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3\3Q_2023_elektro\verze_1\"/>
    </mc:Choice>
  </mc:AlternateContent>
  <xr:revisionPtr revIDLastSave="0" documentId="13_ncr:1_{72851FA6-04D7-4EF4-A256-F7C4C99C7F17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"1. 11. 2023"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B35" i="107" l="1"/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33" i="107" l="1"/>
  <c r="H34" i="107"/>
  <c r="H35" i="107"/>
  <c r="B50" i="143" l="1"/>
  <c r="N1" i="7" l="1"/>
  <c r="O1" i="139" s="1"/>
  <c r="A1" i="139" s="1"/>
  <c r="N1" i="22" l="1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A1" i="140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9" l="1"/>
  <c r="BA56" i="139"/>
  <c r="BA57" i="139"/>
  <c r="BA58" i="139"/>
  <c r="BA59" i="139"/>
  <c r="BA60" i="139"/>
  <c r="BA61" i="139"/>
  <c r="BA62" i="139"/>
  <c r="BA63" i="139"/>
  <c r="BA64" i="139"/>
  <c r="BA65" i="139"/>
  <c r="BA66" i="139"/>
  <c r="BA67" i="139"/>
  <c r="BA68" i="139"/>
  <c r="BA69" i="139"/>
  <c r="BA70" i="139"/>
  <c r="BA71" i="139"/>
  <c r="BA72" i="139"/>
  <c r="BA73" i="139"/>
  <c r="BA74" i="139"/>
  <c r="BA75" i="139"/>
  <c r="BA76" i="139"/>
  <c r="BA77" i="139"/>
  <c r="BA78" i="139"/>
  <c r="BA79" i="139"/>
  <c r="BA80" i="139"/>
  <c r="BA81" i="139"/>
  <c r="BA82" i="139"/>
  <c r="BA83" i="139"/>
  <c r="BA84" i="139"/>
  <c r="BA85" i="139"/>
  <c r="BA86" i="139"/>
  <c r="BA87" i="139"/>
  <c r="BA88" i="139"/>
  <c r="BA89" i="139"/>
  <c r="BA90" i="139"/>
  <c r="BA91" i="139"/>
  <c r="BA92" i="139"/>
  <c r="BA93" i="139"/>
  <c r="BA94" i="139"/>
  <c r="BA95" i="139"/>
  <c r="BA96" i="139"/>
  <c r="BA97" i="139"/>
  <c r="BA98" i="139"/>
  <c r="BA99" i="139"/>
  <c r="BA100" i="139"/>
  <c r="BA101" i="139"/>
  <c r="BA102" i="139"/>
  <c r="BA103" i="139"/>
  <c r="BA104" i="139"/>
  <c r="BA105" i="139"/>
  <c r="BA106" i="139"/>
  <c r="BA107" i="139"/>
  <c r="BA108" i="139"/>
  <c r="BA109" i="139"/>
  <c r="BA110" i="139"/>
  <c r="BA111" i="139"/>
  <c r="BA112" i="139"/>
  <c r="BA113" i="139"/>
  <c r="BA114" i="139"/>
  <c r="BA115" i="139"/>
  <c r="BA116" i="139"/>
  <c r="BA117" i="139"/>
  <c r="BA118" i="139"/>
  <c r="BA119" i="139"/>
  <c r="BA120" i="139"/>
  <c r="BA121" i="139"/>
  <c r="BA122" i="139"/>
  <c r="BA123" i="139"/>
  <c r="BA124" i="139"/>
  <c r="BA125" i="139"/>
  <c r="BA126" i="139"/>
  <c r="BA127" i="139"/>
  <c r="BA128" i="139"/>
  <c r="BA129" i="139"/>
  <c r="BA130" i="139"/>
  <c r="BA131" i="139"/>
  <c r="BA132" i="139"/>
  <c r="BA133" i="139"/>
  <c r="BA134" i="139"/>
  <c r="BA135" i="139"/>
  <c r="BA136" i="139"/>
  <c r="BA137" i="139"/>
  <c r="BA138" i="139"/>
  <c r="BA139" i="139"/>
  <c r="BA140" i="139"/>
  <c r="BA141" i="139"/>
  <c r="BA142" i="139"/>
  <c r="BA143" i="139"/>
  <c r="BA144" i="139"/>
  <c r="BA145" i="139"/>
  <c r="AZ55" i="139"/>
  <c r="AZ56" i="139"/>
  <c r="AZ57" i="139"/>
  <c r="AZ58" i="139"/>
  <c r="AZ59" i="139"/>
  <c r="AZ60" i="139"/>
  <c r="AZ61" i="139"/>
  <c r="AZ62" i="139"/>
  <c r="AZ63" i="139"/>
  <c r="AZ64" i="139"/>
  <c r="AZ65" i="139"/>
  <c r="AZ66" i="139"/>
  <c r="AZ67" i="139"/>
  <c r="AZ68" i="139"/>
  <c r="AZ69" i="139"/>
  <c r="AZ70" i="139"/>
  <c r="AZ71" i="139"/>
  <c r="AZ72" i="139"/>
  <c r="AZ73" i="139"/>
  <c r="AZ74" i="139"/>
  <c r="AZ75" i="139"/>
  <c r="AZ76" i="139"/>
  <c r="AZ77" i="139"/>
  <c r="AZ78" i="139"/>
  <c r="AZ79" i="139"/>
  <c r="AZ80" i="139"/>
  <c r="AZ81" i="139"/>
  <c r="AZ82" i="139"/>
  <c r="AZ83" i="139"/>
  <c r="AZ84" i="139"/>
  <c r="AZ85" i="139"/>
  <c r="AZ86" i="139"/>
  <c r="AZ87" i="139"/>
  <c r="AZ88" i="139"/>
  <c r="AZ89" i="139"/>
  <c r="AZ90" i="139"/>
  <c r="AZ91" i="139"/>
  <c r="AZ92" i="139"/>
  <c r="AZ93" i="139"/>
  <c r="AZ94" i="139"/>
  <c r="AZ95" i="139"/>
  <c r="AZ96" i="139"/>
  <c r="AZ97" i="139"/>
  <c r="AZ98" i="139"/>
  <c r="AZ99" i="139"/>
  <c r="AZ100" i="139"/>
  <c r="AZ101" i="139"/>
  <c r="AZ102" i="139"/>
  <c r="AZ103" i="139"/>
  <c r="AZ104" i="139"/>
  <c r="AZ105" i="139"/>
  <c r="AZ106" i="139"/>
  <c r="AZ107" i="139"/>
  <c r="AZ108" i="139"/>
  <c r="AZ109" i="139"/>
  <c r="AZ110" i="139"/>
  <c r="AZ111" i="139"/>
  <c r="AZ112" i="139"/>
  <c r="AZ113" i="139"/>
  <c r="AZ114" i="139"/>
  <c r="AZ115" i="139"/>
  <c r="AZ116" i="139"/>
  <c r="AZ117" i="139"/>
  <c r="AZ118" i="139"/>
  <c r="AZ119" i="139"/>
  <c r="AZ120" i="139"/>
  <c r="AZ121" i="139"/>
  <c r="AZ122" i="139"/>
  <c r="AZ123" i="139"/>
  <c r="AZ124" i="139"/>
  <c r="AZ125" i="139"/>
  <c r="AZ126" i="139"/>
  <c r="AZ127" i="139"/>
  <c r="AZ128" i="139"/>
  <c r="AZ129" i="139"/>
  <c r="AZ130" i="139"/>
  <c r="AZ131" i="139"/>
  <c r="AZ132" i="139"/>
  <c r="AZ133" i="139"/>
  <c r="AZ134" i="139"/>
  <c r="AZ135" i="139"/>
  <c r="AZ136" i="139"/>
  <c r="AZ137" i="139"/>
  <c r="AZ138" i="139"/>
  <c r="AZ139" i="139"/>
  <c r="AZ140" i="139"/>
  <c r="AZ141" i="139"/>
  <c r="AZ142" i="139"/>
  <c r="AZ143" i="139"/>
  <c r="AZ144" i="139"/>
  <c r="AZ145" i="139"/>
  <c r="AY55" i="139"/>
  <c r="AY56" i="139"/>
  <c r="AY57" i="139"/>
  <c r="AY58" i="139"/>
  <c r="AY59" i="139"/>
  <c r="AY60" i="139"/>
  <c r="AY61" i="139"/>
  <c r="AY62" i="139"/>
  <c r="AY63" i="139"/>
  <c r="AY64" i="139"/>
  <c r="AY65" i="139"/>
  <c r="AY66" i="139"/>
  <c r="AY67" i="139"/>
  <c r="AY68" i="139"/>
  <c r="AY69" i="139"/>
  <c r="AY70" i="139"/>
  <c r="AY71" i="139"/>
  <c r="AY72" i="139"/>
  <c r="AY73" i="139"/>
  <c r="AY74" i="139"/>
  <c r="AY75" i="139"/>
  <c r="AY76" i="139"/>
  <c r="AY77" i="139"/>
  <c r="AY78" i="139"/>
  <c r="AY79" i="139"/>
  <c r="AY80" i="139"/>
  <c r="AY81" i="139"/>
  <c r="AY82" i="139"/>
  <c r="AY83" i="139"/>
  <c r="AY84" i="139"/>
  <c r="AY85" i="139"/>
  <c r="AY86" i="139"/>
  <c r="AY87" i="139"/>
  <c r="AY88" i="139"/>
  <c r="AY89" i="139"/>
  <c r="AY90" i="139"/>
  <c r="AY91" i="139"/>
  <c r="AY92" i="139"/>
  <c r="AY93" i="139"/>
  <c r="AY94" i="139"/>
  <c r="AY95" i="139"/>
  <c r="AY96" i="139"/>
  <c r="AY97" i="139"/>
  <c r="AY98" i="139"/>
  <c r="AY99" i="139"/>
  <c r="AY100" i="139"/>
  <c r="AY101" i="139"/>
  <c r="AY102" i="139"/>
  <c r="AY103" i="139"/>
  <c r="AY104" i="139"/>
  <c r="AY105" i="139"/>
  <c r="AY106" i="139"/>
  <c r="AY107" i="139"/>
  <c r="AY108" i="139"/>
  <c r="AY109" i="139"/>
  <c r="AY110" i="139"/>
  <c r="AY111" i="139"/>
  <c r="AY112" i="139"/>
  <c r="AY113" i="139"/>
  <c r="AY114" i="139"/>
  <c r="AY115" i="139"/>
  <c r="AY116" i="139"/>
  <c r="AY117" i="139"/>
  <c r="AY118" i="139"/>
  <c r="AY119" i="139"/>
  <c r="AY120" i="139"/>
  <c r="AY121" i="139"/>
  <c r="AY122" i="139"/>
  <c r="AY123" i="139"/>
  <c r="AY124" i="139"/>
  <c r="AY125" i="139"/>
  <c r="AY126" i="139"/>
  <c r="AY127" i="139"/>
  <c r="AY128" i="139"/>
  <c r="AY129" i="139"/>
  <c r="AY130" i="139"/>
  <c r="AY131" i="139"/>
  <c r="AY132" i="139"/>
  <c r="AY133" i="139"/>
  <c r="AY134" i="139"/>
  <c r="AY135" i="139"/>
  <c r="AY136" i="139"/>
  <c r="AY137" i="139"/>
  <c r="AY138" i="139"/>
  <c r="AY139" i="139"/>
  <c r="AY140" i="139"/>
  <c r="AY141" i="139"/>
  <c r="AY142" i="139"/>
  <c r="AY143" i="139"/>
  <c r="AY144" i="139"/>
  <c r="AY145" i="139"/>
  <c r="BA55" i="138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9"/>
  <c r="AZ54" i="139"/>
  <c r="BA54" i="139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O54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D7" i="46"/>
  <c r="B6" i="46" s="1"/>
  <c r="E27" i="140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17" i="140" s="1"/>
  <c r="E30" i="46"/>
  <c r="E16" i="140" s="1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J6" i="33" l="1"/>
  <c r="H5" i="33" s="1"/>
  <c r="N18" i="33"/>
  <c r="E5" i="33"/>
  <c r="K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E19" i="140" l="1"/>
  <c r="L30" i="10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13" i="140" s="1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  <c r="F4" i="140" l="1"/>
  <c r="F29" i="140" l="1"/>
</calcChain>
</file>

<file path=xl/sharedStrings.xml><?xml version="1.0" encoding="utf-8"?>
<sst xmlns="http://schemas.openxmlformats.org/spreadsheetml/2006/main" count="1929" uniqueCount="431">
  <si>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</si>
  <si>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</si>
  <si>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</si>
  <si>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</si>
  <si>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</si>
  <si>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</si>
  <si>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</si>
  <si>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</si>
  <si>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</si>
  <si>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</si>
  <si>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</si>
  <si>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</si>
  <si>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</si>
  <si>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</si>
  <si>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</si>
  <si>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</si>
  <si>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</si>
  <si>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</si>
  <si>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</si>
  <si>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</si>
  <si>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</si>
  <si>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</si>
  <si>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</si>
  <si>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</si>
  <si>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</si>
  <si>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</si>
  <si>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</si>
  <si>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</si>
  <si>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</si>
  <si>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</si>
  <si>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</si>
  <si>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</si>
  <si>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</si>
  <si>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</si>
  <si>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</si>
  <si>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</si>
  <si>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</si>
  <si>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</si>
  <si>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</si>
  <si>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</si>
  <si>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</si>
  <si>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</si>
  <si>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</si>
  <si>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</si>
  <si>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</si>
  <si>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</si>
  <si>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</si>
  <si>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</si>
  <si>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</si>
  <si>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</si>
  <si>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</si>
  <si>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</si>
  <si>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</si>
  <si>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</si>
  <si>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</si>
  <si>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</si>
  <si>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</si>
  <si>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</si>
  <si>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</si>
  <si>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</si>
  <si>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</si>
  <si>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</si>
  <si>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</si>
  <si>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</si>
  <si>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</si>
  <si>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</si>
  <si>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</si>
  <si>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</si>
  <si>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</si>
  <si>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</si>
  <si>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</si>
  <si>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</si>
  <si>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</si>
  <si>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</si>
  <si>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</si>
  <si>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</si>
  <si>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</si>
  <si>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</si>
  <si>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</si>
  <si>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</si>
  <si>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</si>
  <si>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</si>
  <si>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</si>
  <si>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</si>
  <si>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</si>
  <si>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</si>
  <si>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</si>
  <si>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</si>
  <si>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</si>
  <si>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</si>
  <si>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</si>
  <si>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</si>
  <si>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</si>
  <si>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</si>
  <si>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</si>
  <si>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</si>
  <si>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</si>
  <si>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</si>
  <si>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</si>
  <si>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</si>
  <si>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</si>
  <si>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</si>
  <si>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</si>
  <si>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</si>
  <si>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</si>
  <si>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</si>
  <si>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</si>
  <si>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</si>
  <si>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</si>
  <si>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</si>
  <si>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</si>
  <si>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</si>
  <si>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</si>
  <si>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</si>
  <si>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</si>
  <si>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</si>
  <si>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</si>
  <si>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</si>
  <si>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</si>
  <si>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</si>
  <si>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</si>
  <si>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</si>
  <si>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</si>
  <si>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</si>
  <si>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</si>
  <si>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</si>
  <si>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</si>
  <si>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</si>
  <si>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</si>
  <si>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</si>
  <si>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</si>
  <si>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</si>
  <si>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</si>
  <si>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</si>
  <si>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</si>
  <si>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</si>
  <si>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</si>
  <si>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</si>
  <si>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</si>
  <si>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</si>
  <si>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</si>
  <si>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</si>
  <si>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</si>
  <si>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</si>
  <si>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</si>
  <si>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</si>
  <si>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</si>
  <si>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</si>
  <si>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</si>
  <si>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</si>
  <si>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</si>
  <si>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</si>
  <si>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</si>
  <si>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</si>
  <si>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</si>
  <si>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</si>
  <si>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</si>
  <si>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</si>
  <si>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</si>
  <si>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</si>
  <si>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</si>
  <si>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</si>
  <si>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</si>
  <si>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</si>
  <si>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</si>
  <si>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</si>
  <si>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</si>
  <si>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</si>
  <si>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</si>
  <si>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</si>
  <si>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</si>
  <si>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</si>
  <si>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</si>
  <si>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</si>
  <si>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</si>
  <si>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</si>
  <si>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</si>
  <si>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</si>
  <si>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</si>
  <si>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</si>
  <si>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</si>
  <si>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</si>
  <si>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</si>
  <si>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</si>
  <si>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</si>
  <si>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</si>
  <si>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</si>
  <si>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</si>
  <si>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</si>
  <si>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</si>
  <si>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</si>
  <si>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</si>
  <si>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</si>
  <si>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</si>
  <si>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</si>
  <si>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</si>
  <si>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</si>
  <si>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</si>
  <si>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</si>
  <si>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</si>
  <si>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</si>
  <si>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</si>
  <si>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</si>
  <si>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</si>
  <si>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</si>
  <si>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</si>
  <si>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</si>
  <si>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</si>
  <si>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</si>
  <si>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</si>
  <si>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</si>
  <si>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</si>
  <si>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</si>
  <si>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</si>
  <si>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</si>
  <si>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</si>
  <si>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</si>
  <si>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</si>
  <si>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</si>
  <si>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</si>
  <si>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</si>
  <si>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</si>
  <si>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</si>
  <si>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</si>
  <si>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</si>
  <si>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</si>
  <si>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</si>
  <si>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</si>
  <si>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</si>
  <si>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</si>
  <si>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</si>
  <si>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</si>
  <si>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</si>
  <si>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</si>
  <si>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</si>
  <si>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</si>
  <si>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</si>
  <si>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</si>
  <si>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</si>
  <si>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</si>
  <si>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</si>
  <si>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</si>
  <si>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</si>
  <si>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</si>
  <si>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</si>
  <si>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</si>
  <si>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</si>
  <si>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</si>
  <si>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</si>
  <si>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</si>
  <si>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</si>
  <si>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</si>
  <si>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</si>
  <si>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</si>
  <si>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</si>
  <si>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</si>
  <si>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</si>
  <si>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</si>
  <si>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</si>
  <si>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</si>
  <si>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</si>
  <si>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</si>
  <si>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</si>
  <si>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</si>
  <si>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</si>
  <si>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</si>
  <si>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</si>
  <si>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</si>
  <si>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</si>
  <si>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</si>
  <si>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</si>
  <si>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</si>
  <si>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</si>
  <si>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</si>
  <si>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</si>
  <si>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</si>
  <si>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</si>
  <si>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</si>
  <si>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</si>
  <si>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</si>
  <si>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</si>
  <si>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</si>
  <si>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</si>
  <si>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</si>
  <si>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</si>
  <si>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</si>
  <si>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</si>
  <si>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</si>
  <si>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</si>
  <si>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</si>
  <si>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</si>
  <si>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</si>
  <si>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</si>
  <si>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</si>
  <si>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</si>
  <si>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</si>
  <si>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</si>
  <si>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</si>
  <si>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</si>
  <si>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</si>
  <si>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</si>
  <si>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</si>
  <si>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</si>
  <si>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</si>
  <si>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</si>
  <si>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</si>
  <si>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</si>
  <si>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</si>
  <si>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</si>
  <si>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</si>
  <si>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</si>
  <si>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</si>
  <si>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</si>
  <si>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</si>
  <si>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</si>
  <si>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</si>
  <si>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</si>
  <si>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</si>
  <si>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</si>
  <si>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</si>
  <si>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</si>
  <si>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</si>
  <si>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</si>
  <si>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</si>
  <si>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</si>
  <si>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</si>
  <si>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</si>
  <si>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</si>
  <si>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</si>
  <si>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</si>
  <si>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</si>
  <si>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</si>
  <si>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</si>
  <si>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</si>
  <si>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</si>
  <si>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</si>
  <si>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</si>
  <si>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</si>
  <si>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</si>
  <si>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</si>
  <si>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</si>
  <si>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</si>
  <si>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</si>
  <si>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</si>
  <si>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</si>
  <si>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</si>
  <si>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</si>
  <si>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</si>
  <si>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</si>
  <si>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</si>
  <si>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</si>
  <si>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</si>
  <si>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</si>
  <si>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</si>
  <si>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</si>
  <si>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</si>
  <si>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</si>
  <si>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</si>
  <si>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</si>
  <si>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</si>
  <si>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</si>
  <si>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</si>
  <si>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</si>
  <si>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</si>
  <si>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</si>
  <si>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</si>
  <si>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</si>
  <si>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</si>
  <si>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</si>
  <si>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</si>
  <si>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</si>
  <si>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</si>
  <si>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</si>
  <si>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</si>
  <si>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</si>
  <si>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</si>
  <si>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</si>
  <si>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</si>
  <si>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</si>
  <si>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</si>
  <si>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</si>
  <si>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</si>
  <si>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</si>
  <si>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</si>
  <si>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</si>
  <si>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</si>
  <si>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</si>
  <si>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</si>
  <si>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</si>
  <si>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</si>
  <si>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</si>
  <si>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</si>
  <si>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</si>
  <si>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</si>
  <si>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</si>
  <si>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</si>
  <si>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</si>
  <si>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</si>
  <si>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</si>
  <si>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</si>
  <si>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</si>
  <si>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</si>
  <si>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</si>
  <si>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</si>
  <si>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</si>
  <si>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</si>
  <si>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</si>
  <si>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</si>
  <si>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</si>
  <si>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</si>
  <si>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</si>
  <si>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t>elektro.statistika@eru.cz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</si>
  <si>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</si>
  <si>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</si>
  <si>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</si>
  <si>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</si>
  <si>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</si>
  <si>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</si>
  <si>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</si>
  <si>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</si>
  <si>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</si>
  <si>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</si>
  <si>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</si>
  <si>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2023, kterou ERÚ předpokládá zveřejnit do konce května roku 2024.</t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</si>
  <si>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</si>
  <si>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</si>
  <si>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</si>
  <si>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</si>
  <si>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</si>
  <si>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III. ČTVRTLETÍ 2023</t>
    </r>
  </si>
  <si>
    <t>III. čtvrtletí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</si>
</sst>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0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13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 indent="1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1" fillId="0" borderId="0" xfId="50" applyNumberFormat="1" applyFont="1" applyFill="1" applyAlignment="1">
      <alignment horizontal="right"/>
    </xf>
    <xf numFmtId="164" fontId="71" fillId="0" borderId="0" xfId="50" applyNumberFormat="1" applyFont="1" applyFill="1" applyAlignment="1">
      <alignment horizontal="right"/>
    </xf>
    <xf numFmtId="174" fontId="71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1" fillId="0" borderId="9" xfId="50" applyFont="1" applyFill="1" applyBorder="1" applyAlignment="1">
      <alignment horizontal="right"/>
    </xf>
    <xf numFmtId="0" fontId="71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4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6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6" fillId="18" borderId="0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 vertical="top"/>
    </xf>
    <xf numFmtId="0" fontId="7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6" fillId="0" borderId="0" xfId="0" applyNumberFormat="1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6" fillId="0" borderId="0" xfId="0" applyFont="1" applyFill="1" applyBorder="1" applyAlignment="1">
      <alignment horizontal="left" vertical="center" indent="1"/>
    </xf>
    <xf numFmtId="0" fontId="76" fillId="0" borderId="0" xfId="0" applyFont="1" applyFill="1" applyBorder="1" applyAlignment="1"/>
    <xf numFmtId="0" fontId="76" fillId="0" borderId="0" xfId="0" applyFont="1" applyFill="1" applyBorder="1" applyAlignment="1">
      <alignment horizontal="center" vertical="center"/>
    </xf>
    <xf numFmtId="49" fontId="76" fillId="0" borderId="0" xfId="44" applyNumberFormat="1" applyFont="1" applyFill="1" applyBorder="1" applyAlignment="1">
      <alignment horizontal="left" vertical="center"/>
    </xf>
    <xf numFmtId="0" fontId="78" fillId="0" borderId="0" xfId="0" applyFont="1" applyFill="1" applyBorder="1"/>
    <xf numFmtId="0" fontId="76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7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0" fillId="0" borderId="0" xfId="44" applyFont="1"/>
    <xf numFmtId="0" fontId="77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0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0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0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1" fillId="18" borderId="0" xfId="0" applyFont="1" applyFill="1" applyBorder="1"/>
    <xf numFmtId="0" fontId="80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7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7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7" fillId="0" borderId="0" xfId="0" applyFont="1" applyFill="1" applyBorder="1"/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0" fillId="18" borderId="0" xfId="0" applyFont="1" applyFill="1" applyBorder="1" applyAlignment="1">
      <alignment horizontal="left"/>
    </xf>
    <xf numFmtId="14" fontId="29" fillId="18" borderId="0" xfId="0" applyNumberFormat="1" applyFont="1" applyFill="1" applyBorder="1" applyAlignment="1">
      <alignment horizontal="right"/>
    </xf>
    <xf numFmtId="169" fontId="29" fillId="18" borderId="0" xfId="0" applyNumberFormat="1" applyFont="1" applyFill="1" applyBorder="1" applyAlignment="1">
      <alignment horizontal="righ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0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3" fillId="0" borderId="0" xfId="44" applyFont="1"/>
    <xf numFmtId="0" fontId="84" fillId="0" borderId="0" xfId="0" applyFont="1" applyFill="1"/>
    <xf numFmtId="0" fontId="84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6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86" fillId="0" borderId="0" xfId="53" applyFont="1" applyAlignment="1">
      <alignment horizontal="left"/>
    </xf>
    <xf numFmtId="175" fontId="86" fillId="0" borderId="0" xfId="53" applyNumberFormat="1" applyFont="1" applyAlignment="1">
      <alignment horizontal="left"/>
    </xf>
    <xf numFmtId="0" fontId="1" fillId="0" borderId="0" xfId="50" applyFont="1"/>
    <xf numFmtId="168" fontId="87" fillId="0" borderId="0" xfId="0" applyNumberFormat="1" applyFont="1" applyFill="1" applyBorder="1" applyAlignment="1">
      <alignment horizontal="right"/>
    </xf>
    <xf numFmtId="168" fontId="88" fillId="0" borderId="0" xfId="0" applyNumberFormat="1" applyFont="1" applyFill="1" applyBorder="1" applyAlignment="1">
      <alignment horizontal="left"/>
    </xf>
    <xf numFmtId="168" fontId="88" fillId="0" borderId="0" xfId="0" applyNumberFormat="1" applyFont="1" applyFill="1" applyBorder="1" applyAlignment="1">
      <alignment horizontal="right"/>
    </xf>
    <xf numFmtId="0" fontId="33" fillId="0" borderId="0" xfId="48" applyFont="1" applyFill="1" applyBorder="1"/>
    <xf numFmtId="0" fontId="33" fillId="0" borderId="0" xfId="47" applyFo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0" fontId="29" fillId="0" borderId="0" xfId="0" applyFont="1" applyAlignment="1">
      <alignment wrapText="1"/>
    </xf>
    <xf numFmtId="0" fontId="30" fillId="0" borderId="0" xfId="0" applyFont="1" applyFill="1" applyBorder="1" applyAlignment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right"/>
    </xf>
    <xf numFmtId="0" fontId="30" fillId="0" borderId="0" xfId="0" applyFont="1" applyAlignment="1"/>
    <xf numFmtId="0" fontId="29" fillId="18" borderId="0" xfId="48" applyFont="1" applyFill="1" applyBorder="1" applyAlignment="1">
      <alignment horizontal="left"/>
    </xf>
    <xf numFmtId="3" fontId="29" fillId="0" borderId="0" xfId="0" applyNumberFormat="1" applyFont="1" applyFill="1" applyBorder="1" applyAlignment="1"/>
    <xf numFmtId="3" fontId="29" fillId="0" borderId="11" xfId="0" applyNumberFormat="1" applyFont="1" applyFill="1" applyBorder="1" applyAlignment="1"/>
    <xf numFmtId="0" fontId="72" fillId="0" borderId="0" xfId="46" applyFont="1" applyAlignment="1">
      <alignment horizontal="left" vertical="center" wrapText="1"/>
    </xf>
    <xf numFmtId="0" fontId="73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4" fillId="0" borderId="0" xfId="50" applyFont="1" applyAlignment="1">
      <alignment horizontal="right"/>
    </xf>
    <xf numFmtId="0" fontId="71" fillId="0" borderId="0" xfId="50" applyFont="1" applyAlignment="1">
      <alignment horizontal="left"/>
    </xf>
    <xf numFmtId="0" fontId="2" fillId="0" borderId="0" xfId="50" applyFont="1" applyAlignment="1">
      <alignment horizontal="right"/>
    </xf>
    <xf numFmtId="0" fontId="71" fillId="0" borderId="0" xfId="50" applyFont="1" applyAlignment="1"/>
    <xf numFmtId="0" fontId="1" fillId="0" borderId="0" xfId="50" applyFont="1" applyAlignment="1">
      <alignment horizontal="justify" wrapText="1"/>
    </xf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left" wrapText="1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85" fillId="18" borderId="10" xfId="0" applyFont="1" applyFill="1" applyBorder="1" applyAlignment="1">
      <alignment horizontal="left" vertical="top" wrapText="1"/>
    </xf>
    <xf numFmtId="0" fontId="85" fillId="18" borderId="0" xfId="0" applyFont="1" applyFill="1" applyBorder="1" applyAlignment="1">
      <alignment horizontal="left" vertical="top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Border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85" fillId="18" borderId="10" xfId="0" applyFont="1" applyFill="1" applyBorder="1" applyAlignment="1">
      <alignment horizontal="left" vertical="top"/>
    </xf>
    <xf numFmtId="0" fontId="85" fillId="18" borderId="0" xfId="0" applyFont="1" applyFill="1" applyBorder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0" fontId="31" fillId="0" borderId="18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168" fontId="88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29" fillId="18" borderId="11" xfId="48" applyFont="1" applyFill="1" applyBorder="1" applyAlignment="1">
      <alignment horizontal="left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3119.8231100000003</c:v>
                </c:pt>
                <c:pt idx="1">
                  <c:v>2602.5479500000001</c:v>
                </c:pt>
                <c:pt idx="2">
                  <c:v>2746.18723</c:v>
                </c:pt>
                <c:pt idx="3">
                  <c:v>2263.9083799999999</c:v>
                </c:pt>
                <c:pt idx="4">
                  <c:v>2213.7178199999998</c:v>
                </c:pt>
                <c:pt idx="5">
                  <c:v>2357.4180099999999</c:v>
                </c:pt>
                <c:pt idx="6">
                  <c:v>2413.6349500000001</c:v>
                </c:pt>
                <c:pt idx="7">
                  <c:v>2526.7584500000003</c:v>
                </c:pt>
                <c:pt idx="8">
                  <c:v>2152.1072400000003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3624.8633089999989</c:v>
                </c:pt>
                <c:pt idx="1">
                  <c:v>3308.7290879999996</c:v>
                </c:pt>
                <c:pt idx="2">
                  <c:v>2881.279904999999</c:v>
                </c:pt>
                <c:pt idx="3">
                  <c:v>2847.8711680000001</c:v>
                </c:pt>
                <c:pt idx="4">
                  <c:v>1871.7343439999993</c:v>
                </c:pt>
                <c:pt idx="5">
                  <c:v>1789.4693310000002</c:v>
                </c:pt>
                <c:pt idx="6">
                  <c:v>2193.0132679999997</c:v>
                </c:pt>
                <c:pt idx="7">
                  <c:v>2521.7453999999998</c:v>
                </c:pt>
                <c:pt idx="8">
                  <c:v>2664.4863650000002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182.92470300000002</c:v>
                </c:pt>
                <c:pt idx="1">
                  <c:v>237.76182</c:v>
                </c:pt>
                <c:pt idx="2">
                  <c:v>212.09733500000002</c:v>
                </c:pt>
                <c:pt idx="3">
                  <c:v>101.59639499999999</c:v>
                </c:pt>
                <c:pt idx="4">
                  <c:v>49.075890000000001</c:v>
                </c:pt>
                <c:pt idx="5">
                  <c:v>256.19821899999999</c:v>
                </c:pt>
                <c:pt idx="6">
                  <c:v>237.24399000000003</c:v>
                </c:pt>
                <c:pt idx="7">
                  <c:v>173.08326</c:v>
                </c:pt>
                <c:pt idx="8">
                  <c:v>185.45227499999999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350.45995799999992</c:v>
                </c:pt>
                <c:pt idx="1">
                  <c:v>323.60384900000014</c:v>
                </c:pt>
                <c:pt idx="2">
                  <c:v>342.82167800000042</c:v>
                </c:pt>
                <c:pt idx="3">
                  <c:v>306.53576900000019</c:v>
                </c:pt>
                <c:pt idx="4">
                  <c:v>293.47732799999994</c:v>
                </c:pt>
                <c:pt idx="5">
                  <c:v>271.14424999999989</c:v>
                </c:pt>
                <c:pt idx="6">
                  <c:v>273.18312300000002</c:v>
                </c:pt>
                <c:pt idx="7">
                  <c:v>269.88331899999991</c:v>
                </c:pt>
                <c:pt idx="8">
                  <c:v>265.80753099999993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247.82486099999994</c:v>
                </c:pt>
                <c:pt idx="1">
                  <c:v>221.01187800000039</c:v>
                </c:pt>
                <c:pt idx="2">
                  <c:v>286.1527759999999</c:v>
                </c:pt>
                <c:pt idx="3">
                  <c:v>309.95572200000038</c:v>
                </c:pt>
                <c:pt idx="4">
                  <c:v>231.94520200000034</c:v>
                </c:pt>
                <c:pt idx="5">
                  <c:v>127.96043400000002</c:v>
                </c:pt>
                <c:pt idx="6">
                  <c:v>88.913972000000058</c:v>
                </c:pt>
                <c:pt idx="7">
                  <c:v>121.66745999999989</c:v>
                </c:pt>
                <c:pt idx="8">
                  <c:v>103.076722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89.169119999999992</c:v>
                </c:pt>
                <c:pt idx="1">
                  <c:v>65.57529000000001</c:v>
                </c:pt>
                <c:pt idx="2">
                  <c:v>80.194090000000003</c:v>
                </c:pt>
                <c:pt idx="3">
                  <c:v>81.751100000000008</c:v>
                </c:pt>
                <c:pt idx="4">
                  <c:v>92.844889999999992</c:v>
                </c:pt>
                <c:pt idx="5">
                  <c:v>59.393639999999998</c:v>
                </c:pt>
                <c:pt idx="6">
                  <c:v>81.566399999999987</c:v>
                </c:pt>
                <c:pt idx="7">
                  <c:v>98.280439999999999</c:v>
                </c:pt>
                <c:pt idx="8">
                  <c:v>109.59467000000001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74.709235000000035</c:v>
                </c:pt>
                <c:pt idx="1">
                  <c:v>68.040229000000025</c:v>
                </c:pt>
                <c:pt idx="2">
                  <c:v>77.20013000000003</c:v>
                </c:pt>
                <c:pt idx="3">
                  <c:v>45.332458999999979</c:v>
                </c:pt>
                <c:pt idx="4">
                  <c:v>45.920826999999953</c:v>
                </c:pt>
                <c:pt idx="5">
                  <c:v>33.485490999999996</c:v>
                </c:pt>
                <c:pt idx="6">
                  <c:v>40.707997999999982</c:v>
                </c:pt>
                <c:pt idx="7">
                  <c:v>41.219739000000033</c:v>
                </c:pt>
                <c:pt idx="8">
                  <c:v>33.78060399999999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45.197641999999881</c:v>
                </c:pt>
                <c:pt idx="1">
                  <c:v>97.586962999999784</c:v>
                </c:pt>
                <c:pt idx="2">
                  <c:v>181.0684349999988</c:v>
                </c:pt>
                <c:pt idx="3">
                  <c:v>205.13524099999867</c:v>
                </c:pt>
                <c:pt idx="4">
                  <c:v>300.61330000000061</c:v>
                </c:pt>
                <c:pt idx="5">
                  <c:v>297.73961699999955</c:v>
                </c:pt>
                <c:pt idx="6">
                  <c:v>296.44104999999905</c:v>
                </c:pt>
                <c:pt idx="7">
                  <c:v>240.26689699999991</c:v>
                </c:pt>
                <c:pt idx="8">
                  <c:v>254.51507300000006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148.83138000000065</c:v>
                </c:pt>
                <c:pt idx="1">
                  <c:v>176.28946000000008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866239.5</c:v>
                </c:pt>
                <c:pt idx="2">
                  <c:v>0</c:v>
                </c:pt>
                <c:pt idx="3">
                  <c:v>79327.797999999995</c:v>
                </c:pt>
                <c:pt idx="4">
                  <c:v>9047.0119999999988</c:v>
                </c:pt>
                <c:pt idx="5">
                  <c:v>0</c:v>
                </c:pt>
                <c:pt idx="6">
                  <c:v>1941.634</c:v>
                </c:pt>
                <c:pt idx="7">
                  <c:v>36953.22800000001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4.2967843341476311E-2</c:v>
                </c:pt>
                <c:pt idx="1">
                  <c:v>4.1250810731982938E-2</c:v>
                </c:pt>
                <c:pt idx="2">
                  <c:v>4.8145113836031948E-2</c:v>
                </c:pt>
                <c:pt idx="3">
                  <c:v>4.4832397621050686E-2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0.13710514220322664</c:v>
                </c:pt>
                <c:pt idx="2">
                  <c:v>0</c:v>
                </c:pt>
                <c:pt idx="3">
                  <c:v>6.411466639596447E-2</c:v>
                </c:pt>
                <c:pt idx="4">
                  <c:v>2.6873258662104767E-2</c:v>
                </c:pt>
                <c:pt idx="5">
                  <c:v>0</c:v>
                </c:pt>
                <c:pt idx="6">
                  <c:v>5.1031540021889622E-2</c:v>
                </c:pt>
                <c:pt idx="7">
                  <c:v>4.8383625716955508E-2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138438.15</c:v>
                </c:pt>
                <c:pt idx="1">
                  <c:v>305307.90000000002</c:v>
                </c:pt>
                <c:pt idx="2">
                  <c:v>422493.45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26623.901999999995</c:v>
                </c:pt>
                <c:pt idx="1">
                  <c:v>26672.751</c:v>
                </c:pt>
                <c:pt idx="2">
                  <c:v>26031.145000000008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1475.9859999999992</c:v>
                </c:pt>
                <c:pt idx="1">
                  <c:v>4394.5360000000001</c:v>
                </c:pt>
                <c:pt idx="2">
                  <c:v>3176.4899999999993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614.4</c:v>
                </c:pt>
                <c:pt idx="1">
                  <c:v>694.86599999999999</c:v>
                </c:pt>
                <c:pt idx="2">
                  <c:v>632.36800000000005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13932.289000000006</c:v>
                </c:pt>
                <c:pt idx="1">
                  <c:v>11223.423999999995</c:v>
                </c:pt>
                <c:pt idx="2">
                  <c:v>11797.515000000005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0.11738863476225211</c:v>
                </c:pt>
                <c:pt idx="2">
                  <c:v>0</c:v>
                </c:pt>
                <c:pt idx="3">
                  <c:v>9.8071888387982517E-2</c:v>
                </c:pt>
                <c:pt idx="4">
                  <c:v>2.8843541558304264E-2</c:v>
                </c:pt>
                <c:pt idx="5">
                  <c:v>0</c:v>
                </c:pt>
                <c:pt idx="6">
                  <c:v>1.6780415164711415E-2</c:v>
                </c:pt>
                <c:pt idx="7">
                  <c:v>4.6703934372384674E-2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109940.43199999999</c:v>
                </c:pt>
                <c:pt idx="2">
                  <c:v>0</c:v>
                </c:pt>
                <c:pt idx="3">
                  <c:v>56086.469000000012</c:v>
                </c:pt>
                <c:pt idx="4">
                  <c:v>10070.380000000001</c:v>
                </c:pt>
                <c:pt idx="5">
                  <c:v>0</c:v>
                </c:pt>
                <c:pt idx="6">
                  <c:v>1877.1680000000001</c:v>
                </c:pt>
                <c:pt idx="7">
                  <c:v>78952.571000000069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1.9613971603575631E-2</c:v>
                </c:pt>
                <c:pt idx="1">
                  <c:v>6.442309417890256E-2</c:v>
                </c:pt>
                <c:pt idx="2">
                  <c:v>5.9558058607673527E-2</c:v>
                </c:pt>
                <c:pt idx="3">
                  <c:v>5.5820045638975767E-2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2.7775313783098735E-2</c:v>
                </c:pt>
                <c:pt idx="2">
                  <c:v>0</c:v>
                </c:pt>
                <c:pt idx="3">
                  <c:v>6.8625841872626353E-2</c:v>
                </c:pt>
                <c:pt idx="4">
                  <c:v>1.8744903140013983E-2</c:v>
                </c:pt>
                <c:pt idx="5">
                  <c:v>1.2804097311139564E-3</c:v>
                </c:pt>
                <c:pt idx="6">
                  <c:v>1.5783806941492801E-2</c:v>
                </c:pt>
                <c:pt idx="7">
                  <c:v>0.10056881539973336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16267.400999999983</c:v>
                </c:pt>
                <c:pt idx="1">
                  <c:v>33065.688999999969</c:v>
                </c:pt>
                <c:pt idx="2">
                  <c:v>22831.561999999984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24620.418000000005</c:v>
                </c:pt>
                <c:pt idx="1">
                  <c:v>40231.888000000021</c:v>
                </c:pt>
                <c:pt idx="2">
                  <c:v>29915.209000000006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48026.152999999998</c:v>
                </c:pt>
                <c:pt idx="1">
                  <c:v>48369.882999999994</c:v>
                </c:pt>
                <c:pt idx="2">
                  <c:v>50329.951000000008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39255.147999999994</c:v>
                </c:pt>
                <c:pt idx="1">
                  <c:v>36652.212999999996</c:v>
                </c:pt>
                <c:pt idx="2">
                  <c:v>34033.070999999996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19125.606000000007</c:v>
                </c:pt>
                <c:pt idx="1">
                  <c:v>18659.296000000006</c:v>
                </c:pt>
                <c:pt idx="2">
                  <c:v>18301.566999999999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2778.9300000000003</c:v>
                </c:pt>
                <c:pt idx="1">
                  <c:v>5135.2929999999997</c:v>
                </c:pt>
                <c:pt idx="2">
                  <c:v>2156.1570000000006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848.21299999999997</c:v>
                </c:pt>
                <c:pt idx="1">
                  <c:v>626.61200000000008</c:v>
                </c:pt>
                <c:pt idx="2">
                  <c:v>402.34299999999996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29606.801999999945</c:v>
                </c:pt>
                <c:pt idx="1">
                  <c:v>24093.740000000023</c:v>
                </c:pt>
                <c:pt idx="2">
                  <c:v>25252.0290000001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1.4898601619589285E-2</c:v>
                </c:pt>
                <c:pt idx="2">
                  <c:v>0</c:v>
                </c:pt>
                <c:pt idx="3">
                  <c:v>6.9338946328045603E-2</c:v>
                </c:pt>
                <c:pt idx="4">
                  <c:v>3.2106227342012607E-2</c:v>
                </c:pt>
                <c:pt idx="5">
                  <c:v>0</c:v>
                </c:pt>
                <c:pt idx="6">
                  <c:v>1.6223272961799699E-2</c:v>
                </c:pt>
                <c:pt idx="7">
                  <c:v>9.9785482732795194E-2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907269.14699999988</c:v>
                </c:pt>
                <c:pt idx="2">
                  <c:v>0</c:v>
                </c:pt>
                <c:pt idx="3">
                  <c:v>86541.748999999982</c:v>
                </c:pt>
                <c:pt idx="4">
                  <c:v>136065.41600000003</c:v>
                </c:pt>
                <c:pt idx="5">
                  <c:v>13335.15</c:v>
                </c:pt>
                <c:pt idx="6">
                  <c:v>1151.4290000000001</c:v>
                </c:pt>
                <c:pt idx="7">
                  <c:v>94496.317000000068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9.9617252061202879E-2</c:v>
                </c:pt>
                <c:pt idx="1">
                  <c:v>0.12557954056087184</c:v>
                </c:pt>
                <c:pt idx="2">
                  <c:v>0.1281546774711195</c:v>
                </c:pt>
                <c:pt idx="3">
                  <c:v>0.1779707724535865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0.12207212520441883</c:v>
                </c:pt>
                <c:pt idx="2">
                  <c:v>0</c:v>
                </c:pt>
                <c:pt idx="3">
                  <c:v>0.20148399173093445</c:v>
                </c:pt>
                <c:pt idx="4">
                  <c:v>0.58785173325238738</c:v>
                </c:pt>
                <c:pt idx="5">
                  <c:v>3.8412291933418691E-2</c:v>
                </c:pt>
                <c:pt idx="6">
                  <c:v>1.7931828788417762E-2</c:v>
                </c:pt>
                <c:pt idx="7">
                  <c:v>0.11913705154445234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291308.64500000002</c:v>
                </c:pt>
                <c:pt idx="1">
                  <c:v>306414.83800000005</c:v>
                </c:pt>
                <c:pt idx="2">
                  <c:v>309545.66399999993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29114.985000000001</c:v>
                </c:pt>
                <c:pt idx="1">
                  <c:v>29136.953999999991</c:v>
                </c:pt>
                <c:pt idx="2">
                  <c:v>28289.80999999999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43847.921000000002</c:v>
                </c:pt>
                <c:pt idx="1">
                  <c:v>47634.734000000011</c:v>
                </c:pt>
                <c:pt idx="2">
                  <c:v>44582.760999999999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4636.4399999999996</c:v>
                </c:pt>
                <c:pt idx="1">
                  <c:v>4753.2700000000004</c:v>
                </c:pt>
                <c:pt idx="2">
                  <c:v>3945.44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547.44900000000007</c:v>
                </c:pt>
                <c:pt idx="1">
                  <c:v>430.28500000000003</c:v>
                </c:pt>
                <c:pt idx="2">
                  <c:v>173.69499999999999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35344.08000000006</c:v>
                </c:pt>
                <c:pt idx="1">
                  <c:v>29031.957000000049</c:v>
                </c:pt>
                <c:pt idx="2">
                  <c:v>30120.279999999955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ax val="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0.12294877632368763</c:v>
                </c:pt>
                <c:pt idx="2">
                  <c:v>0</c:v>
                </c:pt>
                <c:pt idx="3">
                  <c:v>0.10699039886155413</c:v>
                </c:pt>
                <c:pt idx="4">
                  <c:v>0.4338016221315899</c:v>
                </c:pt>
                <c:pt idx="5">
                  <c:v>4.6072002595619402E-2</c:v>
                </c:pt>
                <c:pt idx="6">
                  <c:v>9.9511322178580004E-3</c:v>
                </c:pt>
                <c:pt idx="7">
                  <c:v>0.1194306973020073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4161466.9390000002</c:v>
                </c:pt>
                <c:pt idx="2">
                  <c:v>567567.60000000009</c:v>
                </c:pt>
                <c:pt idx="3">
                  <c:v>24317.652000000006</c:v>
                </c:pt>
                <c:pt idx="4">
                  <c:v>51592.510000000009</c:v>
                </c:pt>
                <c:pt idx="5">
                  <c:v>0</c:v>
                </c:pt>
                <c:pt idx="6">
                  <c:v>30932.038</c:v>
                </c:pt>
                <c:pt idx="7">
                  <c:v>62025.968999999968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81566.399999999994</c:v>
                </c:pt>
                <c:pt idx="1">
                  <c:v>98280.44</c:v>
                </c:pt>
                <c:pt idx="2">
                  <c:v>109594.67000000001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0.27804373837050034</c:v>
                </c:pt>
                <c:pt idx="1">
                  <c:v>6.7006729412661753E-2</c:v>
                </c:pt>
                <c:pt idx="2">
                  <c:v>6.7841530537032527E-2</c:v>
                </c:pt>
                <c:pt idx="3">
                  <c:v>6.5901812731196011E-2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0.4276024844272886</c:v>
                </c:pt>
                <c:pt idx="2">
                  <c:v>0.61972863953061974</c:v>
                </c:pt>
                <c:pt idx="3">
                  <c:v>5.2309712356825883E-2</c:v>
                </c:pt>
                <c:pt idx="4">
                  <c:v>7.017101017080081E-2</c:v>
                </c:pt>
                <c:pt idx="5">
                  <c:v>0</c:v>
                </c:pt>
                <c:pt idx="6">
                  <c:v>0.25752527115067203</c:v>
                </c:pt>
                <c:pt idx="7">
                  <c:v>8.184972380503118E-2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1286324.6130000001</c:v>
                </c:pt>
                <c:pt idx="1">
                  <c:v>1440756.4130000002</c:v>
                </c:pt>
                <c:pt idx="2">
                  <c:v>1434385.9129999997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219313.48</c:v>
                </c:pt>
                <c:pt idx="1">
                  <c:v>166676.07</c:v>
                </c:pt>
                <c:pt idx="2">
                  <c:v>181578.05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8600.9210000000003</c:v>
                </c:pt>
                <c:pt idx="1">
                  <c:v>7879.3750000000018</c:v>
                </c:pt>
                <c:pt idx="2">
                  <c:v>7837.3560000000025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13583.57</c:v>
                </c:pt>
                <c:pt idx="1">
                  <c:v>20720.765000000003</c:v>
                </c:pt>
                <c:pt idx="2">
                  <c:v>17288.174999999999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12328.047999999999</c:v>
                </c:pt>
                <c:pt idx="1">
                  <c:v>11089.289000000002</c:v>
                </c:pt>
                <c:pt idx="2">
                  <c:v>7514.701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22975.752000000004</c:v>
                </c:pt>
                <c:pt idx="1">
                  <c:v>18944.664999999972</c:v>
                </c:pt>
                <c:pt idx="2">
                  <c:v>20105.551999999996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0.56394209982049803</c:v>
                </c:pt>
                <c:pt idx="2">
                  <c:v>0.95264703834862396</c:v>
                </c:pt>
                <c:pt idx="3">
                  <c:v>3.0063585690375528E-2</c:v>
                </c:pt>
                <c:pt idx="4">
                  <c:v>0.16448643002598304</c:v>
                </c:pt>
                <c:pt idx="5">
                  <c:v>0</c:v>
                </c:pt>
                <c:pt idx="6">
                  <c:v>0.26732764235207551</c:v>
                </c:pt>
                <c:pt idx="7">
                  <c:v>7.8392523261014285E-2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43284.116999999998</c:v>
                </c:pt>
                <c:pt idx="2">
                  <c:v>0</c:v>
                </c:pt>
                <c:pt idx="3">
                  <c:v>20082.923999999995</c:v>
                </c:pt>
                <c:pt idx="4">
                  <c:v>4294.6679999999997</c:v>
                </c:pt>
                <c:pt idx="5">
                  <c:v>0</c:v>
                </c:pt>
                <c:pt idx="6">
                  <c:v>40.653999999999996</c:v>
                </c:pt>
                <c:pt idx="7">
                  <c:v>61057.316000000064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8.2615769919433549E-2</c:v>
                </c:pt>
                <c:pt idx="1">
                  <c:v>4.3665650698921386E-2</c:v>
                </c:pt>
                <c:pt idx="2">
                  <c:v>5.3702118873978411E-2</c:v>
                </c:pt>
                <c:pt idx="3">
                  <c:v>5.0211960839309462E-2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1.395331042719097E-2</c:v>
                </c:pt>
                <c:pt idx="2">
                  <c:v>0</c:v>
                </c:pt>
                <c:pt idx="3">
                  <c:v>3.2960517015812318E-2</c:v>
                </c:pt>
                <c:pt idx="4">
                  <c:v>6.9181276221832368E-3</c:v>
                </c:pt>
                <c:pt idx="5">
                  <c:v>0</c:v>
                </c:pt>
                <c:pt idx="6">
                  <c:v>6.6754822590900018E-4</c:v>
                </c:pt>
                <c:pt idx="7">
                  <c:v>7.7266218105080386E-2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13086.540999999999</c:v>
                </c:pt>
                <c:pt idx="1">
                  <c:v>13593.169</c:v>
                </c:pt>
                <c:pt idx="2">
                  <c:v>16604.406999999999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6743.012999999999</c:v>
                </c:pt>
                <c:pt idx="1">
                  <c:v>6619.8630000000012</c:v>
                </c:pt>
                <c:pt idx="2">
                  <c:v>6720.0479999999952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676.02300000000014</c:v>
                </c:pt>
                <c:pt idx="1">
                  <c:v>2164.0329999999999</c:v>
                </c:pt>
                <c:pt idx="2">
                  <c:v>1454.6119999999999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8.9700000000000006</c:v>
                </c:pt>
                <c:pt idx="1">
                  <c:v>14.254</c:v>
                </c:pt>
                <c:pt idx="2">
                  <c:v>17.43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22608.518000000022</c:v>
                </c:pt>
                <c:pt idx="1">
                  <c:v>18943.202000000052</c:v>
                </c:pt>
                <c:pt idx="2">
                  <c:v>19505.59599999999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5.865656555167003E-3</c:v>
                </c:pt>
                <c:pt idx="2">
                  <c:v>0</c:v>
                </c:pt>
                <c:pt idx="3">
                  <c:v>2.4828248491560741E-2</c:v>
                </c:pt>
                <c:pt idx="4">
                  <c:v>1.3692193061877167E-2</c:v>
                </c:pt>
                <c:pt idx="5">
                  <c:v>0</c:v>
                </c:pt>
                <c:pt idx="6">
                  <c:v>3.5134891442268614E-4</c:v>
                </c:pt>
                <c:pt idx="7">
                  <c:v>7.7168275513520901E-2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-2818.1400000000003</c:v>
                </c:pt>
                <c:pt idx="1">
                  <c:v>-2175.34</c:v>
                </c:pt>
                <c:pt idx="2">
                  <c:v>-1681.8540000000003</c:v>
                </c:pt>
                <c:pt idx="3">
                  <c:v>-1643.5220000000002</c:v>
                </c:pt>
                <c:pt idx="4">
                  <c:v>-944.23599999999999</c:v>
                </c:pt>
                <c:pt idx="5">
                  <c:v>-1075.325</c:v>
                </c:pt>
                <c:pt idx="6">
                  <c:v>-1700.8509999999999</c:v>
                </c:pt>
                <c:pt idx="7">
                  <c:v>-1706.835</c:v>
                </c:pt>
                <c:pt idx="8">
                  <c:v>-1722.018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-1.0468060000000001</c:v>
                </c:pt>
                <c:pt idx="1">
                  <c:v>-2.2802389999999999</c:v>
                </c:pt>
                <c:pt idx="2">
                  <c:v>-0.100428</c:v>
                </c:pt>
                <c:pt idx="3">
                  <c:v>-6.255088999999999</c:v>
                </c:pt>
                <c:pt idx="4">
                  <c:v>-12.123692</c:v>
                </c:pt>
                <c:pt idx="5">
                  <c:v>-20.022332000000002</c:v>
                </c:pt>
                <c:pt idx="6">
                  <c:v>-22.829563</c:v>
                </c:pt>
                <c:pt idx="7">
                  <c:v>-56.315643000000009</c:v>
                </c:pt>
                <c:pt idx="8">
                  <c:v>-6.2412790000000005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1529.135</c:v>
                </c:pt>
                <c:pt idx="1">
                  <c:v>1220.9219999999998</c:v>
                </c:pt>
                <c:pt idx="2">
                  <c:v>1050.7929999999999</c:v>
                </c:pt>
                <c:pt idx="3">
                  <c:v>1048.482</c:v>
                </c:pt>
                <c:pt idx="4">
                  <c:v>1033.0720000000001</c:v>
                </c:pt>
                <c:pt idx="5">
                  <c:v>819.91800000000001</c:v>
                </c:pt>
                <c:pt idx="6">
                  <c:v>938.69099999999992</c:v>
                </c:pt>
                <c:pt idx="7">
                  <c:v>864.25399999999991</c:v>
                </c:pt>
                <c:pt idx="8">
                  <c:v>865.54300000000001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63.615312000000003</c:v>
                </c:pt>
                <c:pt idx="1">
                  <c:v>26.412835000000001</c:v>
                </c:pt>
                <c:pt idx="2">
                  <c:v>0.19533899999999996</c:v>
                </c:pt>
                <c:pt idx="3">
                  <c:v>0.18436399999999997</c:v>
                </c:pt>
                <c:pt idx="4">
                  <c:v>0.15961499999999998</c:v>
                </c:pt>
                <c:pt idx="5">
                  <c:v>0.136683</c:v>
                </c:pt>
                <c:pt idx="6">
                  <c:v>1.4816439999999997</c:v>
                </c:pt>
                <c:pt idx="7">
                  <c:v>8.0706E-2</c:v>
                </c:pt>
                <c:pt idx="8">
                  <c:v>0.52513299999999996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'8'!$B$6:$J$6</c:f>
              <c:numCache>
                <c:formatCode>#\ ##0.0</c:formatCode>
                <c:ptCount val="9"/>
                <c:pt idx="0">
                  <c:v>-1226.4364940000003</c:v>
                </c:pt>
                <c:pt idx="1">
                  <c:v>-930.28540400000043</c:v>
                </c:pt>
                <c:pt idx="2">
                  <c:v>-630.96608900000024</c:v>
                </c:pt>
                <c:pt idx="3">
                  <c:v>-601.11072500000023</c:v>
                </c:pt>
                <c:pt idx="4">
                  <c:v>76.871923000000152</c:v>
                </c:pt>
                <c:pt idx="5">
                  <c:v>-275.2926490000001</c:v>
                </c:pt>
                <c:pt idx="6">
                  <c:v>-783.50791900000002</c:v>
                </c:pt>
                <c:pt idx="7">
                  <c:v>-898.81593700000008</c:v>
                </c:pt>
                <c:pt idx="8">
                  <c:v>-862.19114600000012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45108</c:v>
                </c:pt>
                <c:pt idx="1">
                  <c:v>45109</c:v>
                </c:pt>
                <c:pt idx="2">
                  <c:v>45110</c:v>
                </c:pt>
                <c:pt idx="3">
                  <c:v>45111</c:v>
                </c:pt>
                <c:pt idx="4">
                  <c:v>45112</c:v>
                </c:pt>
                <c:pt idx="5">
                  <c:v>45113</c:v>
                </c:pt>
                <c:pt idx="6">
                  <c:v>45114</c:v>
                </c:pt>
                <c:pt idx="7">
                  <c:v>45115</c:v>
                </c:pt>
                <c:pt idx="8">
                  <c:v>45116</c:v>
                </c:pt>
                <c:pt idx="9">
                  <c:v>45117</c:v>
                </c:pt>
                <c:pt idx="10">
                  <c:v>45118</c:v>
                </c:pt>
                <c:pt idx="11">
                  <c:v>45119</c:v>
                </c:pt>
                <c:pt idx="12">
                  <c:v>45120</c:v>
                </c:pt>
                <c:pt idx="13">
                  <c:v>45121</c:v>
                </c:pt>
                <c:pt idx="14">
                  <c:v>45122</c:v>
                </c:pt>
                <c:pt idx="15">
                  <c:v>45123</c:v>
                </c:pt>
                <c:pt idx="16">
                  <c:v>45124</c:v>
                </c:pt>
                <c:pt idx="17">
                  <c:v>45125</c:v>
                </c:pt>
                <c:pt idx="18">
                  <c:v>45126</c:v>
                </c:pt>
                <c:pt idx="19">
                  <c:v>45127</c:v>
                </c:pt>
                <c:pt idx="20">
                  <c:v>45128</c:v>
                </c:pt>
                <c:pt idx="21">
                  <c:v>45129</c:v>
                </c:pt>
                <c:pt idx="22">
                  <c:v>45130</c:v>
                </c:pt>
                <c:pt idx="23">
                  <c:v>45131</c:v>
                </c:pt>
                <c:pt idx="24">
                  <c:v>45132</c:v>
                </c:pt>
                <c:pt idx="25">
                  <c:v>45133</c:v>
                </c:pt>
                <c:pt idx="26">
                  <c:v>45134</c:v>
                </c:pt>
                <c:pt idx="27">
                  <c:v>45135</c:v>
                </c:pt>
                <c:pt idx="28">
                  <c:v>45136</c:v>
                </c:pt>
                <c:pt idx="29">
                  <c:v>45137</c:v>
                </c:pt>
                <c:pt idx="30">
                  <c:v>45138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144269.49136899962</c:v>
                </c:pt>
                <c:pt idx="1">
                  <c:v>138107.26559553744</c:v>
                </c:pt>
                <c:pt idx="2">
                  <c:v>162192.91790048868</c:v>
                </c:pt>
                <c:pt idx="3">
                  <c:v>164499.47019313325</c:v>
                </c:pt>
                <c:pt idx="4">
                  <c:v>148035.68775019213</c:v>
                </c:pt>
                <c:pt idx="5">
                  <c:v>141444.09308075998</c:v>
                </c:pt>
                <c:pt idx="6">
                  <c:v>148625.70780277639</c:v>
                </c:pt>
                <c:pt idx="7">
                  <c:v>138505.20783659985</c:v>
                </c:pt>
                <c:pt idx="8">
                  <c:v>139535.16825315953</c:v>
                </c:pt>
                <c:pt idx="9">
                  <c:v>170138.56263003254</c:v>
                </c:pt>
                <c:pt idx="10">
                  <c:v>174859.39603809721</c:v>
                </c:pt>
                <c:pt idx="11">
                  <c:v>174934.77187041601</c:v>
                </c:pt>
                <c:pt idx="12">
                  <c:v>172914.36146769385</c:v>
                </c:pt>
                <c:pt idx="13">
                  <c:v>170597.79912505593</c:v>
                </c:pt>
                <c:pt idx="14">
                  <c:v>148915.56338893497</c:v>
                </c:pt>
                <c:pt idx="15">
                  <c:v>145304.17556824602</c:v>
                </c:pt>
                <c:pt idx="16">
                  <c:v>172651.53929919325</c:v>
                </c:pt>
                <c:pt idx="17">
                  <c:v>175858.46397096358</c:v>
                </c:pt>
                <c:pt idx="18">
                  <c:v>176253.4693724708</c:v>
                </c:pt>
                <c:pt idx="19">
                  <c:v>173401.96454733197</c:v>
                </c:pt>
                <c:pt idx="20">
                  <c:v>168342.00790890682</c:v>
                </c:pt>
                <c:pt idx="21">
                  <c:v>141259.20532442164</c:v>
                </c:pt>
                <c:pt idx="22">
                  <c:v>139274.17663786662</c:v>
                </c:pt>
                <c:pt idx="23">
                  <c:v>161410.08087322681</c:v>
                </c:pt>
                <c:pt idx="24">
                  <c:v>161710.55021009568</c:v>
                </c:pt>
                <c:pt idx="25">
                  <c:v>158152.55794009764</c:v>
                </c:pt>
                <c:pt idx="26">
                  <c:v>158217.50817228091</c:v>
                </c:pt>
                <c:pt idx="27">
                  <c:v>155938.26397497975</c:v>
                </c:pt>
                <c:pt idx="28">
                  <c:v>137389.4713899834</c:v>
                </c:pt>
                <c:pt idx="29">
                  <c:v>133227.87882395412</c:v>
                </c:pt>
                <c:pt idx="30">
                  <c:v>152103.11640271868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5138"/>
          <c:min val="4510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45108</c:v>
                </c:pt>
                <c:pt idx="1">
                  <c:v>45109</c:v>
                </c:pt>
                <c:pt idx="2">
                  <c:v>45110</c:v>
                </c:pt>
                <c:pt idx="3">
                  <c:v>45111</c:v>
                </c:pt>
                <c:pt idx="4">
                  <c:v>45112</c:v>
                </c:pt>
                <c:pt idx="5">
                  <c:v>45113</c:v>
                </c:pt>
                <c:pt idx="6">
                  <c:v>45114</c:v>
                </c:pt>
                <c:pt idx="7">
                  <c:v>45115</c:v>
                </c:pt>
                <c:pt idx="8">
                  <c:v>45116</c:v>
                </c:pt>
                <c:pt idx="9">
                  <c:v>45117</c:v>
                </c:pt>
                <c:pt idx="10">
                  <c:v>45118</c:v>
                </c:pt>
                <c:pt idx="11">
                  <c:v>45119</c:v>
                </c:pt>
                <c:pt idx="12">
                  <c:v>45120</c:v>
                </c:pt>
                <c:pt idx="13">
                  <c:v>45121</c:v>
                </c:pt>
                <c:pt idx="14">
                  <c:v>45122</c:v>
                </c:pt>
                <c:pt idx="15">
                  <c:v>45123</c:v>
                </c:pt>
                <c:pt idx="16">
                  <c:v>45124</c:v>
                </c:pt>
                <c:pt idx="17">
                  <c:v>45125</c:v>
                </c:pt>
                <c:pt idx="18">
                  <c:v>45126</c:v>
                </c:pt>
                <c:pt idx="19">
                  <c:v>45127</c:v>
                </c:pt>
                <c:pt idx="20">
                  <c:v>45128</c:v>
                </c:pt>
                <c:pt idx="21">
                  <c:v>45129</c:v>
                </c:pt>
                <c:pt idx="22">
                  <c:v>45130</c:v>
                </c:pt>
                <c:pt idx="23">
                  <c:v>45131</c:v>
                </c:pt>
                <c:pt idx="24">
                  <c:v>45132</c:v>
                </c:pt>
                <c:pt idx="25">
                  <c:v>45133</c:v>
                </c:pt>
                <c:pt idx="26">
                  <c:v>45134</c:v>
                </c:pt>
                <c:pt idx="27">
                  <c:v>45135</c:v>
                </c:pt>
                <c:pt idx="28">
                  <c:v>45136</c:v>
                </c:pt>
                <c:pt idx="29">
                  <c:v>45137</c:v>
                </c:pt>
                <c:pt idx="30">
                  <c:v>45138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7165.8471998787199</c:v>
                </c:pt>
                <c:pt idx="1">
                  <c:v>6755.1233868721401</c:v>
                </c:pt>
                <c:pt idx="2">
                  <c:v>7936.34775462382</c:v>
                </c:pt>
                <c:pt idx="3">
                  <c:v>8026.0113661600599</c:v>
                </c:pt>
                <c:pt idx="4">
                  <c:v>7228.2839038883703</c:v>
                </c:pt>
                <c:pt idx="5">
                  <c:v>6787.3858764344996</c:v>
                </c:pt>
                <c:pt idx="6">
                  <c:v>7174.7684162485002</c:v>
                </c:pt>
                <c:pt idx="7">
                  <c:v>6715.8705041878302</c:v>
                </c:pt>
                <c:pt idx="8">
                  <c:v>6769.88117721456</c:v>
                </c:pt>
                <c:pt idx="9">
                  <c:v>8550.9245166163691</c:v>
                </c:pt>
                <c:pt idx="10">
                  <c:v>8513.2492073598605</c:v>
                </c:pt>
                <c:pt idx="11">
                  <c:v>8592.2102828299994</c:v>
                </c:pt>
                <c:pt idx="12">
                  <c:v>8434.2359925103992</c:v>
                </c:pt>
                <c:pt idx="13">
                  <c:v>8358.0932542188802</c:v>
                </c:pt>
                <c:pt idx="14">
                  <c:v>7257.9570579116698</c:v>
                </c:pt>
                <c:pt idx="15">
                  <c:v>6955.4912694046798</c:v>
                </c:pt>
                <c:pt idx="16">
                  <c:v>8456.9598087520699</c:v>
                </c:pt>
                <c:pt idx="17">
                  <c:v>8567.5439962547498</c:v>
                </c:pt>
                <c:pt idx="18">
                  <c:v>8647.3142488531703</c:v>
                </c:pt>
                <c:pt idx="19">
                  <c:v>8447.3875300093205</c:v>
                </c:pt>
                <c:pt idx="20">
                  <c:v>8263.4864490596101</c:v>
                </c:pt>
                <c:pt idx="21">
                  <c:v>7013.9092640212903</c:v>
                </c:pt>
                <c:pt idx="22">
                  <c:v>6879.2675057758697</c:v>
                </c:pt>
                <c:pt idx="23">
                  <c:v>7989.5794504928499</c:v>
                </c:pt>
                <c:pt idx="24">
                  <c:v>7871.2098740589299</c:v>
                </c:pt>
                <c:pt idx="25">
                  <c:v>7756.71116731451</c:v>
                </c:pt>
                <c:pt idx="26">
                  <c:v>7711.2916355466195</c:v>
                </c:pt>
                <c:pt idx="27">
                  <c:v>7706.0159087265001</c:v>
                </c:pt>
                <c:pt idx="28">
                  <c:v>6762.7198300631198</c:v>
                </c:pt>
                <c:pt idx="29">
                  <c:v>6479.6651959269002</c:v>
                </c:pt>
                <c:pt idx="30">
                  <c:v>7519.1715639559197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45108</c:v>
                </c:pt>
                <c:pt idx="1">
                  <c:v>45109</c:v>
                </c:pt>
                <c:pt idx="2">
                  <c:v>45110</c:v>
                </c:pt>
                <c:pt idx="3">
                  <c:v>45111</c:v>
                </c:pt>
                <c:pt idx="4">
                  <c:v>45112</c:v>
                </c:pt>
                <c:pt idx="5">
                  <c:v>45113</c:v>
                </c:pt>
                <c:pt idx="6">
                  <c:v>45114</c:v>
                </c:pt>
                <c:pt idx="7">
                  <c:v>45115</c:v>
                </c:pt>
                <c:pt idx="8">
                  <c:v>45116</c:v>
                </c:pt>
                <c:pt idx="9">
                  <c:v>45117</c:v>
                </c:pt>
                <c:pt idx="10">
                  <c:v>45118</c:v>
                </c:pt>
                <c:pt idx="11">
                  <c:v>45119</c:v>
                </c:pt>
                <c:pt idx="12">
                  <c:v>45120</c:v>
                </c:pt>
                <c:pt idx="13">
                  <c:v>45121</c:v>
                </c:pt>
                <c:pt idx="14">
                  <c:v>45122</c:v>
                </c:pt>
                <c:pt idx="15">
                  <c:v>45123</c:v>
                </c:pt>
                <c:pt idx="16">
                  <c:v>45124</c:v>
                </c:pt>
                <c:pt idx="17">
                  <c:v>45125</c:v>
                </c:pt>
                <c:pt idx="18">
                  <c:v>45126</c:v>
                </c:pt>
                <c:pt idx="19">
                  <c:v>45127</c:v>
                </c:pt>
                <c:pt idx="20">
                  <c:v>45128</c:v>
                </c:pt>
                <c:pt idx="21">
                  <c:v>45129</c:v>
                </c:pt>
                <c:pt idx="22">
                  <c:v>45130</c:v>
                </c:pt>
                <c:pt idx="23">
                  <c:v>45131</c:v>
                </c:pt>
                <c:pt idx="24">
                  <c:v>45132</c:v>
                </c:pt>
                <c:pt idx="25">
                  <c:v>45133</c:v>
                </c:pt>
                <c:pt idx="26">
                  <c:v>45134</c:v>
                </c:pt>
                <c:pt idx="27">
                  <c:v>45135</c:v>
                </c:pt>
                <c:pt idx="28">
                  <c:v>45136</c:v>
                </c:pt>
                <c:pt idx="29">
                  <c:v>45137</c:v>
                </c:pt>
                <c:pt idx="30">
                  <c:v>45138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5093.5510334452902</c:v>
                </c:pt>
                <c:pt idx="1">
                  <c:v>4600.3563755099603</c:v>
                </c:pt>
                <c:pt idx="2">
                  <c:v>5239.9527098940398</c:v>
                </c:pt>
                <c:pt idx="3">
                  <c:v>5511.1142793703602</c:v>
                </c:pt>
                <c:pt idx="4">
                  <c:v>5231.7881240533497</c:v>
                </c:pt>
                <c:pt idx="5">
                  <c:v>4843.2823733573896</c:v>
                </c:pt>
                <c:pt idx="6">
                  <c:v>4929.0660994723303</c:v>
                </c:pt>
                <c:pt idx="7">
                  <c:v>4783.6479979344904</c:v>
                </c:pt>
                <c:pt idx="8">
                  <c:v>4542.8004562871101</c:v>
                </c:pt>
                <c:pt idx="9">
                  <c:v>5353.5557095454697</c:v>
                </c:pt>
                <c:pt idx="10">
                  <c:v>5682.7979952858104</c:v>
                </c:pt>
                <c:pt idx="11">
                  <c:v>5699.4957527065999</c:v>
                </c:pt>
                <c:pt idx="12">
                  <c:v>5755.5402188016697</c:v>
                </c:pt>
                <c:pt idx="13">
                  <c:v>5651.1138904510599</c:v>
                </c:pt>
                <c:pt idx="14">
                  <c:v>5111.5078407533001</c:v>
                </c:pt>
                <c:pt idx="15">
                  <c:v>4891.4895848351198</c:v>
                </c:pt>
                <c:pt idx="16">
                  <c:v>5489.2121574437797</c:v>
                </c:pt>
                <c:pt idx="17">
                  <c:v>5760.6653191778796</c:v>
                </c:pt>
                <c:pt idx="18">
                  <c:v>5840.6217912473803</c:v>
                </c:pt>
                <c:pt idx="19">
                  <c:v>5770.6977042959597</c:v>
                </c:pt>
                <c:pt idx="20">
                  <c:v>5711.1777946522898</c:v>
                </c:pt>
                <c:pt idx="21">
                  <c:v>4973.4637835592703</c:v>
                </c:pt>
                <c:pt idx="22">
                  <c:v>4603.4030369956799</c:v>
                </c:pt>
                <c:pt idx="23">
                  <c:v>5108.6135642223599</c:v>
                </c:pt>
                <c:pt idx="24">
                  <c:v>5358.54784727267</c:v>
                </c:pt>
                <c:pt idx="25">
                  <c:v>5203.5645801881101</c:v>
                </c:pt>
                <c:pt idx="26">
                  <c:v>5214.2071938612798</c:v>
                </c:pt>
                <c:pt idx="27">
                  <c:v>5157.0686248157899</c:v>
                </c:pt>
                <c:pt idx="28">
                  <c:v>4771.0866504690903</c:v>
                </c:pt>
                <c:pt idx="29">
                  <c:v>4521.6018684681903</c:v>
                </c:pt>
                <c:pt idx="30">
                  <c:v>4781.1253513248703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'9.1'!$I$6</c:f>
              <c:numCache>
                <c:formatCode>d/\ m/</c:formatCode>
                <c:ptCount val="1"/>
                <c:pt idx="0">
                  <c:v>45126</c:v>
                </c:pt>
              </c:numCache>
            </c:numRef>
          </c:xVal>
          <c:yVal>
            <c:numRef>
              <c:f>'9.1'!$I$5</c:f>
              <c:numCache>
                <c:formatCode>#\ ##0.0</c:formatCode>
                <c:ptCount val="1"/>
                <c:pt idx="0">
                  <c:v>8647.3142488531703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'9.1'!$I$9</c:f>
              <c:numCache>
                <c:formatCode>d/\ m/</c:formatCode>
                <c:ptCount val="1"/>
                <c:pt idx="0">
                  <c:v>45137</c:v>
                </c:pt>
              </c:numCache>
            </c:numRef>
          </c:xVal>
          <c:yVal>
            <c:numRef>
              <c:f>'9.1'!$I$8</c:f>
              <c:numCache>
                <c:formatCode>#\ ##0.0</c:formatCode>
                <c:ptCount val="1"/>
                <c:pt idx="0">
                  <c:v>4521.6018684681903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5138"/>
          <c:min val="4510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45139</c:v>
                </c:pt>
                <c:pt idx="1">
                  <c:v>45140</c:v>
                </c:pt>
                <c:pt idx="2">
                  <c:v>45141</c:v>
                </c:pt>
                <c:pt idx="3">
                  <c:v>45142</c:v>
                </c:pt>
                <c:pt idx="4">
                  <c:v>45143</c:v>
                </c:pt>
                <c:pt idx="5">
                  <c:v>45144</c:v>
                </c:pt>
                <c:pt idx="6">
                  <c:v>45145</c:v>
                </c:pt>
                <c:pt idx="7">
                  <c:v>45146</c:v>
                </c:pt>
                <c:pt idx="8">
                  <c:v>45147</c:v>
                </c:pt>
                <c:pt idx="9">
                  <c:v>45148</c:v>
                </c:pt>
                <c:pt idx="10">
                  <c:v>45149</c:v>
                </c:pt>
                <c:pt idx="11">
                  <c:v>45150</c:v>
                </c:pt>
                <c:pt idx="12">
                  <c:v>45151</c:v>
                </c:pt>
                <c:pt idx="13">
                  <c:v>45152</c:v>
                </c:pt>
                <c:pt idx="14">
                  <c:v>45153</c:v>
                </c:pt>
                <c:pt idx="15">
                  <c:v>45154</c:v>
                </c:pt>
                <c:pt idx="16">
                  <c:v>45155</c:v>
                </c:pt>
                <c:pt idx="17">
                  <c:v>45156</c:v>
                </c:pt>
                <c:pt idx="18">
                  <c:v>45157</c:v>
                </c:pt>
                <c:pt idx="19">
                  <c:v>45158</c:v>
                </c:pt>
                <c:pt idx="20">
                  <c:v>45159</c:v>
                </c:pt>
                <c:pt idx="21">
                  <c:v>45160</c:v>
                </c:pt>
                <c:pt idx="22">
                  <c:v>45161</c:v>
                </c:pt>
                <c:pt idx="23">
                  <c:v>45162</c:v>
                </c:pt>
                <c:pt idx="24">
                  <c:v>45163</c:v>
                </c:pt>
                <c:pt idx="25">
                  <c:v>45164</c:v>
                </c:pt>
                <c:pt idx="26">
                  <c:v>45165</c:v>
                </c:pt>
                <c:pt idx="27">
                  <c:v>45166</c:v>
                </c:pt>
                <c:pt idx="28">
                  <c:v>45167</c:v>
                </c:pt>
                <c:pt idx="29">
                  <c:v>45168</c:v>
                </c:pt>
                <c:pt idx="30">
                  <c:v>45169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7502.6141512119202</c:v>
                </c:pt>
                <c:pt idx="1">
                  <c:v>7174.0254536596003</c:v>
                </c:pt>
                <c:pt idx="2">
                  <c:v>7428.6094042568802</c:v>
                </c:pt>
                <c:pt idx="3">
                  <c:v>7175.7359819612302</c:v>
                </c:pt>
                <c:pt idx="4">
                  <c:v>6628.7612901396496</c:v>
                </c:pt>
                <c:pt idx="5">
                  <c:v>6445.9121072383696</c:v>
                </c:pt>
                <c:pt idx="6">
                  <c:v>7631.8818018083402</c:v>
                </c:pt>
                <c:pt idx="7">
                  <c:v>7426.05747611484</c:v>
                </c:pt>
                <c:pt idx="8">
                  <c:v>7759.6927775780496</c:v>
                </c:pt>
                <c:pt idx="9">
                  <c:v>7473.4936470738203</c:v>
                </c:pt>
                <c:pt idx="10">
                  <c:v>7451.6713086767504</c:v>
                </c:pt>
                <c:pt idx="11">
                  <c:v>6576.7700087235298</c:v>
                </c:pt>
                <c:pt idx="12">
                  <c:v>6463.1830505080497</c:v>
                </c:pt>
                <c:pt idx="13">
                  <c:v>8089.9469980223503</c:v>
                </c:pt>
                <c:pt idx="14">
                  <c:v>8090.2046105803201</c:v>
                </c:pt>
                <c:pt idx="15">
                  <c:v>8262.8860210582297</c:v>
                </c:pt>
                <c:pt idx="16">
                  <c:v>8140.9605212232</c:v>
                </c:pt>
                <c:pt idx="17">
                  <c:v>7980.2788436806004</c:v>
                </c:pt>
                <c:pt idx="18">
                  <c:v>6732.1369797483603</c:v>
                </c:pt>
                <c:pt idx="19">
                  <c:v>6754.3384601877897</c:v>
                </c:pt>
                <c:pt idx="20">
                  <c:v>8447.8262479390596</c:v>
                </c:pt>
                <c:pt idx="21">
                  <c:v>8562.5238478087704</c:v>
                </c:pt>
                <c:pt idx="22">
                  <c:v>8443.1726895347801</c:v>
                </c:pt>
                <c:pt idx="23">
                  <c:v>8338.5815868872396</c:v>
                </c:pt>
                <c:pt idx="24">
                  <c:v>8327.9603883495492</c:v>
                </c:pt>
                <c:pt idx="25">
                  <c:v>7073.4113611327602</c:v>
                </c:pt>
                <c:pt idx="26">
                  <c:v>6777.8386186319904</c:v>
                </c:pt>
                <c:pt idx="27">
                  <c:v>8314.1377387101602</c:v>
                </c:pt>
                <c:pt idx="28">
                  <c:v>8348.8269333404896</c:v>
                </c:pt>
                <c:pt idx="29">
                  <c:v>8327.84357469717</c:v>
                </c:pt>
                <c:pt idx="30">
                  <c:v>8091.4877294820699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45139</c:v>
                </c:pt>
                <c:pt idx="1">
                  <c:v>45140</c:v>
                </c:pt>
                <c:pt idx="2">
                  <c:v>45141</c:v>
                </c:pt>
                <c:pt idx="3">
                  <c:v>45142</c:v>
                </c:pt>
                <c:pt idx="4">
                  <c:v>45143</c:v>
                </c:pt>
                <c:pt idx="5">
                  <c:v>45144</c:v>
                </c:pt>
                <c:pt idx="6">
                  <c:v>45145</c:v>
                </c:pt>
                <c:pt idx="7">
                  <c:v>45146</c:v>
                </c:pt>
                <c:pt idx="8">
                  <c:v>45147</c:v>
                </c:pt>
                <c:pt idx="9">
                  <c:v>45148</c:v>
                </c:pt>
                <c:pt idx="10">
                  <c:v>45149</c:v>
                </c:pt>
                <c:pt idx="11">
                  <c:v>45150</c:v>
                </c:pt>
                <c:pt idx="12">
                  <c:v>45151</c:v>
                </c:pt>
                <c:pt idx="13">
                  <c:v>45152</c:v>
                </c:pt>
                <c:pt idx="14">
                  <c:v>45153</c:v>
                </c:pt>
                <c:pt idx="15">
                  <c:v>45154</c:v>
                </c:pt>
                <c:pt idx="16">
                  <c:v>45155</c:v>
                </c:pt>
                <c:pt idx="17">
                  <c:v>45156</c:v>
                </c:pt>
                <c:pt idx="18">
                  <c:v>45157</c:v>
                </c:pt>
                <c:pt idx="19">
                  <c:v>45158</c:v>
                </c:pt>
                <c:pt idx="20">
                  <c:v>45159</c:v>
                </c:pt>
                <c:pt idx="21">
                  <c:v>45160</c:v>
                </c:pt>
                <c:pt idx="22">
                  <c:v>45161</c:v>
                </c:pt>
                <c:pt idx="23">
                  <c:v>45162</c:v>
                </c:pt>
                <c:pt idx="24">
                  <c:v>45163</c:v>
                </c:pt>
                <c:pt idx="25">
                  <c:v>45164</c:v>
                </c:pt>
                <c:pt idx="26">
                  <c:v>45165</c:v>
                </c:pt>
                <c:pt idx="27">
                  <c:v>45166</c:v>
                </c:pt>
                <c:pt idx="28">
                  <c:v>45167</c:v>
                </c:pt>
                <c:pt idx="29">
                  <c:v>45168</c:v>
                </c:pt>
                <c:pt idx="30">
                  <c:v>45169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5013.5919248584196</c:v>
                </c:pt>
                <c:pt idx="1">
                  <c:v>5042.9726099985</c:v>
                </c:pt>
                <c:pt idx="2">
                  <c:v>5090.43157784083</c:v>
                </c:pt>
                <c:pt idx="3">
                  <c:v>5026.4678103137903</c:v>
                </c:pt>
                <c:pt idx="4">
                  <c:v>4807.1318033773696</c:v>
                </c:pt>
                <c:pt idx="5">
                  <c:v>4540.8643791369996</c:v>
                </c:pt>
                <c:pt idx="6">
                  <c:v>4895.5192783639004</c:v>
                </c:pt>
                <c:pt idx="7">
                  <c:v>5240.6069642029897</c:v>
                </c:pt>
                <c:pt idx="8">
                  <c:v>5286.2853048563902</c:v>
                </c:pt>
                <c:pt idx="9">
                  <c:v>5415.1869544009296</c:v>
                </c:pt>
                <c:pt idx="10">
                  <c:v>5411.6032659074499</c:v>
                </c:pt>
                <c:pt idx="11">
                  <c:v>4999.2247304078401</c:v>
                </c:pt>
                <c:pt idx="12">
                  <c:v>4851.3280641189403</c:v>
                </c:pt>
                <c:pt idx="13">
                  <c:v>5418.5911080394399</c:v>
                </c:pt>
                <c:pt idx="14">
                  <c:v>5680.5610587562996</c:v>
                </c:pt>
                <c:pt idx="15">
                  <c:v>5735.8750832248597</c:v>
                </c:pt>
                <c:pt idx="16">
                  <c:v>5782.03882247617</c:v>
                </c:pt>
                <c:pt idx="17">
                  <c:v>5681.5170169166404</c:v>
                </c:pt>
                <c:pt idx="18">
                  <c:v>5136.3969945634499</c:v>
                </c:pt>
                <c:pt idx="19">
                  <c:v>4838.5300387981197</c:v>
                </c:pt>
                <c:pt idx="20">
                  <c:v>5600.9829747411704</c:v>
                </c:pt>
                <c:pt idx="21">
                  <c:v>5992.1350475070703</c:v>
                </c:pt>
                <c:pt idx="22">
                  <c:v>6061.2916273820001</c:v>
                </c:pt>
                <c:pt idx="23">
                  <c:v>5980.5427505467796</c:v>
                </c:pt>
                <c:pt idx="24">
                  <c:v>5862.6050417878696</c:v>
                </c:pt>
                <c:pt idx="25">
                  <c:v>5299.7452974589496</c:v>
                </c:pt>
                <c:pt idx="26">
                  <c:v>4885.9691734285198</c:v>
                </c:pt>
                <c:pt idx="27">
                  <c:v>5534.4687460169198</c:v>
                </c:pt>
                <c:pt idx="28">
                  <c:v>5728.0087363340999</c:v>
                </c:pt>
                <c:pt idx="29">
                  <c:v>5768.4889025187704</c:v>
                </c:pt>
                <c:pt idx="30">
                  <c:v>5762.3500958488103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'9.1'!$J$6</c:f>
              <c:numCache>
                <c:formatCode>d/\ m/</c:formatCode>
                <c:ptCount val="1"/>
                <c:pt idx="0">
                  <c:v>45160</c:v>
                </c:pt>
              </c:numCache>
            </c:numRef>
          </c:xVal>
          <c:yVal>
            <c:numRef>
              <c:f>'9.1'!$J$5</c:f>
              <c:numCache>
                <c:formatCode>#\ ##0.0</c:formatCode>
                <c:ptCount val="1"/>
                <c:pt idx="0">
                  <c:v>8562.5238478087704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'9.1'!$J$9</c:f>
              <c:numCache>
                <c:formatCode>d/\ m/</c:formatCode>
                <c:ptCount val="1"/>
                <c:pt idx="0">
                  <c:v>45144</c:v>
                </c:pt>
              </c:numCache>
            </c:numRef>
          </c:xVal>
          <c:yVal>
            <c:numRef>
              <c:f>'9.1'!$J$8</c:f>
              <c:numCache>
                <c:formatCode>#\ ##0.0</c:formatCode>
                <c:ptCount val="1"/>
                <c:pt idx="0">
                  <c:v>4540.8643791369996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5169"/>
          <c:min val="45139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45170</c:v>
                </c:pt>
                <c:pt idx="1">
                  <c:v>45171</c:v>
                </c:pt>
                <c:pt idx="2">
                  <c:v>45172</c:v>
                </c:pt>
                <c:pt idx="3">
                  <c:v>45173</c:v>
                </c:pt>
                <c:pt idx="4">
                  <c:v>45174</c:v>
                </c:pt>
                <c:pt idx="5">
                  <c:v>45175</c:v>
                </c:pt>
                <c:pt idx="6">
                  <c:v>45176</c:v>
                </c:pt>
                <c:pt idx="7">
                  <c:v>45177</c:v>
                </c:pt>
                <c:pt idx="8">
                  <c:v>45178</c:v>
                </c:pt>
                <c:pt idx="9">
                  <c:v>45179</c:v>
                </c:pt>
                <c:pt idx="10">
                  <c:v>45180</c:v>
                </c:pt>
                <c:pt idx="11">
                  <c:v>45181</c:v>
                </c:pt>
                <c:pt idx="12">
                  <c:v>45182</c:v>
                </c:pt>
                <c:pt idx="13">
                  <c:v>45183</c:v>
                </c:pt>
                <c:pt idx="14">
                  <c:v>45184</c:v>
                </c:pt>
                <c:pt idx="15">
                  <c:v>45185</c:v>
                </c:pt>
                <c:pt idx="16">
                  <c:v>45186</c:v>
                </c:pt>
                <c:pt idx="17">
                  <c:v>45187</c:v>
                </c:pt>
                <c:pt idx="18">
                  <c:v>45188</c:v>
                </c:pt>
                <c:pt idx="19">
                  <c:v>45189</c:v>
                </c:pt>
                <c:pt idx="20">
                  <c:v>45190</c:v>
                </c:pt>
                <c:pt idx="21">
                  <c:v>45191</c:v>
                </c:pt>
                <c:pt idx="22">
                  <c:v>45192</c:v>
                </c:pt>
                <c:pt idx="23">
                  <c:v>45193</c:v>
                </c:pt>
                <c:pt idx="24">
                  <c:v>45194</c:v>
                </c:pt>
                <c:pt idx="25">
                  <c:v>45195</c:v>
                </c:pt>
                <c:pt idx="26">
                  <c:v>45196</c:v>
                </c:pt>
                <c:pt idx="27">
                  <c:v>45197</c:v>
                </c:pt>
                <c:pt idx="28">
                  <c:v>45198</c:v>
                </c:pt>
                <c:pt idx="29">
                  <c:v>45199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8311.0101725617405</c:v>
                </c:pt>
                <c:pt idx="1">
                  <c:v>7351.8259077214298</c:v>
                </c:pt>
                <c:pt idx="2">
                  <c:v>7023.5992188386299</c:v>
                </c:pt>
                <c:pt idx="3">
                  <c:v>8308.3547213828897</c:v>
                </c:pt>
                <c:pt idx="4">
                  <c:v>8542.4222493066809</c:v>
                </c:pt>
                <c:pt idx="5">
                  <c:v>8513.6846997104203</c:v>
                </c:pt>
                <c:pt idx="6">
                  <c:v>8568.6099717857505</c:v>
                </c:pt>
                <c:pt idx="7">
                  <c:v>8493.2836210226196</c:v>
                </c:pt>
                <c:pt idx="8">
                  <c:v>7297.0369358499702</c:v>
                </c:pt>
                <c:pt idx="9">
                  <c:v>7254.0699374666301</c:v>
                </c:pt>
                <c:pt idx="10">
                  <c:v>8683.3264216370899</c:v>
                </c:pt>
                <c:pt idx="11">
                  <c:v>8762.6731722599798</c:v>
                </c:pt>
                <c:pt idx="12">
                  <c:v>8665.1945942957009</c:v>
                </c:pt>
                <c:pt idx="13">
                  <c:v>8549.1911633250293</c:v>
                </c:pt>
                <c:pt idx="14">
                  <c:v>8457.0301477037501</c:v>
                </c:pt>
                <c:pt idx="15">
                  <c:v>7293.1766033864196</c:v>
                </c:pt>
                <c:pt idx="16">
                  <c:v>7238.5376110704101</c:v>
                </c:pt>
                <c:pt idx="17">
                  <c:v>8576.5026395789591</c:v>
                </c:pt>
                <c:pt idx="18">
                  <c:v>8643.3794150672093</c:v>
                </c:pt>
                <c:pt idx="19">
                  <c:v>8489.8485877278199</c:v>
                </c:pt>
                <c:pt idx="20">
                  <c:v>8548.7959085531402</c:v>
                </c:pt>
                <c:pt idx="21">
                  <c:v>8452.1216000046606</c:v>
                </c:pt>
                <c:pt idx="22">
                  <c:v>7288.6230757168796</c:v>
                </c:pt>
                <c:pt idx="23">
                  <c:v>7106.4733485936504</c:v>
                </c:pt>
                <c:pt idx="24">
                  <c:v>8532.5789551530506</c:v>
                </c:pt>
                <c:pt idx="25">
                  <c:v>8587.5963510420497</c:v>
                </c:pt>
                <c:pt idx="26">
                  <c:v>8394.4970210069896</c:v>
                </c:pt>
                <c:pt idx="27">
                  <c:v>7575.2867889448298</c:v>
                </c:pt>
                <c:pt idx="28">
                  <c:v>7580.0124157734399</c:v>
                </c:pt>
                <c:pt idx="29">
                  <c:v>7004.9557033432402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45170</c:v>
                </c:pt>
                <c:pt idx="1">
                  <c:v>45171</c:v>
                </c:pt>
                <c:pt idx="2">
                  <c:v>45172</c:v>
                </c:pt>
                <c:pt idx="3">
                  <c:v>45173</c:v>
                </c:pt>
                <c:pt idx="4">
                  <c:v>45174</c:v>
                </c:pt>
                <c:pt idx="5">
                  <c:v>45175</c:v>
                </c:pt>
                <c:pt idx="6">
                  <c:v>45176</c:v>
                </c:pt>
                <c:pt idx="7">
                  <c:v>45177</c:v>
                </c:pt>
                <c:pt idx="8">
                  <c:v>45178</c:v>
                </c:pt>
                <c:pt idx="9">
                  <c:v>45179</c:v>
                </c:pt>
                <c:pt idx="10">
                  <c:v>45180</c:v>
                </c:pt>
                <c:pt idx="11">
                  <c:v>45181</c:v>
                </c:pt>
                <c:pt idx="12">
                  <c:v>45182</c:v>
                </c:pt>
                <c:pt idx="13">
                  <c:v>45183</c:v>
                </c:pt>
                <c:pt idx="14">
                  <c:v>45184</c:v>
                </c:pt>
                <c:pt idx="15">
                  <c:v>45185</c:v>
                </c:pt>
                <c:pt idx="16">
                  <c:v>45186</c:v>
                </c:pt>
                <c:pt idx="17">
                  <c:v>45187</c:v>
                </c:pt>
                <c:pt idx="18">
                  <c:v>45188</c:v>
                </c:pt>
                <c:pt idx="19">
                  <c:v>45189</c:v>
                </c:pt>
                <c:pt idx="20">
                  <c:v>45190</c:v>
                </c:pt>
                <c:pt idx="21">
                  <c:v>45191</c:v>
                </c:pt>
                <c:pt idx="22">
                  <c:v>45192</c:v>
                </c:pt>
                <c:pt idx="23">
                  <c:v>45193</c:v>
                </c:pt>
                <c:pt idx="24">
                  <c:v>45194</c:v>
                </c:pt>
                <c:pt idx="25">
                  <c:v>45195</c:v>
                </c:pt>
                <c:pt idx="26">
                  <c:v>45196</c:v>
                </c:pt>
                <c:pt idx="27">
                  <c:v>45197</c:v>
                </c:pt>
                <c:pt idx="28">
                  <c:v>45198</c:v>
                </c:pt>
                <c:pt idx="29">
                  <c:v>45199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5665.0935658526496</c:v>
                </c:pt>
                <c:pt idx="1">
                  <c:v>5219.4418487557195</c:v>
                </c:pt>
                <c:pt idx="2">
                  <c:v>4925.7823072403598</c:v>
                </c:pt>
                <c:pt idx="3">
                  <c:v>5451.8144619223503</c:v>
                </c:pt>
                <c:pt idx="4">
                  <c:v>5683.6885960395903</c:v>
                </c:pt>
                <c:pt idx="5">
                  <c:v>5786.5052834735698</c:v>
                </c:pt>
                <c:pt idx="6">
                  <c:v>5705.7347160928302</c:v>
                </c:pt>
                <c:pt idx="7">
                  <c:v>5597.2550690686603</c:v>
                </c:pt>
                <c:pt idx="8">
                  <c:v>5147.89905934337</c:v>
                </c:pt>
                <c:pt idx="9">
                  <c:v>4940.7066309547399</c:v>
                </c:pt>
                <c:pt idx="10">
                  <c:v>5485.3729034857697</c:v>
                </c:pt>
                <c:pt idx="11">
                  <c:v>5750.4027667059099</c:v>
                </c:pt>
                <c:pt idx="12">
                  <c:v>5821.6887038537097</c:v>
                </c:pt>
                <c:pt idx="13">
                  <c:v>5830.1750764053704</c:v>
                </c:pt>
                <c:pt idx="14">
                  <c:v>5663.0849459997398</c:v>
                </c:pt>
                <c:pt idx="15">
                  <c:v>5178.8388202365204</c:v>
                </c:pt>
                <c:pt idx="16">
                  <c:v>4976.0684409086698</c:v>
                </c:pt>
                <c:pt idx="17">
                  <c:v>5539.6766002638196</c:v>
                </c:pt>
                <c:pt idx="18">
                  <c:v>5690.58295554302</c:v>
                </c:pt>
                <c:pt idx="19">
                  <c:v>5723.8652930572698</c:v>
                </c:pt>
                <c:pt idx="20">
                  <c:v>5731.3435680552602</c:v>
                </c:pt>
                <c:pt idx="21">
                  <c:v>5685.7987722388298</c:v>
                </c:pt>
                <c:pt idx="22">
                  <c:v>5180.5914164955902</c:v>
                </c:pt>
                <c:pt idx="23">
                  <c:v>4927.8413467161799</c:v>
                </c:pt>
                <c:pt idx="24">
                  <c:v>5529.1143773418798</c:v>
                </c:pt>
                <c:pt idx="25">
                  <c:v>5799.0927490034701</c:v>
                </c:pt>
                <c:pt idx="26">
                  <c:v>5666.4379223690803</c:v>
                </c:pt>
                <c:pt idx="27">
                  <c:v>5344.8784784453201</c:v>
                </c:pt>
                <c:pt idx="28">
                  <c:v>5095.7034459223996</c:v>
                </c:pt>
                <c:pt idx="29">
                  <c:v>5071.5668471150602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'9.1'!$K$6</c:f>
              <c:numCache>
                <c:formatCode>d/\ m/</c:formatCode>
                <c:ptCount val="1"/>
                <c:pt idx="0">
                  <c:v>45181</c:v>
                </c:pt>
              </c:numCache>
            </c:numRef>
          </c:xVal>
          <c:yVal>
            <c:numRef>
              <c:f>'9.1'!$K$5</c:f>
              <c:numCache>
                <c:formatCode>#\ ##0.0</c:formatCode>
                <c:ptCount val="1"/>
                <c:pt idx="0">
                  <c:v>8762.6731722599798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'9.1'!$K$9</c:f>
              <c:numCache>
                <c:formatCode>d/\ m/</c:formatCode>
                <c:ptCount val="1"/>
                <c:pt idx="0">
                  <c:v>45172</c:v>
                </c:pt>
              </c:numCache>
            </c:numRef>
          </c:xVal>
          <c:yVal>
            <c:numRef>
              <c:f>'9.1'!$K$8</c:f>
              <c:numCache>
                <c:formatCode>#\ ##0.0</c:formatCode>
                <c:ptCount val="1"/>
                <c:pt idx="0">
                  <c:v>4925.7823072403598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5199"/>
          <c:min val="45170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45139</c:v>
                </c:pt>
                <c:pt idx="1">
                  <c:v>45140</c:v>
                </c:pt>
                <c:pt idx="2">
                  <c:v>45141</c:v>
                </c:pt>
                <c:pt idx="3">
                  <c:v>45142</c:v>
                </c:pt>
                <c:pt idx="4">
                  <c:v>45143</c:v>
                </c:pt>
                <c:pt idx="5">
                  <c:v>45144</c:v>
                </c:pt>
                <c:pt idx="6">
                  <c:v>45145</c:v>
                </c:pt>
                <c:pt idx="7">
                  <c:v>45146</c:v>
                </c:pt>
                <c:pt idx="8">
                  <c:v>45147</c:v>
                </c:pt>
                <c:pt idx="9">
                  <c:v>45148</c:v>
                </c:pt>
                <c:pt idx="10">
                  <c:v>45149</c:v>
                </c:pt>
                <c:pt idx="11">
                  <c:v>45150</c:v>
                </c:pt>
                <c:pt idx="12">
                  <c:v>45151</c:v>
                </c:pt>
                <c:pt idx="13">
                  <c:v>45152</c:v>
                </c:pt>
                <c:pt idx="14">
                  <c:v>45153</c:v>
                </c:pt>
                <c:pt idx="15">
                  <c:v>45154</c:v>
                </c:pt>
                <c:pt idx="16">
                  <c:v>45155</c:v>
                </c:pt>
                <c:pt idx="17">
                  <c:v>45156</c:v>
                </c:pt>
                <c:pt idx="18">
                  <c:v>45157</c:v>
                </c:pt>
                <c:pt idx="19">
                  <c:v>45158</c:v>
                </c:pt>
                <c:pt idx="20">
                  <c:v>45159</c:v>
                </c:pt>
                <c:pt idx="21">
                  <c:v>45160</c:v>
                </c:pt>
                <c:pt idx="22">
                  <c:v>45161</c:v>
                </c:pt>
                <c:pt idx="23">
                  <c:v>45162</c:v>
                </c:pt>
                <c:pt idx="24">
                  <c:v>45163</c:v>
                </c:pt>
                <c:pt idx="25">
                  <c:v>45164</c:v>
                </c:pt>
                <c:pt idx="26">
                  <c:v>45165</c:v>
                </c:pt>
                <c:pt idx="27">
                  <c:v>45166</c:v>
                </c:pt>
                <c:pt idx="28">
                  <c:v>45167</c:v>
                </c:pt>
                <c:pt idx="29">
                  <c:v>45168</c:v>
                </c:pt>
                <c:pt idx="30">
                  <c:v>45169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153889.55798575174</c:v>
                </c:pt>
                <c:pt idx="1">
                  <c:v>151605.47084464712</c:v>
                </c:pt>
                <c:pt idx="2">
                  <c:v>153241.1593263488</c:v>
                </c:pt>
                <c:pt idx="3">
                  <c:v>150193.73252438626</c:v>
                </c:pt>
                <c:pt idx="4">
                  <c:v>135684.85241401495</c:v>
                </c:pt>
                <c:pt idx="5">
                  <c:v>131958.12144957174</c:v>
                </c:pt>
                <c:pt idx="6">
                  <c:v>156094.13324053973</c:v>
                </c:pt>
                <c:pt idx="7">
                  <c:v>156874.40605766175</c:v>
                </c:pt>
                <c:pt idx="8">
                  <c:v>160331.70355042958</c:v>
                </c:pt>
                <c:pt idx="9">
                  <c:v>159941.9110466282</c:v>
                </c:pt>
                <c:pt idx="10">
                  <c:v>158538.02876891827</c:v>
                </c:pt>
                <c:pt idx="11">
                  <c:v>139175.52207590072</c:v>
                </c:pt>
                <c:pt idx="12">
                  <c:v>140111.62275072015</c:v>
                </c:pt>
                <c:pt idx="13">
                  <c:v>168804.1697393714</c:v>
                </c:pt>
                <c:pt idx="14">
                  <c:v>171587.74194670725</c:v>
                </c:pt>
                <c:pt idx="15">
                  <c:v>173955.25622744852</c:v>
                </c:pt>
                <c:pt idx="16">
                  <c:v>172647.20196754375</c:v>
                </c:pt>
                <c:pt idx="17">
                  <c:v>167846.10822147576</c:v>
                </c:pt>
                <c:pt idx="18">
                  <c:v>143229.72854482607</c:v>
                </c:pt>
                <c:pt idx="19">
                  <c:v>142321.56117690232</c:v>
                </c:pt>
                <c:pt idx="20">
                  <c:v>176650.05583844529</c:v>
                </c:pt>
                <c:pt idx="21">
                  <c:v>181312.47860302916</c:v>
                </c:pt>
                <c:pt idx="22">
                  <c:v>180057.0236063693</c:v>
                </c:pt>
                <c:pt idx="23">
                  <c:v>178141.56648245431</c:v>
                </c:pt>
                <c:pt idx="24">
                  <c:v>174163.05374180817</c:v>
                </c:pt>
                <c:pt idx="25">
                  <c:v>148104.30216209663</c:v>
                </c:pt>
                <c:pt idx="26">
                  <c:v>142062.23258465566</c:v>
                </c:pt>
                <c:pt idx="27">
                  <c:v>172781.11781049857</c:v>
                </c:pt>
                <c:pt idx="28">
                  <c:v>174960.41315218905</c:v>
                </c:pt>
                <c:pt idx="29">
                  <c:v>174798.2822674143</c:v>
                </c:pt>
                <c:pt idx="30">
                  <c:v>170571.63829722686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5169"/>
          <c:min val="45139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45170</c:v>
                </c:pt>
                <c:pt idx="1">
                  <c:v>45171</c:v>
                </c:pt>
                <c:pt idx="2">
                  <c:v>45172</c:v>
                </c:pt>
                <c:pt idx="3">
                  <c:v>45173</c:v>
                </c:pt>
                <c:pt idx="4">
                  <c:v>45174</c:v>
                </c:pt>
                <c:pt idx="5">
                  <c:v>45175</c:v>
                </c:pt>
                <c:pt idx="6">
                  <c:v>45176</c:v>
                </c:pt>
                <c:pt idx="7">
                  <c:v>45177</c:v>
                </c:pt>
                <c:pt idx="8">
                  <c:v>45178</c:v>
                </c:pt>
                <c:pt idx="9">
                  <c:v>45179</c:v>
                </c:pt>
                <c:pt idx="10">
                  <c:v>45180</c:v>
                </c:pt>
                <c:pt idx="11">
                  <c:v>45181</c:v>
                </c:pt>
                <c:pt idx="12">
                  <c:v>45182</c:v>
                </c:pt>
                <c:pt idx="13">
                  <c:v>45183</c:v>
                </c:pt>
                <c:pt idx="14">
                  <c:v>45184</c:v>
                </c:pt>
                <c:pt idx="15">
                  <c:v>45185</c:v>
                </c:pt>
                <c:pt idx="16">
                  <c:v>45186</c:v>
                </c:pt>
                <c:pt idx="17">
                  <c:v>45187</c:v>
                </c:pt>
                <c:pt idx="18">
                  <c:v>45188</c:v>
                </c:pt>
                <c:pt idx="19">
                  <c:v>45189</c:v>
                </c:pt>
                <c:pt idx="20">
                  <c:v>45190</c:v>
                </c:pt>
                <c:pt idx="21">
                  <c:v>45191</c:v>
                </c:pt>
                <c:pt idx="22">
                  <c:v>45192</c:v>
                </c:pt>
                <c:pt idx="23">
                  <c:v>45193</c:v>
                </c:pt>
                <c:pt idx="24">
                  <c:v>45194</c:v>
                </c:pt>
                <c:pt idx="25">
                  <c:v>45195</c:v>
                </c:pt>
                <c:pt idx="26">
                  <c:v>45196</c:v>
                </c:pt>
                <c:pt idx="27">
                  <c:v>45197</c:v>
                </c:pt>
                <c:pt idx="28">
                  <c:v>45198</c:v>
                </c:pt>
                <c:pt idx="29">
                  <c:v>45199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169739.51539645149</c:v>
                </c:pt>
                <c:pt idx="1">
                  <c:v>146590.23373359116</c:v>
                </c:pt>
                <c:pt idx="2">
                  <c:v>143357.12488579724</c:v>
                </c:pt>
                <c:pt idx="3">
                  <c:v>170479.02468005128</c:v>
                </c:pt>
                <c:pt idx="4">
                  <c:v>175575.63662826337</c:v>
                </c:pt>
                <c:pt idx="5">
                  <c:v>176757.70208528053</c:v>
                </c:pt>
                <c:pt idx="6">
                  <c:v>176692.10011785719</c:v>
                </c:pt>
                <c:pt idx="7">
                  <c:v>172052.35581164889</c:v>
                </c:pt>
                <c:pt idx="8">
                  <c:v>146407.02796937618</c:v>
                </c:pt>
                <c:pt idx="9">
                  <c:v>146287.56128008611</c:v>
                </c:pt>
                <c:pt idx="10">
                  <c:v>175926.5744492446</c:v>
                </c:pt>
                <c:pt idx="11">
                  <c:v>179237.67816256141</c:v>
                </c:pt>
                <c:pt idx="12">
                  <c:v>179387.01505222305</c:v>
                </c:pt>
                <c:pt idx="13">
                  <c:v>176841.61130012356</c:v>
                </c:pt>
                <c:pt idx="14">
                  <c:v>172270.86376314797</c:v>
                </c:pt>
                <c:pt idx="15">
                  <c:v>147422.10774075877</c:v>
                </c:pt>
                <c:pt idx="16">
                  <c:v>146928.84169755664</c:v>
                </c:pt>
                <c:pt idx="17">
                  <c:v>175868.60541709256</c:v>
                </c:pt>
                <c:pt idx="18">
                  <c:v>176755.98469131652</c:v>
                </c:pt>
                <c:pt idx="19">
                  <c:v>176634.98481894154</c:v>
                </c:pt>
                <c:pt idx="20">
                  <c:v>176591.27325246521</c:v>
                </c:pt>
                <c:pt idx="21">
                  <c:v>172987.90587068367</c:v>
                </c:pt>
                <c:pt idx="22">
                  <c:v>146675.80922632871</c:v>
                </c:pt>
                <c:pt idx="23">
                  <c:v>144569.52573947009</c:v>
                </c:pt>
                <c:pt idx="24">
                  <c:v>174645.98393511324</c:v>
                </c:pt>
                <c:pt idx="25">
                  <c:v>177171.51545681839</c:v>
                </c:pt>
                <c:pt idx="26">
                  <c:v>171630.78858258334</c:v>
                </c:pt>
                <c:pt idx="27">
                  <c:v>152674.4441209198</c:v>
                </c:pt>
                <c:pt idx="28">
                  <c:v>155558.50504812476</c:v>
                </c:pt>
                <c:pt idx="29">
                  <c:v>144086.19639658931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5199"/>
          <c:min val="45170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5359.1627730499104</c:v>
                </c:pt>
                <c:pt idx="1">
                  <c:v>6098.1133662963202</c:v>
                </c:pt>
                <c:pt idx="2">
                  <c:v>5510.7537430148404</c:v>
                </c:pt>
                <c:pt idx="3">
                  <c:v>5431.3481841745397</c:v>
                </c:pt>
                <c:pt idx="4">
                  <c:v>4520.6342537055398</c:v>
                </c:pt>
                <c:pt idx="5">
                  <c:v>4685.38941549438</c:v>
                </c:pt>
                <c:pt idx="6">
                  <c:v>4521.6018684681903</c:v>
                </c:pt>
                <c:pt idx="7">
                  <c:v>4540.8643791369996</c:v>
                </c:pt>
                <c:pt idx="8">
                  <c:v>4925.7823072403598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10926.6470546742</c:v>
                </c:pt>
                <c:pt idx="1">
                  <c:v>11276.2252037816</c:v>
                </c:pt>
                <c:pt idx="2">
                  <c:v>10436.089368449</c:v>
                </c:pt>
                <c:pt idx="3">
                  <c:v>10071.052969336601</c:v>
                </c:pt>
                <c:pt idx="4">
                  <c:v>9251.5109753616707</c:v>
                </c:pt>
                <c:pt idx="5">
                  <c:v>8696.1363889824406</c:v>
                </c:pt>
                <c:pt idx="6">
                  <c:v>8647.3142488531703</c:v>
                </c:pt>
                <c:pt idx="7">
                  <c:v>8562.5238478087704</c:v>
                </c:pt>
                <c:pt idx="8">
                  <c:v>8762.6731722599798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80.9994800000011</c:v>
                </c:pt>
                <c:pt idx="1">
                  <c:v>142.75586999999882</c:v>
                </c:pt>
                <c:pt idx="2">
                  <c:v>71.477299999999943</c:v>
                </c:pt>
                <c:pt idx="3">
                  <c:v>486.07665999999989</c:v>
                </c:pt>
                <c:pt idx="4">
                  <c:v>979.67980000000011</c:v>
                </c:pt>
                <c:pt idx="5">
                  <c:v>351.82815999999997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3111.2361151944901</c:v>
                </c:pt>
                <c:pt idx="1">
                  <c:v>3110.7426340616498</c:v>
                </c:pt>
                <c:pt idx="2">
                  <c:v>3112.0497753658001</c:v>
                </c:pt>
                <c:pt idx="3">
                  <c:v>3113.1968190098701</c:v>
                </c:pt>
                <c:pt idx="4">
                  <c:v>3115.1775004342098</c:v>
                </c:pt>
                <c:pt idx="5">
                  <c:v>3115.6643060823899</c:v>
                </c:pt>
                <c:pt idx="6">
                  <c:v>3117.9584747788799</c:v>
                </c:pt>
                <c:pt idx="7">
                  <c:v>3118.4586476780401</c:v>
                </c:pt>
                <c:pt idx="8">
                  <c:v>3120.8594775940101</c:v>
                </c:pt>
                <c:pt idx="9">
                  <c:v>3121.4329831343698</c:v>
                </c:pt>
                <c:pt idx="10">
                  <c:v>3122.1399006778502</c:v>
                </c:pt>
                <c:pt idx="11">
                  <c:v>3121.5996911524198</c:v>
                </c:pt>
                <c:pt idx="12">
                  <c:v>3123.8338293320098</c:v>
                </c:pt>
                <c:pt idx="13">
                  <c:v>3124.2139737607099</c:v>
                </c:pt>
                <c:pt idx="14">
                  <c:v>3124.9341934284898</c:v>
                </c:pt>
                <c:pt idx="15">
                  <c:v>3126.2613123415999</c:v>
                </c:pt>
                <c:pt idx="16">
                  <c:v>3127.98856957403</c:v>
                </c:pt>
                <c:pt idx="17">
                  <c:v>3129.2823761905302</c:v>
                </c:pt>
                <c:pt idx="18">
                  <c:v>3131.7432529050702</c:v>
                </c:pt>
                <c:pt idx="19">
                  <c:v>3133.6838977031398</c:v>
                </c:pt>
                <c:pt idx="20">
                  <c:v>3133.25043080554</c:v>
                </c:pt>
                <c:pt idx="21">
                  <c:v>3132.47018062085</c:v>
                </c:pt>
                <c:pt idx="22">
                  <c:v>3132.4034746192901</c:v>
                </c:pt>
                <c:pt idx="23">
                  <c:v>3134.1173808824101</c:v>
                </c:pt>
                <c:pt idx="24">
                  <c:v>3135.8979931470899</c:v>
                </c:pt>
                <c:pt idx="25">
                  <c:v>3135.7446523800199</c:v>
                </c:pt>
                <c:pt idx="26">
                  <c:v>3137.74529513165</c:v>
                </c:pt>
                <c:pt idx="27">
                  <c:v>3137.3184874370399</c:v>
                </c:pt>
                <c:pt idx="28">
                  <c:v>3136.0380480715198</c:v>
                </c:pt>
                <c:pt idx="29">
                  <c:v>3136.09137054043</c:v>
                </c:pt>
                <c:pt idx="30">
                  <c:v>3136.8916634607499</c:v>
                </c:pt>
                <c:pt idx="31">
                  <c:v>3136.8450001948399</c:v>
                </c:pt>
                <c:pt idx="32">
                  <c:v>3136.0113786962402</c:v>
                </c:pt>
                <c:pt idx="33">
                  <c:v>3134.5708579523198</c:v>
                </c:pt>
                <c:pt idx="34">
                  <c:v>3132.7235722494202</c:v>
                </c:pt>
                <c:pt idx="35">
                  <c:v>3131.32310441344</c:v>
                </c:pt>
                <c:pt idx="36">
                  <c:v>3130.3160831304599</c:v>
                </c:pt>
                <c:pt idx="37">
                  <c:v>3128.2753549075501</c:v>
                </c:pt>
                <c:pt idx="38">
                  <c:v>3127.6017985056901</c:v>
                </c:pt>
                <c:pt idx="39">
                  <c:v>3125.2276379650002</c:v>
                </c:pt>
                <c:pt idx="40">
                  <c:v>3123.1268792251899</c:v>
                </c:pt>
                <c:pt idx="41">
                  <c:v>3122.8534937059899</c:v>
                </c:pt>
                <c:pt idx="42">
                  <c:v>3120.5126617435799</c:v>
                </c:pt>
                <c:pt idx="43">
                  <c:v>3116.8914229789998</c:v>
                </c:pt>
                <c:pt idx="44">
                  <c:v>3113.2501577604398</c:v>
                </c:pt>
                <c:pt idx="45">
                  <c:v>3111.5696126389398</c:v>
                </c:pt>
                <c:pt idx="46">
                  <c:v>3110.61594638821</c:v>
                </c:pt>
                <c:pt idx="47">
                  <c:v>3108.44182244385</c:v>
                </c:pt>
                <c:pt idx="48">
                  <c:v>3107.754898791</c:v>
                </c:pt>
                <c:pt idx="49">
                  <c:v>3106.6812203514701</c:v>
                </c:pt>
                <c:pt idx="50">
                  <c:v>3105.2273812015801</c:v>
                </c:pt>
                <c:pt idx="51">
                  <c:v>3105.3274157814099</c:v>
                </c:pt>
                <c:pt idx="52">
                  <c:v>3103.7468726764</c:v>
                </c:pt>
                <c:pt idx="53">
                  <c:v>3103.4801300785198</c:v>
                </c:pt>
                <c:pt idx="54">
                  <c:v>3103.2400568559201</c:v>
                </c:pt>
                <c:pt idx="55">
                  <c:v>3101.5661546557299</c:v>
                </c:pt>
                <c:pt idx="56">
                  <c:v>3099.35868585143</c:v>
                </c:pt>
                <c:pt idx="57">
                  <c:v>3097.8515079509598</c:v>
                </c:pt>
                <c:pt idx="58">
                  <c:v>3096.4576993179699</c:v>
                </c:pt>
                <c:pt idx="59">
                  <c:v>3095.7574409774802</c:v>
                </c:pt>
                <c:pt idx="60">
                  <c:v>3094.5903708794399</c:v>
                </c:pt>
                <c:pt idx="61">
                  <c:v>3093.2432417940299</c:v>
                </c:pt>
                <c:pt idx="62">
                  <c:v>3092.4229875464098</c:v>
                </c:pt>
                <c:pt idx="63">
                  <c:v>3090.8157425027698</c:v>
                </c:pt>
                <c:pt idx="64">
                  <c:v>3091.5759825151599</c:v>
                </c:pt>
                <c:pt idx="65">
                  <c:v>3091.8427739580502</c:v>
                </c:pt>
                <c:pt idx="66">
                  <c:v>3092.0961818682899</c:v>
                </c:pt>
                <c:pt idx="67">
                  <c:v>3090.6156896247799</c:v>
                </c:pt>
                <c:pt idx="68">
                  <c:v>3091.5026661556299</c:v>
                </c:pt>
                <c:pt idx="69">
                  <c:v>3093.99016340044</c:v>
                </c:pt>
                <c:pt idx="70">
                  <c:v>3094.5237137228901</c:v>
                </c:pt>
                <c:pt idx="71">
                  <c:v>3094.6970972255899</c:v>
                </c:pt>
                <c:pt idx="72">
                  <c:v>3095.6841408996102</c:v>
                </c:pt>
                <c:pt idx="73">
                  <c:v>3095.2639435629699</c:v>
                </c:pt>
                <c:pt idx="74">
                  <c:v>3094.3636649078198</c:v>
                </c:pt>
                <c:pt idx="75">
                  <c:v>3093.94348385286</c:v>
                </c:pt>
                <c:pt idx="76">
                  <c:v>3095.0972029815798</c:v>
                </c:pt>
                <c:pt idx="77">
                  <c:v>3095.5573718178098</c:v>
                </c:pt>
                <c:pt idx="78">
                  <c:v>3095.2239395000402</c:v>
                </c:pt>
                <c:pt idx="79">
                  <c:v>3097.3446758488199</c:v>
                </c:pt>
                <c:pt idx="80">
                  <c:v>3099.0919432535502</c:v>
                </c:pt>
                <c:pt idx="81">
                  <c:v>3100.6657945922302</c:v>
                </c:pt>
                <c:pt idx="82">
                  <c:v>3103.0666570715398</c:v>
                </c:pt>
                <c:pt idx="83">
                  <c:v>3105.03400380824</c:v>
                </c:pt>
                <c:pt idx="84">
                  <c:v>3106.02767412191</c:v>
                </c:pt>
                <c:pt idx="85">
                  <c:v>3106.4078348322701</c:v>
                </c:pt>
                <c:pt idx="86">
                  <c:v>3108.1350757830301</c:v>
                </c:pt>
                <c:pt idx="87">
                  <c:v>3108.8686627018001</c:v>
                </c:pt>
                <c:pt idx="88">
                  <c:v>3110.5492403866501</c:v>
                </c:pt>
                <c:pt idx="89">
                  <c:v>3112.40321785587</c:v>
                </c:pt>
                <c:pt idx="90">
                  <c:v>3113.07680682108</c:v>
                </c:pt>
                <c:pt idx="91">
                  <c:v>3112.4565403247698</c:v>
                </c:pt>
                <c:pt idx="92">
                  <c:v>3111.9563999889501</c:v>
                </c:pt>
                <c:pt idx="93">
                  <c:v>3113.4769288587299</c:v>
                </c:pt>
                <c:pt idx="94">
                  <c:v>3114.0304405084698</c:v>
                </c:pt>
                <c:pt idx="95">
                  <c:v>3115.4909388613501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4207.3864429481</c:v>
                </c:pt>
                <c:pt idx="1">
                  <c:v>4180.5414595067996</c:v>
                </c:pt>
                <c:pt idx="2">
                  <c:v>4184.6082809049203</c:v>
                </c:pt>
                <c:pt idx="3">
                  <c:v>4190.5281435724801</c:v>
                </c:pt>
                <c:pt idx="4">
                  <c:v>4261.3317853455401</c:v>
                </c:pt>
                <c:pt idx="5">
                  <c:v>4250.1879114711101</c:v>
                </c:pt>
                <c:pt idx="6">
                  <c:v>4252.4698311620896</c:v>
                </c:pt>
                <c:pt idx="7">
                  <c:v>4221.34651113362</c:v>
                </c:pt>
                <c:pt idx="8">
                  <c:v>4250.9318943005601</c:v>
                </c:pt>
                <c:pt idx="9">
                  <c:v>4291.9745473326602</c:v>
                </c:pt>
                <c:pt idx="10">
                  <c:v>4299.7055621944901</c:v>
                </c:pt>
                <c:pt idx="11">
                  <c:v>4294.8651892079597</c:v>
                </c:pt>
                <c:pt idx="12">
                  <c:v>4317.3308751773602</c:v>
                </c:pt>
                <c:pt idx="13">
                  <c:v>4315.5336202998096</c:v>
                </c:pt>
                <c:pt idx="14">
                  <c:v>4317.2583988637498</c:v>
                </c:pt>
                <c:pt idx="15">
                  <c:v>4324.41699540641</c:v>
                </c:pt>
                <c:pt idx="16">
                  <c:v>4380.6497769964899</c:v>
                </c:pt>
                <c:pt idx="17">
                  <c:v>4387.79559326445</c:v>
                </c:pt>
                <c:pt idx="18">
                  <c:v>4386.2941573931403</c:v>
                </c:pt>
                <c:pt idx="19">
                  <c:v>4380.0023854462897</c:v>
                </c:pt>
                <c:pt idx="20">
                  <c:v>4286.9832094045896</c:v>
                </c:pt>
                <c:pt idx="21">
                  <c:v>4305.8028702699503</c:v>
                </c:pt>
                <c:pt idx="22">
                  <c:v>4291.3615541053796</c:v>
                </c:pt>
                <c:pt idx="23">
                  <c:v>4267.0156564624804</c:v>
                </c:pt>
                <c:pt idx="24">
                  <c:v>4326.6790711747099</c:v>
                </c:pt>
                <c:pt idx="25">
                  <c:v>4381.3363635793903</c:v>
                </c:pt>
                <c:pt idx="26">
                  <c:v>4402.2327698027702</c:v>
                </c:pt>
                <c:pt idx="27">
                  <c:v>4378.0956275980798</c:v>
                </c:pt>
                <c:pt idx="28">
                  <c:v>4369.15597328694</c:v>
                </c:pt>
                <c:pt idx="29">
                  <c:v>4389.6598049539398</c:v>
                </c:pt>
                <c:pt idx="30">
                  <c:v>4412.03455056247</c:v>
                </c:pt>
                <c:pt idx="31">
                  <c:v>4412.7152891019296</c:v>
                </c:pt>
                <c:pt idx="32">
                  <c:v>4350.2640660872003</c:v>
                </c:pt>
                <c:pt idx="33">
                  <c:v>4350.8250182987304</c:v>
                </c:pt>
                <c:pt idx="34">
                  <c:v>4357.3854388477603</c:v>
                </c:pt>
                <c:pt idx="35">
                  <c:v>4345.6061651975997</c:v>
                </c:pt>
                <c:pt idx="36">
                  <c:v>4373.41811276504</c:v>
                </c:pt>
                <c:pt idx="37">
                  <c:v>4378.1423790914096</c:v>
                </c:pt>
                <c:pt idx="38">
                  <c:v>4369.82232169705</c:v>
                </c:pt>
                <c:pt idx="39">
                  <c:v>4338.3477576663799</c:v>
                </c:pt>
                <c:pt idx="40">
                  <c:v>4292.27903984153</c:v>
                </c:pt>
                <c:pt idx="41">
                  <c:v>4278.9256897355599</c:v>
                </c:pt>
                <c:pt idx="42">
                  <c:v>4237.7051970454504</c:v>
                </c:pt>
                <c:pt idx="43">
                  <c:v>4198.8389360890396</c:v>
                </c:pt>
                <c:pt idx="44">
                  <c:v>4217.0239528247203</c:v>
                </c:pt>
                <c:pt idx="45">
                  <c:v>4273.0159133002198</c:v>
                </c:pt>
                <c:pt idx="46">
                  <c:v>4280.9391579494204</c:v>
                </c:pt>
                <c:pt idx="47">
                  <c:v>4286.2132060672602</c:v>
                </c:pt>
                <c:pt idx="48">
                  <c:v>4223.2927597021198</c:v>
                </c:pt>
                <c:pt idx="49">
                  <c:v>4215.9666725670704</c:v>
                </c:pt>
                <c:pt idx="50">
                  <c:v>4220.2204342301402</c:v>
                </c:pt>
                <c:pt idx="51">
                  <c:v>4199.5640441940204</c:v>
                </c:pt>
                <c:pt idx="52">
                  <c:v>3920.3417688002901</c:v>
                </c:pt>
                <c:pt idx="53">
                  <c:v>4002.6049638037698</c:v>
                </c:pt>
                <c:pt idx="54">
                  <c:v>4023.8700103158499</c:v>
                </c:pt>
                <c:pt idx="55">
                  <c:v>4032.6115539420098</c:v>
                </c:pt>
                <c:pt idx="56">
                  <c:v>4040.5277513703199</c:v>
                </c:pt>
                <c:pt idx="57">
                  <c:v>4062.7321480730998</c:v>
                </c:pt>
                <c:pt idx="58">
                  <c:v>4061.8192619216702</c:v>
                </c:pt>
                <c:pt idx="59">
                  <c:v>4034.3764310285001</c:v>
                </c:pt>
                <c:pt idx="60">
                  <c:v>4023.57057735018</c:v>
                </c:pt>
                <c:pt idx="61">
                  <c:v>4041.3265678205398</c:v>
                </c:pt>
                <c:pt idx="62">
                  <c:v>4034.9729971674801</c:v>
                </c:pt>
                <c:pt idx="63">
                  <c:v>4061.76958640663</c:v>
                </c:pt>
                <c:pt idx="64">
                  <c:v>4199.0630015735496</c:v>
                </c:pt>
                <c:pt idx="65">
                  <c:v>4239.9384925550303</c:v>
                </c:pt>
                <c:pt idx="66">
                  <c:v>4232.5131200982596</c:v>
                </c:pt>
                <c:pt idx="67">
                  <c:v>4233.5361991580503</c:v>
                </c:pt>
                <c:pt idx="68">
                  <c:v>4256.1268295611198</c:v>
                </c:pt>
                <c:pt idx="69">
                  <c:v>4243.9715070054199</c:v>
                </c:pt>
                <c:pt idx="70">
                  <c:v>4237.1000231121998</c:v>
                </c:pt>
                <c:pt idx="71">
                  <c:v>4242.48850232719</c:v>
                </c:pt>
                <c:pt idx="72">
                  <c:v>4264.5552400299503</c:v>
                </c:pt>
                <c:pt idx="73">
                  <c:v>4263.7352654899896</c:v>
                </c:pt>
                <c:pt idx="74">
                  <c:v>4258.2922811959897</c:v>
                </c:pt>
                <c:pt idx="75">
                  <c:v>4272.56886651902</c:v>
                </c:pt>
                <c:pt idx="76">
                  <c:v>4301.5931989119099</c:v>
                </c:pt>
                <c:pt idx="77">
                  <c:v>4316.9417503095301</c:v>
                </c:pt>
                <c:pt idx="78">
                  <c:v>4304.5544444127499</c:v>
                </c:pt>
                <c:pt idx="79">
                  <c:v>4300.2901037048196</c:v>
                </c:pt>
                <c:pt idx="80">
                  <c:v>4326.4011248405504</c:v>
                </c:pt>
                <c:pt idx="81">
                  <c:v>4328.1449588269197</c:v>
                </c:pt>
                <c:pt idx="82">
                  <c:v>4319.8359075817298</c:v>
                </c:pt>
                <c:pt idx="83">
                  <c:v>4311.27065946729</c:v>
                </c:pt>
                <c:pt idx="84">
                  <c:v>4293.0164518356596</c:v>
                </c:pt>
                <c:pt idx="85">
                  <c:v>4267.7422265783198</c:v>
                </c:pt>
                <c:pt idx="86">
                  <c:v>4264.5817862046597</c:v>
                </c:pt>
                <c:pt idx="87">
                  <c:v>4252.8021183043702</c:v>
                </c:pt>
                <c:pt idx="88">
                  <c:v>4234.9899307649202</c:v>
                </c:pt>
                <c:pt idx="89">
                  <c:v>4231.3753142537298</c:v>
                </c:pt>
                <c:pt idx="90">
                  <c:v>4233.38812538405</c:v>
                </c:pt>
                <c:pt idx="91">
                  <c:v>4225.6132830506203</c:v>
                </c:pt>
                <c:pt idx="92">
                  <c:v>4179.7060435038302</c:v>
                </c:pt>
                <c:pt idx="93">
                  <c:v>4176.6108843790998</c:v>
                </c:pt>
                <c:pt idx="94">
                  <c:v>4156.9938526472897</c:v>
                </c:pt>
                <c:pt idx="95">
                  <c:v>4074.0843667085301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818.34873247385804</c:v>
                </c:pt>
                <c:pt idx="1">
                  <c:v>816.229250466895</c:v>
                </c:pt>
                <c:pt idx="2">
                  <c:v>816.62497438729201</c:v>
                </c:pt>
                <c:pt idx="3">
                  <c:v>816.26948809596001</c:v>
                </c:pt>
                <c:pt idx="4">
                  <c:v>819.24079690302995</c:v>
                </c:pt>
                <c:pt idx="5">
                  <c:v>811.48724035497696</c:v>
                </c:pt>
                <c:pt idx="6">
                  <c:v>811.27931387030401</c:v>
                </c:pt>
                <c:pt idx="7">
                  <c:v>804.49831338461797</c:v>
                </c:pt>
                <c:pt idx="8">
                  <c:v>709.87946518443096</c:v>
                </c:pt>
                <c:pt idx="9">
                  <c:v>697.53816392033605</c:v>
                </c:pt>
                <c:pt idx="10">
                  <c:v>697.72596135606</c:v>
                </c:pt>
                <c:pt idx="11">
                  <c:v>698.83266604665505</c:v>
                </c:pt>
                <c:pt idx="12">
                  <c:v>715.63426080024999</c:v>
                </c:pt>
                <c:pt idx="13">
                  <c:v>717.720206673598</c:v>
                </c:pt>
                <c:pt idx="14">
                  <c:v>717.79399271757802</c:v>
                </c:pt>
                <c:pt idx="15">
                  <c:v>724.71585151447198</c:v>
                </c:pt>
                <c:pt idx="16">
                  <c:v>819.32798184414401</c:v>
                </c:pt>
                <c:pt idx="17">
                  <c:v>831.41440931151897</c:v>
                </c:pt>
                <c:pt idx="18">
                  <c:v>831.46806630654896</c:v>
                </c:pt>
                <c:pt idx="19">
                  <c:v>825.129745240842</c:v>
                </c:pt>
                <c:pt idx="20">
                  <c:v>742.81865398360299</c:v>
                </c:pt>
                <c:pt idx="21">
                  <c:v>732.17428844920698</c:v>
                </c:pt>
                <c:pt idx="22">
                  <c:v>732.12062326664397</c:v>
                </c:pt>
                <c:pt idx="23">
                  <c:v>738.25103422274299</c:v>
                </c:pt>
                <c:pt idx="24">
                  <c:v>819.48224724001898</c:v>
                </c:pt>
                <c:pt idx="25">
                  <c:v>829.61017187305595</c:v>
                </c:pt>
                <c:pt idx="26">
                  <c:v>830.04613751628494</c:v>
                </c:pt>
                <c:pt idx="27">
                  <c:v>829.78455813034805</c:v>
                </c:pt>
                <c:pt idx="28">
                  <c:v>820.199929505667</c:v>
                </c:pt>
                <c:pt idx="29">
                  <c:v>817.65118335092495</c:v>
                </c:pt>
                <c:pt idx="30">
                  <c:v>829.37542303151702</c:v>
                </c:pt>
                <c:pt idx="31">
                  <c:v>823.58036931780202</c:v>
                </c:pt>
                <c:pt idx="32">
                  <c:v>744.81741082207202</c:v>
                </c:pt>
                <c:pt idx="33">
                  <c:v>733.02611524931501</c:v>
                </c:pt>
                <c:pt idx="34">
                  <c:v>713.44099274930795</c:v>
                </c:pt>
                <c:pt idx="35">
                  <c:v>739.96808672009297</c:v>
                </c:pt>
                <c:pt idx="36">
                  <c:v>759.419048310574</c:v>
                </c:pt>
                <c:pt idx="37">
                  <c:v>761.02206894734604</c:v>
                </c:pt>
                <c:pt idx="38">
                  <c:v>775.71089137696094</c:v>
                </c:pt>
                <c:pt idx="39">
                  <c:v>773.97372620572901</c:v>
                </c:pt>
                <c:pt idx="40">
                  <c:v>705.31854691902197</c:v>
                </c:pt>
                <c:pt idx="41">
                  <c:v>698.61802987899898</c:v>
                </c:pt>
                <c:pt idx="42">
                  <c:v>708.30996430620905</c:v>
                </c:pt>
                <c:pt idx="43">
                  <c:v>695.72721270512397</c:v>
                </c:pt>
                <c:pt idx="44">
                  <c:v>658.16003337331301</c:v>
                </c:pt>
                <c:pt idx="45">
                  <c:v>371.37914467623602</c:v>
                </c:pt>
                <c:pt idx="46">
                  <c:v>48.815196550580097</c:v>
                </c:pt>
                <c:pt idx="47">
                  <c:v>24.199674221290898</c:v>
                </c:pt>
                <c:pt idx="48">
                  <c:v>24.186259716672801</c:v>
                </c:pt>
                <c:pt idx="49">
                  <c:v>24.213088725909</c:v>
                </c:pt>
                <c:pt idx="50">
                  <c:v>24.239917735145099</c:v>
                </c:pt>
                <c:pt idx="51">
                  <c:v>24.226503230527101</c:v>
                </c:pt>
                <c:pt idx="52">
                  <c:v>25.534412313582902</c:v>
                </c:pt>
                <c:pt idx="53">
                  <c:v>34.9379438466176</c:v>
                </c:pt>
                <c:pt idx="54">
                  <c:v>24.60881494905</c:v>
                </c:pt>
                <c:pt idx="55">
                  <c:v>24.179552464363699</c:v>
                </c:pt>
                <c:pt idx="56">
                  <c:v>24.166137959745701</c:v>
                </c:pt>
                <c:pt idx="57">
                  <c:v>24.1728452120547</c:v>
                </c:pt>
                <c:pt idx="58">
                  <c:v>24.1728452120547</c:v>
                </c:pt>
                <c:pt idx="59">
                  <c:v>24.186259716672801</c:v>
                </c:pt>
                <c:pt idx="60">
                  <c:v>24.179552464363699</c:v>
                </c:pt>
                <c:pt idx="61">
                  <c:v>24.186259716672801</c:v>
                </c:pt>
                <c:pt idx="62">
                  <c:v>24.253332111833</c:v>
                </c:pt>
                <c:pt idx="63">
                  <c:v>24.199674221290898</c:v>
                </c:pt>
                <c:pt idx="64">
                  <c:v>24.179552464363699</c:v>
                </c:pt>
                <c:pt idx="65">
                  <c:v>24.166137959745701</c:v>
                </c:pt>
                <c:pt idx="66">
                  <c:v>24.239917735145099</c:v>
                </c:pt>
                <c:pt idx="67">
                  <c:v>24.213088725909</c:v>
                </c:pt>
                <c:pt idx="68">
                  <c:v>104.216889794323</c:v>
                </c:pt>
                <c:pt idx="69">
                  <c:v>358.93724012850299</c:v>
                </c:pt>
                <c:pt idx="70">
                  <c:v>475.83078254451698</c:v>
                </c:pt>
                <c:pt idx="71">
                  <c:v>510.19190422771999</c:v>
                </c:pt>
                <c:pt idx="72">
                  <c:v>758.35259353034303</c:v>
                </c:pt>
                <c:pt idx="73">
                  <c:v>756.02518503870704</c:v>
                </c:pt>
                <c:pt idx="74">
                  <c:v>700.14057116387505</c:v>
                </c:pt>
                <c:pt idx="75">
                  <c:v>698.463756295591</c:v>
                </c:pt>
                <c:pt idx="76">
                  <c:v>774.13470128458698</c:v>
                </c:pt>
                <c:pt idx="77">
                  <c:v>783.806518944147</c:v>
                </c:pt>
                <c:pt idx="78">
                  <c:v>783.75957572586594</c:v>
                </c:pt>
                <c:pt idx="79">
                  <c:v>783.87358711761101</c:v>
                </c:pt>
                <c:pt idx="80">
                  <c:v>780.89558500262297</c:v>
                </c:pt>
                <c:pt idx="81">
                  <c:v>780.30534168221902</c:v>
                </c:pt>
                <c:pt idx="82">
                  <c:v>780.53338902830797</c:v>
                </c:pt>
                <c:pt idx="83">
                  <c:v>781.13032975039596</c:v>
                </c:pt>
                <c:pt idx="84">
                  <c:v>792.19055234790403</c:v>
                </c:pt>
                <c:pt idx="85">
                  <c:v>793.28382948500098</c:v>
                </c:pt>
                <c:pt idx="86">
                  <c:v>793.85393556892302</c:v>
                </c:pt>
                <c:pt idx="87">
                  <c:v>795.30270718488498</c:v>
                </c:pt>
                <c:pt idx="88">
                  <c:v>816.48411607608296</c:v>
                </c:pt>
                <c:pt idx="89">
                  <c:v>818.99262869552604</c:v>
                </c:pt>
                <c:pt idx="90">
                  <c:v>819.16701085905095</c:v>
                </c:pt>
                <c:pt idx="91">
                  <c:v>816.73228018982104</c:v>
                </c:pt>
                <c:pt idx="92">
                  <c:v>775.60357329313297</c:v>
                </c:pt>
                <c:pt idx="93">
                  <c:v>768.89634247636104</c:v>
                </c:pt>
                <c:pt idx="94">
                  <c:v>776.482226543872</c:v>
                </c:pt>
                <c:pt idx="95">
                  <c:v>781.210821383591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355.22094759414603</c:v>
                </c:pt>
                <c:pt idx="1">
                  <c:v>358.29404151017201</c:v>
                </c:pt>
                <c:pt idx="2">
                  <c:v>359.38244850040098</c:v>
                </c:pt>
                <c:pt idx="3">
                  <c:v>361.65810009271502</c:v>
                </c:pt>
                <c:pt idx="4">
                  <c:v>364.83136181185603</c:v>
                </c:pt>
                <c:pt idx="5">
                  <c:v>362.78886047041402</c:v>
                </c:pt>
                <c:pt idx="6">
                  <c:v>360.69131635265097</c:v>
                </c:pt>
                <c:pt idx="7">
                  <c:v>359.21057140696303</c:v>
                </c:pt>
                <c:pt idx="8">
                  <c:v>359.48945920836201</c:v>
                </c:pt>
                <c:pt idx="9">
                  <c:v>358.52292732436399</c:v>
                </c:pt>
                <c:pt idx="10">
                  <c:v>354.30695826484902</c:v>
                </c:pt>
                <c:pt idx="11">
                  <c:v>359.03826151232602</c:v>
                </c:pt>
                <c:pt idx="12">
                  <c:v>362.137450650978</c:v>
                </c:pt>
                <c:pt idx="13">
                  <c:v>361.402159313124</c:v>
                </c:pt>
                <c:pt idx="14">
                  <c:v>356.61685861425701</c:v>
                </c:pt>
                <c:pt idx="15">
                  <c:v>357.66698715034499</c:v>
                </c:pt>
                <c:pt idx="16">
                  <c:v>357.89232252757603</c:v>
                </c:pt>
                <c:pt idx="17">
                  <c:v>356.45737870773002</c:v>
                </c:pt>
                <c:pt idx="18">
                  <c:v>353.41447206409202</c:v>
                </c:pt>
                <c:pt idx="19">
                  <c:v>356.66306319884501</c:v>
                </c:pt>
                <c:pt idx="20">
                  <c:v>343.58631482918202</c:v>
                </c:pt>
                <c:pt idx="21">
                  <c:v>354.11087975968701</c:v>
                </c:pt>
                <c:pt idx="22">
                  <c:v>361.78482892991599</c:v>
                </c:pt>
                <c:pt idx="23">
                  <c:v>363.492188094798</c:v>
                </c:pt>
                <c:pt idx="24">
                  <c:v>371.850783526886</c:v>
                </c:pt>
                <c:pt idx="25">
                  <c:v>386.8797269447</c:v>
                </c:pt>
                <c:pt idx="26">
                  <c:v>394.813075636311</c:v>
                </c:pt>
                <c:pt idx="27">
                  <c:v>394.96859308891499</c:v>
                </c:pt>
                <c:pt idx="28">
                  <c:v>383.74058560941501</c:v>
                </c:pt>
                <c:pt idx="29">
                  <c:v>379.16406747578799</c:v>
                </c:pt>
                <c:pt idx="30">
                  <c:v>387.73392980090802</c:v>
                </c:pt>
                <c:pt idx="31">
                  <c:v>391.23044511223702</c:v>
                </c:pt>
                <c:pt idx="32">
                  <c:v>393.497658303756</c:v>
                </c:pt>
                <c:pt idx="33">
                  <c:v>394.97163492333698</c:v>
                </c:pt>
                <c:pt idx="34">
                  <c:v>391.55216800639602</c:v>
                </c:pt>
                <c:pt idx="35">
                  <c:v>389.24577285766702</c:v>
                </c:pt>
                <c:pt idx="36">
                  <c:v>381.05038626899602</c:v>
                </c:pt>
                <c:pt idx="37">
                  <c:v>381.75699658044601</c:v>
                </c:pt>
                <c:pt idx="38">
                  <c:v>379.72352537929299</c:v>
                </c:pt>
                <c:pt idx="39">
                  <c:v>365.24562958404198</c:v>
                </c:pt>
                <c:pt idx="40">
                  <c:v>355.90068633053602</c:v>
                </c:pt>
                <c:pt idx="41">
                  <c:v>355.362610517946</c:v>
                </c:pt>
                <c:pt idx="42">
                  <c:v>339.15093390038402</c:v>
                </c:pt>
                <c:pt idx="43">
                  <c:v>338.78621086215799</c:v>
                </c:pt>
                <c:pt idx="44">
                  <c:v>322.11227077551098</c:v>
                </c:pt>
                <c:pt idx="45">
                  <c:v>336.94489605811998</c:v>
                </c:pt>
                <c:pt idx="46">
                  <c:v>347.10654495653802</c:v>
                </c:pt>
                <c:pt idx="47">
                  <c:v>358.72567879265802</c:v>
                </c:pt>
                <c:pt idx="48">
                  <c:v>358.35394413047499</c:v>
                </c:pt>
                <c:pt idx="49">
                  <c:v>355.581106658137</c:v>
                </c:pt>
                <c:pt idx="50">
                  <c:v>362.13088283164001</c:v>
                </c:pt>
                <c:pt idx="51">
                  <c:v>360.442043645784</c:v>
                </c:pt>
                <c:pt idx="52">
                  <c:v>336.16350038906302</c:v>
                </c:pt>
                <c:pt idx="53">
                  <c:v>364.45339554595603</c:v>
                </c:pt>
                <c:pt idx="54">
                  <c:v>372.39429380651899</c:v>
                </c:pt>
                <c:pt idx="55">
                  <c:v>371.46046653296099</c:v>
                </c:pt>
                <c:pt idx="56">
                  <c:v>346.76530933031802</c:v>
                </c:pt>
                <c:pt idx="57">
                  <c:v>356.78843005712901</c:v>
                </c:pt>
                <c:pt idx="58">
                  <c:v>356.05560959844098</c:v>
                </c:pt>
                <c:pt idx="59">
                  <c:v>354.40301690177</c:v>
                </c:pt>
                <c:pt idx="60">
                  <c:v>353.91149656061702</c:v>
                </c:pt>
                <c:pt idx="61">
                  <c:v>352.70780795814198</c:v>
                </c:pt>
                <c:pt idx="62">
                  <c:v>355.172759948693</c:v>
                </c:pt>
                <c:pt idx="63">
                  <c:v>357.62136452443201</c:v>
                </c:pt>
                <c:pt idx="64">
                  <c:v>360.49722457616099</c:v>
                </c:pt>
                <c:pt idx="65">
                  <c:v>358.63634569076601</c:v>
                </c:pt>
                <c:pt idx="66">
                  <c:v>357.51374862835303</c:v>
                </c:pt>
                <c:pt idx="67">
                  <c:v>361.50248360932801</c:v>
                </c:pt>
                <c:pt idx="68">
                  <c:v>362.32686230602002</c:v>
                </c:pt>
                <c:pt idx="69">
                  <c:v>361.90306801702701</c:v>
                </c:pt>
                <c:pt idx="70">
                  <c:v>362.81297507737901</c:v>
                </c:pt>
                <c:pt idx="71">
                  <c:v>364.03470195359</c:v>
                </c:pt>
                <c:pt idx="72">
                  <c:v>377.15981402343101</c:v>
                </c:pt>
                <c:pt idx="73">
                  <c:v>379.20455028180203</c:v>
                </c:pt>
                <c:pt idx="74">
                  <c:v>380.07540253557897</c:v>
                </c:pt>
                <c:pt idx="75">
                  <c:v>383.24394500999898</c:v>
                </c:pt>
                <c:pt idx="76">
                  <c:v>385.29370860886098</c:v>
                </c:pt>
                <c:pt idx="77">
                  <c:v>386.95518595615101</c:v>
                </c:pt>
                <c:pt idx="78">
                  <c:v>386.17204074326099</c:v>
                </c:pt>
                <c:pt idx="79">
                  <c:v>387.49993350927099</c:v>
                </c:pt>
                <c:pt idx="80">
                  <c:v>390.254967447507</c:v>
                </c:pt>
                <c:pt idx="81">
                  <c:v>394.68456791282301</c:v>
                </c:pt>
                <c:pt idx="82">
                  <c:v>391.33570627636499</c:v>
                </c:pt>
                <c:pt idx="83">
                  <c:v>392.25016386232699</c:v>
                </c:pt>
                <c:pt idx="84">
                  <c:v>390.70603187989599</c:v>
                </c:pt>
                <c:pt idx="85">
                  <c:v>391.66704615989698</c:v>
                </c:pt>
                <c:pt idx="86">
                  <c:v>390.06795087029099</c:v>
                </c:pt>
                <c:pt idx="87">
                  <c:v>387.47300936231397</c:v>
                </c:pt>
                <c:pt idx="88">
                  <c:v>358.86628783331099</c:v>
                </c:pt>
                <c:pt idx="89">
                  <c:v>359.74982214032502</c:v>
                </c:pt>
                <c:pt idx="90">
                  <c:v>360.97426686135799</c:v>
                </c:pt>
                <c:pt idx="91">
                  <c:v>353.44448205915199</c:v>
                </c:pt>
                <c:pt idx="92">
                  <c:v>359.42306579266301</c:v>
                </c:pt>
                <c:pt idx="93">
                  <c:v>361.01415181486698</c:v>
                </c:pt>
                <c:pt idx="94">
                  <c:v>347.90309478059999</c:v>
                </c:pt>
                <c:pt idx="95">
                  <c:v>340.27771470772899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37.2762508990944</c:v>
                </c:pt>
                <c:pt idx="1">
                  <c:v>36.345139832780603</c:v>
                </c:pt>
                <c:pt idx="2">
                  <c:v>35.032548245036601</c:v>
                </c:pt>
                <c:pt idx="3">
                  <c:v>33.800190094438904</c:v>
                </c:pt>
                <c:pt idx="4">
                  <c:v>28.192459906913701</c:v>
                </c:pt>
                <c:pt idx="5">
                  <c:v>25.9219624943937</c:v>
                </c:pt>
                <c:pt idx="6">
                  <c:v>24.522102646849401</c:v>
                </c:pt>
                <c:pt idx="7">
                  <c:v>22.2888041677963</c:v>
                </c:pt>
                <c:pt idx="8">
                  <c:v>17.860671213624499</c:v>
                </c:pt>
                <c:pt idx="9">
                  <c:v>15.4224392144629</c:v>
                </c:pt>
                <c:pt idx="10">
                  <c:v>14.6483731167342</c:v>
                </c:pt>
                <c:pt idx="11">
                  <c:v>13.8682765213183</c:v>
                </c:pt>
                <c:pt idx="12">
                  <c:v>11.0295266104084</c:v>
                </c:pt>
                <c:pt idx="13">
                  <c:v>10.0817878388808</c:v>
                </c:pt>
                <c:pt idx="14">
                  <c:v>9.0512253561039895</c:v>
                </c:pt>
                <c:pt idx="15">
                  <c:v>7.1502329320096303</c:v>
                </c:pt>
                <c:pt idx="16">
                  <c:v>7.1872772373306901</c:v>
                </c:pt>
                <c:pt idx="17">
                  <c:v>7.5949859263456299</c:v>
                </c:pt>
                <c:pt idx="18">
                  <c:v>7.1689090179999697</c:v>
                </c:pt>
                <c:pt idx="19">
                  <c:v>7.1717795240346804</c:v>
                </c:pt>
                <c:pt idx="20">
                  <c:v>7.5591411261263701</c:v>
                </c:pt>
                <c:pt idx="21">
                  <c:v>8.3491841391234392</c:v>
                </c:pt>
                <c:pt idx="22">
                  <c:v>7.8120533975101001</c:v>
                </c:pt>
                <c:pt idx="23">
                  <c:v>5.5046289772453401</c:v>
                </c:pt>
                <c:pt idx="24">
                  <c:v>5.37732466069476</c:v>
                </c:pt>
                <c:pt idx="25">
                  <c:v>5.1342660805367801</c:v>
                </c:pt>
                <c:pt idx="26">
                  <c:v>5.2780521277729804</c:v>
                </c:pt>
                <c:pt idx="27">
                  <c:v>6.0074087730711199</c:v>
                </c:pt>
                <c:pt idx="28">
                  <c:v>6.2223127766609796</c:v>
                </c:pt>
                <c:pt idx="29">
                  <c:v>6.22170894996162</c:v>
                </c:pt>
                <c:pt idx="30">
                  <c:v>5.4067751322954702</c:v>
                </c:pt>
                <c:pt idx="31">
                  <c:v>3.35164025456123</c:v>
                </c:pt>
                <c:pt idx="32">
                  <c:v>2.6926968010999799</c:v>
                </c:pt>
                <c:pt idx="33">
                  <c:v>2.7433048467138499</c:v>
                </c:pt>
                <c:pt idx="34">
                  <c:v>3.0501322510725002</c:v>
                </c:pt>
                <c:pt idx="35">
                  <c:v>2.7914172553242298</c:v>
                </c:pt>
                <c:pt idx="36">
                  <c:v>2.9183575514481901</c:v>
                </c:pt>
                <c:pt idx="37">
                  <c:v>3.29325865474829</c:v>
                </c:pt>
                <c:pt idx="38">
                  <c:v>3.5108687298464498</c:v>
                </c:pt>
                <c:pt idx="39">
                  <c:v>4.1510948189295798</c:v>
                </c:pt>
                <c:pt idx="40">
                  <c:v>7.3414281077191097</c:v>
                </c:pt>
                <c:pt idx="41">
                  <c:v>9.5878373859797907</c:v>
                </c:pt>
                <c:pt idx="42">
                  <c:v>11.7711003320239</c:v>
                </c:pt>
                <c:pt idx="43">
                  <c:v>15.452663205783301</c:v>
                </c:pt>
                <c:pt idx="44">
                  <c:v>20.256259764192901</c:v>
                </c:pt>
                <c:pt idx="45">
                  <c:v>20.925544069653899</c:v>
                </c:pt>
                <c:pt idx="46">
                  <c:v>20.993223950036398</c:v>
                </c:pt>
                <c:pt idx="47">
                  <c:v>22.349159550411901</c:v>
                </c:pt>
                <c:pt idx="48">
                  <c:v>25.111143535079499</c:v>
                </c:pt>
                <c:pt idx="49">
                  <c:v>29.285073249712202</c:v>
                </c:pt>
                <c:pt idx="50">
                  <c:v>31.9791497070049</c:v>
                </c:pt>
                <c:pt idx="51">
                  <c:v>34.2904177862981</c:v>
                </c:pt>
                <c:pt idx="52">
                  <c:v>50.5584084114764</c:v>
                </c:pt>
                <c:pt idx="53">
                  <c:v>49.1138303315537</c:v>
                </c:pt>
                <c:pt idx="54">
                  <c:v>56.6601545541033</c:v>
                </c:pt>
                <c:pt idx="55">
                  <c:v>62.486606759219299</c:v>
                </c:pt>
                <c:pt idx="56">
                  <c:v>54.131363078009699</c:v>
                </c:pt>
                <c:pt idx="57">
                  <c:v>50.5384671918534</c:v>
                </c:pt>
                <c:pt idx="58">
                  <c:v>51.832751767241</c:v>
                </c:pt>
                <c:pt idx="59">
                  <c:v>51.928688425311002</c:v>
                </c:pt>
                <c:pt idx="60">
                  <c:v>59.163317425667699</c:v>
                </c:pt>
                <c:pt idx="61">
                  <c:v>68.646903405115907</c:v>
                </c:pt>
                <c:pt idx="62">
                  <c:v>83.453823292124994</c:v>
                </c:pt>
                <c:pt idx="63">
                  <c:v>84.705015125618203</c:v>
                </c:pt>
                <c:pt idx="64">
                  <c:v>72.711009616147706</c:v>
                </c:pt>
                <c:pt idx="65">
                  <c:v>67.053858555126098</c:v>
                </c:pt>
                <c:pt idx="66">
                  <c:v>59.697274184560598</c:v>
                </c:pt>
                <c:pt idx="67">
                  <c:v>46.269072915050202</c:v>
                </c:pt>
                <c:pt idx="68">
                  <c:v>47.065590539498103</c:v>
                </c:pt>
                <c:pt idx="69">
                  <c:v>43.300310294764301</c:v>
                </c:pt>
                <c:pt idx="70">
                  <c:v>40.424971119858</c:v>
                </c:pt>
                <c:pt idx="71">
                  <c:v>42.949570455109097</c:v>
                </c:pt>
                <c:pt idx="72">
                  <c:v>45.1857564631893</c:v>
                </c:pt>
                <c:pt idx="73">
                  <c:v>45.003624214915703</c:v>
                </c:pt>
                <c:pt idx="74">
                  <c:v>55.552199673699299</c:v>
                </c:pt>
                <c:pt idx="75">
                  <c:v>60.870437168957203</c:v>
                </c:pt>
                <c:pt idx="76">
                  <c:v>78.692694836012507</c:v>
                </c:pt>
                <c:pt idx="77">
                  <c:v>68.908412445554703</c:v>
                </c:pt>
                <c:pt idx="78">
                  <c:v>68.323800061942194</c:v>
                </c:pt>
                <c:pt idx="79">
                  <c:v>50.004269142307997</c:v>
                </c:pt>
                <c:pt idx="80">
                  <c:v>60.0255659084117</c:v>
                </c:pt>
                <c:pt idx="81">
                  <c:v>59.1771270834559</c:v>
                </c:pt>
                <c:pt idx="82">
                  <c:v>56.9744665797378</c:v>
                </c:pt>
                <c:pt idx="83">
                  <c:v>62.087412977299898</c:v>
                </c:pt>
                <c:pt idx="84">
                  <c:v>75.051153996352994</c:v>
                </c:pt>
                <c:pt idx="85">
                  <c:v>74.076379175710798</c:v>
                </c:pt>
                <c:pt idx="86">
                  <c:v>77.236269511387704</c:v>
                </c:pt>
                <c:pt idx="87">
                  <c:v>78.291007801571894</c:v>
                </c:pt>
                <c:pt idx="88">
                  <c:v>68.429971233578996</c:v>
                </c:pt>
                <c:pt idx="89">
                  <c:v>59.9762670698736</c:v>
                </c:pt>
                <c:pt idx="90">
                  <c:v>51.1537389006021</c:v>
                </c:pt>
                <c:pt idx="91">
                  <c:v>41.342052461202201</c:v>
                </c:pt>
                <c:pt idx="92">
                  <c:v>37.692362819321801</c:v>
                </c:pt>
                <c:pt idx="93">
                  <c:v>30.342959435433698</c:v>
                </c:pt>
                <c:pt idx="94">
                  <c:v>22.950420610048798</c:v>
                </c:pt>
                <c:pt idx="95">
                  <c:v>23.236425325922099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17.668425506591799</c:v>
                </c:pt>
                <c:pt idx="18">
                  <c:v>18.854649336497001</c:v>
                </c:pt>
                <c:pt idx="19">
                  <c:v>18.8552365099589</c:v>
                </c:pt>
                <c:pt idx="20">
                  <c:v>19.159322241465301</c:v>
                </c:pt>
                <c:pt idx="21">
                  <c:v>20.658549467722601</c:v>
                </c:pt>
                <c:pt idx="22">
                  <c:v>30.754061803182001</c:v>
                </c:pt>
                <c:pt idx="23">
                  <c:v>52.792879234314</c:v>
                </c:pt>
                <c:pt idx="24">
                  <c:v>82.617259226481096</c:v>
                </c:pt>
                <c:pt idx="25">
                  <c:v>114.644999928792</c:v>
                </c:pt>
                <c:pt idx="26">
                  <c:v>156.19219714355501</c:v>
                </c:pt>
                <c:pt idx="27">
                  <c:v>210.615233011882</c:v>
                </c:pt>
                <c:pt idx="28">
                  <c:v>274.88632163492798</c:v>
                </c:pt>
                <c:pt idx="29">
                  <c:v>346.01809499104797</c:v>
                </c:pt>
                <c:pt idx="30">
                  <c:v>438.71104842122401</c:v>
                </c:pt>
                <c:pt idx="31">
                  <c:v>523.21691538492803</c:v>
                </c:pt>
                <c:pt idx="32">
                  <c:v>634.91782963053402</c:v>
                </c:pt>
                <c:pt idx="33">
                  <c:v>736.43669986979205</c:v>
                </c:pt>
                <c:pt idx="34">
                  <c:v>865.15318595377596</c:v>
                </c:pt>
                <c:pt idx="35">
                  <c:v>972.73238085937498</c:v>
                </c:pt>
                <c:pt idx="36">
                  <c:v>1065.58649003092</c:v>
                </c:pt>
                <c:pt idx="37">
                  <c:v>1177.1555260416701</c:v>
                </c:pt>
                <c:pt idx="38">
                  <c:v>1258.5402295735701</c:v>
                </c:pt>
                <c:pt idx="39">
                  <c:v>1385.51295328776</c:v>
                </c:pt>
                <c:pt idx="40">
                  <c:v>1492.5709806315101</c:v>
                </c:pt>
                <c:pt idx="41">
                  <c:v>1550.8892913411501</c:v>
                </c:pt>
                <c:pt idx="42">
                  <c:v>1662.4188618977901</c:v>
                </c:pt>
                <c:pt idx="43">
                  <c:v>1759.6413649088499</c:v>
                </c:pt>
                <c:pt idx="44">
                  <c:v>1797.35773868815</c:v>
                </c:pt>
                <c:pt idx="45">
                  <c:v>1821.3372165527301</c:v>
                </c:pt>
                <c:pt idx="46">
                  <c:v>1813.19449430339</c:v>
                </c:pt>
                <c:pt idx="47">
                  <c:v>1818.41781681315</c:v>
                </c:pt>
                <c:pt idx="48">
                  <c:v>1859.18863509115</c:v>
                </c:pt>
                <c:pt idx="49">
                  <c:v>1858.2712677408899</c:v>
                </c:pt>
                <c:pt idx="50">
                  <c:v>1791.5350656738301</c:v>
                </c:pt>
                <c:pt idx="51">
                  <c:v>1772.9605097656299</c:v>
                </c:pt>
                <c:pt idx="52">
                  <c:v>1738.5776455891901</c:v>
                </c:pt>
                <c:pt idx="53">
                  <c:v>1645.65257421875</c:v>
                </c:pt>
                <c:pt idx="54">
                  <c:v>1556.8813168945301</c:v>
                </c:pt>
                <c:pt idx="55">
                  <c:v>1519.1733680013001</c:v>
                </c:pt>
                <c:pt idx="56">
                  <c:v>1467.0585762532601</c:v>
                </c:pt>
                <c:pt idx="57">
                  <c:v>1471.3890827636701</c:v>
                </c:pt>
                <c:pt idx="58">
                  <c:v>1485.0557849934901</c:v>
                </c:pt>
                <c:pt idx="59">
                  <c:v>1458.01885432943</c:v>
                </c:pt>
                <c:pt idx="60">
                  <c:v>1362.13334375</c:v>
                </c:pt>
                <c:pt idx="61">
                  <c:v>1275.5468278808601</c:v>
                </c:pt>
                <c:pt idx="62">
                  <c:v>1203.53074560547</c:v>
                </c:pt>
                <c:pt idx="63">
                  <c:v>1127.9029516601599</c:v>
                </c:pt>
                <c:pt idx="64">
                  <c:v>1079.66411299642</c:v>
                </c:pt>
                <c:pt idx="65">
                  <c:v>1016.48341833496</c:v>
                </c:pt>
                <c:pt idx="66">
                  <c:v>937.72435725911498</c:v>
                </c:pt>
                <c:pt idx="67">
                  <c:v>814.27432499186204</c:v>
                </c:pt>
                <c:pt idx="68">
                  <c:v>759.85951057942702</c:v>
                </c:pt>
                <c:pt idx="69">
                  <c:v>703.89827339681005</c:v>
                </c:pt>
                <c:pt idx="70">
                  <c:v>645.87494055175796</c:v>
                </c:pt>
                <c:pt idx="71">
                  <c:v>566.86042871093696</c:v>
                </c:pt>
                <c:pt idx="72">
                  <c:v>466.09169799804698</c:v>
                </c:pt>
                <c:pt idx="73">
                  <c:v>373.44449786376998</c:v>
                </c:pt>
                <c:pt idx="74">
                  <c:v>290.645201507568</c:v>
                </c:pt>
                <c:pt idx="75">
                  <c:v>214.25203132120799</c:v>
                </c:pt>
                <c:pt idx="76">
                  <c:v>167.64033919270801</c:v>
                </c:pt>
                <c:pt idx="77">
                  <c:v>140.14401798502601</c:v>
                </c:pt>
                <c:pt idx="78">
                  <c:v>105.521462717692</c:v>
                </c:pt>
                <c:pt idx="79">
                  <c:v>75.006892684936503</c:v>
                </c:pt>
                <c:pt idx="80">
                  <c:v>52.740946746826197</c:v>
                </c:pt>
                <c:pt idx="81">
                  <c:v>32.9517450904846</c:v>
                </c:pt>
                <c:pt idx="82">
                  <c:v>23.212018133799202</c:v>
                </c:pt>
                <c:pt idx="83">
                  <c:v>18.868951608022101</c:v>
                </c:pt>
                <c:pt idx="84">
                  <c:v>18.1945715853373</c:v>
                </c:pt>
                <c:pt idx="85">
                  <c:v>18.307367581685401</c:v>
                </c:pt>
                <c:pt idx="86">
                  <c:v>18.3242605056763</c:v>
                </c:pt>
                <c:pt idx="87">
                  <c:v>12.227920093536399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60.6352663690745</c:v>
                </c:pt>
                <c:pt idx="1">
                  <c:v>58.169265007672401</c:v>
                </c:pt>
                <c:pt idx="2">
                  <c:v>58.165640779938499</c:v>
                </c:pt>
                <c:pt idx="3">
                  <c:v>58.127154662968302</c:v>
                </c:pt>
                <c:pt idx="4">
                  <c:v>61.295016529262099</c:v>
                </c:pt>
                <c:pt idx="5">
                  <c:v>61.300847865502</c:v>
                </c:pt>
                <c:pt idx="6">
                  <c:v>61.272496028080099</c:v>
                </c:pt>
                <c:pt idx="7">
                  <c:v>61.251463137476897</c:v>
                </c:pt>
                <c:pt idx="8">
                  <c:v>61.115856954036197</c:v>
                </c:pt>
                <c:pt idx="9">
                  <c:v>60.395780241679802</c:v>
                </c:pt>
                <c:pt idx="10">
                  <c:v>60.392379371598203</c:v>
                </c:pt>
                <c:pt idx="11">
                  <c:v>60.385957636533902</c:v>
                </c:pt>
                <c:pt idx="12">
                  <c:v>62.500410798321603</c:v>
                </c:pt>
                <c:pt idx="13">
                  <c:v>62.510531303697803</c:v>
                </c:pt>
                <c:pt idx="14">
                  <c:v>62.499113595414798</c:v>
                </c:pt>
                <c:pt idx="15">
                  <c:v>62.496632083795497</c:v>
                </c:pt>
                <c:pt idx="16">
                  <c:v>62.491718485527201</c:v>
                </c:pt>
                <c:pt idx="17">
                  <c:v>62.483451821656701</c:v>
                </c:pt>
                <c:pt idx="18">
                  <c:v>62.476149619909798</c:v>
                </c:pt>
                <c:pt idx="19">
                  <c:v>62.472876768603498</c:v>
                </c:pt>
                <c:pt idx="20">
                  <c:v>61.406681311147601</c:v>
                </c:pt>
                <c:pt idx="21">
                  <c:v>61.395249828692499</c:v>
                </c:pt>
                <c:pt idx="22">
                  <c:v>61.383644683637201</c:v>
                </c:pt>
                <c:pt idx="23">
                  <c:v>61.374106744713103</c:v>
                </c:pt>
                <c:pt idx="24">
                  <c:v>85.956304119155206</c:v>
                </c:pt>
                <c:pt idx="25">
                  <c:v>86.481464683814096</c:v>
                </c:pt>
                <c:pt idx="26">
                  <c:v>85.878183497382295</c:v>
                </c:pt>
                <c:pt idx="27">
                  <c:v>87.567810404536303</c:v>
                </c:pt>
                <c:pt idx="28">
                  <c:v>132.87329577735801</c:v>
                </c:pt>
                <c:pt idx="29">
                  <c:v>137.53808172349599</c:v>
                </c:pt>
                <c:pt idx="30">
                  <c:v>138.25243135118899</c:v>
                </c:pt>
                <c:pt idx="31">
                  <c:v>139.747825687692</c:v>
                </c:pt>
                <c:pt idx="32">
                  <c:v>141.54966132148601</c:v>
                </c:pt>
                <c:pt idx="33">
                  <c:v>138.36103016442999</c:v>
                </c:pt>
                <c:pt idx="34">
                  <c:v>137.904194894661</c:v>
                </c:pt>
                <c:pt idx="35">
                  <c:v>133.930734102386</c:v>
                </c:pt>
                <c:pt idx="36">
                  <c:v>62.9512883335669</c:v>
                </c:pt>
                <c:pt idx="37">
                  <c:v>59.332796056878699</c:v>
                </c:pt>
                <c:pt idx="38">
                  <c:v>59.330246484644803</c:v>
                </c:pt>
                <c:pt idx="39">
                  <c:v>59.271866412040701</c:v>
                </c:pt>
                <c:pt idx="40">
                  <c:v>59.803904069686197</c:v>
                </c:pt>
                <c:pt idx="41">
                  <c:v>59.634200598597602</c:v>
                </c:pt>
                <c:pt idx="42">
                  <c:v>59.610069869697398</c:v>
                </c:pt>
                <c:pt idx="43">
                  <c:v>59.584638696908797</c:v>
                </c:pt>
                <c:pt idx="44">
                  <c:v>59.558230368151598</c:v>
                </c:pt>
                <c:pt idx="45">
                  <c:v>59.555022066396603</c:v>
                </c:pt>
                <c:pt idx="46">
                  <c:v>59.581830116224303</c:v>
                </c:pt>
                <c:pt idx="47">
                  <c:v>59.586474172851801</c:v>
                </c:pt>
                <c:pt idx="48">
                  <c:v>61.669160852963898</c:v>
                </c:pt>
                <c:pt idx="49">
                  <c:v>61.6673999195989</c:v>
                </c:pt>
                <c:pt idx="50">
                  <c:v>61.654641795320401</c:v>
                </c:pt>
                <c:pt idx="51">
                  <c:v>61.634488561154299</c:v>
                </c:pt>
                <c:pt idx="52">
                  <c:v>62.654890568338899</c:v>
                </c:pt>
                <c:pt idx="53">
                  <c:v>62.642407657419099</c:v>
                </c:pt>
                <c:pt idx="54">
                  <c:v>62.658293599074902</c:v>
                </c:pt>
                <c:pt idx="55">
                  <c:v>62.661456257005</c:v>
                </c:pt>
                <c:pt idx="56">
                  <c:v>61.611157274395303</c:v>
                </c:pt>
                <c:pt idx="57">
                  <c:v>61.603630634668903</c:v>
                </c:pt>
                <c:pt idx="58">
                  <c:v>61.600621923367399</c:v>
                </c:pt>
                <c:pt idx="59">
                  <c:v>61.590048220723197</c:v>
                </c:pt>
                <c:pt idx="60">
                  <c:v>62.178643709038198</c:v>
                </c:pt>
                <c:pt idx="61">
                  <c:v>62.270002660537997</c:v>
                </c:pt>
                <c:pt idx="62">
                  <c:v>61.742952603575198</c:v>
                </c:pt>
                <c:pt idx="63">
                  <c:v>61.426103703950801</c:v>
                </c:pt>
                <c:pt idx="64">
                  <c:v>58.231553974232199</c:v>
                </c:pt>
                <c:pt idx="65">
                  <c:v>58.2210945161913</c:v>
                </c:pt>
                <c:pt idx="66">
                  <c:v>58.188466203477802</c:v>
                </c:pt>
                <c:pt idx="67">
                  <c:v>59.584595483820003</c:v>
                </c:pt>
                <c:pt idx="68">
                  <c:v>73.652697268365699</c:v>
                </c:pt>
                <c:pt idx="69">
                  <c:v>73.673144081453202</c:v>
                </c:pt>
                <c:pt idx="70">
                  <c:v>73.628359116639601</c:v>
                </c:pt>
                <c:pt idx="71">
                  <c:v>73.560391680141294</c:v>
                </c:pt>
                <c:pt idx="72">
                  <c:v>65.784456725334707</c:v>
                </c:pt>
                <c:pt idx="73">
                  <c:v>62.264679348172301</c:v>
                </c:pt>
                <c:pt idx="74">
                  <c:v>62.584925606814799</c:v>
                </c:pt>
                <c:pt idx="75">
                  <c:v>70.704461604139993</c:v>
                </c:pt>
                <c:pt idx="76">
                  <c:v>173.86373277523899</c:v>
                </c:pt>
                <c:pt idx="77">
                  <c:v>183.43325938684001</c:v>
                </c:pt>
                <c:pt idx="78">
                  <c:v>183.34710113056701</c:v>
                </c:pt>
                <c:pt idx="79">
                  <c:v>190.489859544007</c:v>
                </c:pt>
                <c:pt idx="80">
                  <c:v>282.68786770371202</c:v>
                </c:pt>
                <c:pt idx="81">
                  <c:v>302.95394204771401</c:v>
                </c:pt>
                <c:pt idx="82">
                  <c:v>302.68427076760901</c:v>
                </c:pt>
                <c:pt idx="83">
                  <c:v>307.86667821491602</c:v>
                </c:pt>
                <c:pt idx="84">
                  <c:v>339.19708364836202</c:v>
                </c:pt>
                <c:pt idx="85">
                  <c:v>344.65594034873902</c:v>
                </c:pt>
                <c:pt idx="86">
                  <c:v>337.54953278552301</c:v>
                </c:pt>
                <c:pt idx="87">
                  <c:v>333.87310147981702</c:v>
                </c:pt>
                <c:pt idx="88">
                  <c:v>277.67225413621401</c:v>
                </c:pt>
                <c:pt idx="89">
                  <c:v>269.664155781977</c:v>
                </c:pt>
                <c:pt idx="90">
                  <c:v>269.74778715288801</c:v>
                </c:pt>
                <c:pt idx="91">
                  <c:v>261.67733987393001</c:v>
                </c:pt>
                <c:pt idx="92">
                  <c:v>162.436618083116</c:v>
                </c:pt>
                <c:pt idx="93">
                  <c:v>150.93940960044699</c:v>
                </c:pt>
                <c:pt idx="94">
                  <c:v>147.532522096235</c:v>
                </c:pt>
                <c:pt idx="95">
                  <c:v>134.88387979846399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70.937185511508503</c:v>
                </c:pt>
                <c:pt idx="1">
                  <c:v>69.078279899881593</c:v>
                </c:pt>
                <c:pt idx="2">
                  <c:v>59.783748549421098</c:v>
                </c:pt>
                <c:pt idx="3">
                  <c:v>3.9700923016590801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120.075541270475</c:v>
                </c:pt>
                <c:pt idx="25">
                  <c:v>118.453730502852</c:v>
                </c:pt>
                <c:pt idx="26">
                  <c:v>109.739367553942</c:v>
                </c:pt>
                <c:pt idx="27">
                  <c:v>97.276030248179396</c:v>
                </c:pt>
                <c:pt idx="28">
                  <c:v>69.562921203984004</c:v>
                </c:pt>
                <c:pt idx="29">
                  <c:v>46.426179996603999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52.899157164491101</c:v>
                </c:pt>
                <c:pt idx="76">
                  <c:v>423.635322511092</c:v>
                </c:pt>
                <c:pt idx="77">
                  <c:v>429.99856036916799</c:v>
                </c:pt>
                <c:pt idx="78">
                  <c:v>415.60467238194798</c:v>
                </c:pt>
                <c:pt idx="79">
                  <c:v>417.49046211616002</c:v>
                </c:pt>
                <c:pt idx="80">
                  <c:v>363.06684953554799</c:v>
                </c:pt>
                <c:pt idx="81">
                  <c:v>336.285200349859</c:v>
                </c:pt>
                <c:pt idx="82">
                  <c:v>321.90392247842999</c:v>
                </c:pt>
                <c:pt idx="83">
                  <c:v>318.261671660606</c:v>
                </c:pt>
                <c:pt idx="84">
                  <c:v>298.29567457562598</c:v>
                </c:pt>
                <c:pt idx="85">
                  <c:v>309.00364638262698</c:v>
                </c:pt>
                <c:pt idx="86">
                  <c:v>312.11951806430699</c:v>
                </c:pt>
                <c:pt idx="87">
                  <c:v>227.10614821732901</c:v>
                </c:pt>
                <c:pt idx="88">
                  <c:v>80.952460247102906</c:v>
                </c:pt>
                <c:pt idx="89">
                  <c:v>79.627571461852796</c:v>
                </c:pt>
                <c:pt idx="90">
                  <c:v>26.608912987162402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274.03657561651403</c:v>
                </c:pt>
                <c:pt idx="54">
                  <c:v>189.93495755196</c:v>
                </c:pt>
                <c:pt idx="55">
                  <c:v>31.9457580841386</c:v>
                </c:pt>
                <c:pt idx="56">
                  <c:v>69.013188806552094</c:v>
                </c:pt>
                <c:pt idx="57">
                  <c:v>32.935598650953203</c:v>
                </c:pt>
                <c:pt idx="58">
                  <c:v>55.850222535711701</c:v>
                </c:pt>
                <c:pt idx="59">
                  <c:v>10.764717388641399</c:v>
                </c:pt>
                <c:pt idx="60">
                  <c:v>36.253248532659697</c:v>
                </c:pt>
                <c:pt idx="61">
                  <c:v>119.49971810776999</c:v>
                </c:pt>
                <c:pt idx="62">
                  <c:v>153.13622805546001</c:v>
                </c:pt>
                <c:pt idx="63">
                  <c:v>142.35724125112401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-2480.6537119741702</c:v>
                </c:pt>
                <c:pt idx="1">
                  <c:v>-2476.7302858585899</c:v>
                </c:pt>
                <c:pt idx="2">
                  <c:v>-2430.5527190748599</c:v>
                </c:pt>
                <c:pt idx="3">
                  <c:v>-2380.12183978761</c:v>
                </c:pt>
                <c:pt idx="4">
                  <c:v>-2493.5922115501398</c:v>
                </c:pt>
                <c:pt idx="5">
                  <c:v>-2499.0583738876699</c:v>
                </c:pt>
                <c:pt idx="6">
                  <c:v>-2561.8480891147001</c:v>
                </c:pt>
                <c:pt idx="7">
                  <c:v>-2566.82082743313</c:v>
                </c:pt>
                <c:pt idx="8">
                  <c:v>-2579.35703428333</c:v>
                </c:pt>
                <c:pt idx="9">
                  <c:v>-2647.6374178753699</c:v>
                </c:pt>
                <c:pt idx="10">
                  <c:v>-2638.3787452903298</c:v>
                </c:pt>
                <c:pt idx="11">
                  <c:v>-2627.8803186518899</c:v>
                </c:pt>
                <c:pt idx="12">
                  <c:v>-2680.3180716509301</c:v>
                </c:pt>
                <c:pt idx="13">
                  <c:v>-2715.6207115452498</c:v>
                </c:pt>
                <c:pt idx="14">
                  <c:v>-2745.5092822777401</c:v>
                </c:pt>
                <c:pt idx="15">
                  <c:v>-2762.0862201812502</c:v>
                </c:pt>
                <c:pt idx="16">
                  <c:v>-2871.2181992139599</c:v>
                </c:pt>
                <c:pt idx="17">
                  <c:v>-2850.9072923573399</c:v>
                </c:pt>
                <c:pt idx="18">
                  <c:v>-2821.35308675535</c:v>
                </c:pt>
                <c:pt idx="19">
                  <c:v>-2804.7843757619098</c:v>
                </c:pt>
                <c:pt idx="20">
                  <c:v>-2555.3650298705402</c:v>
                </c:pt>
                <c:pt idx="21">
                  <c:v>-2561.8114809531198</c:v>
                </c:pt>
                <c:pt idx="22">
                  <c:v>-2481.3659432132799</c:v>
                </c:pt>
                <c:pt idx="23">
                  <c:v>-2352.8267151016998</c:v>
                </c:pt>
                <c:pt idx="24">
                  <c:v>-2283.7743837032899</c:v>
                </c:pt>
                <c:pt idx="25">
                  <c:v>-2161.6241294782999</c:v>
                </c:pt>
                <c:pt idx="26">
                  <c:v>-2068.9753841611</c:v>
                </c:pt>
                <c:pt idx="27">
                  <c:v>-1943.7305729505899</c:v>
                </c:pt>
                <c:pt idx="28">
                  <c:v>-1809.95876798367</c:v>
                </c:pt>
                <c:pt idx="29">
                  <c:v>-1741.39701771459</c:v>
                </c:pt>
                <c:pt idx="30">
                  <c:v>-1728.1374383561499</c:v>
                </c:pt>
                <c:pt idx="31">
                  <c:v>-1705.67328866968</c:v>
                </c:pt>
                <c:pt idx="32">
                  <c:v>-1603.15826263654</c:v>
                </c:pt>
                <c:pt idx="33">
                  <c:v>-1551.4561828056701</c:v>
                </c:pt>
                <c:pt idx="34">
                  <c:v>-1521.7698384165301</c:v>
                </c:pt>
                <c:pt idx="35">
                  <c:v>-1568.9961218256401</c:v>
                </c:pt>
                <c:pt idx="36">
                  <c:v>-1523.5269587031801</c:v>
                </c:pt>
                <c:pt idx="37">
                  <c:v>-1576.5444388666699</c:v>
                </c:pt>
                <c:pt idx="38">
                  <c:v>-1627.88269233506</c:v>
                </c:pt>
                <c:pt idx="39">
                  <c:v>-1627.76765059171</c:v>
                </c:pt>
                <c:pt idx="40">
                  <c:v>-1621.1216254707699</c:v>
                </c:pt>
                <c:pt idx="41">
                  <c:v>-1662.38815576155</c:v>
                </c:pt>
                <c:pt idx="42">
                  <c:v>-1653.94819572552</c:v>
                </c:pt>
                <c:pt idx="43">
                  <c:v>-1665.28402810438</c:v>
                </c:pt>
                <c:pt idx="44">
                  <c:v>-1590.9850324583001</c:v>
                </c:pt>
                <c:pt idx="45">
                  <c:v>-1373.6442591704799</c:v>
                </c:pt>
                <c:pt idx="46">
                  <c:v>-1033.9321453612199</c:v>
                </c:pt>
                <c:pt idx="47">
                  <c:v>-1086.18656373414</c:v>
                </c:pt>
                <c:pt idx="48">
                  <c:v>-1019.91214460562</c:v>
                </c:pt>
                <c:pt idx="49">
                  <c:v>-989.61451935787898</c:v>
                </c:pt>
                <c:pt idx="50">
                  <c:v>-963.47959545797505</c:v>
                </c:pt>
                <c:pt idx="51">
                  <c:v>-932.02412791099596</c:v>
                </c:pt>
                <c:pt idx="52">
                  <c:v>-161.043527925234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-250.45185586126999</c:v>
                </c:pt>
                <c:pt idx="65">
                  <c:v>-538.19776215237198</c:v>
                </c:pt>
                <c:pt idx="66">
                  <c:v>-574.76290715930202</c:v>
                </c:pt>
                <c:pt idx="67">
                  <c:v>-589.71835364726098</c:v>
                </c:pt>
                <c:pt idx="68">
                  <c:v>-862.71045314995104</c:v>
                </c:pt>
                <c:pt idx="69">
                  <c:v>-1053.1370132466</c:v>
                </c:pt>
                <c:pt idx="70">
                  <c:v>-1137.1802160806501</c:v>
                </c:pt>
                <c:pt idx="71">
                  <c:v>-1177.54669382261</c:v>
                </c:pt>
                <c:pt idx="72">
                  <c:v>-1479.98716481158</c:v>
                </c:pt>
                <c:pt idx="73">
                  <c:v>-1429.66480767967</c:v>
                </c:pt>
                <c:pt idx="74">
                  <c:v>-1253.6718093900399</c:v>
                </c:pt>
                <c:pt idx="75">
                  <c:v>-1264.1800273220199</c:v>
                </c:pt>
                <c:pt idx="76">
                  <c:v>-1833.1555970689101</c:v>
                </c:pt>
                <c:pt idx="77">
                  <c:v>-1863.4599364599601</c:v>
                </c:pt>
                <c:pt idx="78">
                  <c:v>-1849.84202593379</c:v>
                </c:pt>
                <c:pt idx="79">
                  <c:v>-1850.79960332479</c:v>
                </c:pt>
                <c:pt idx="80">
                  <c:v>-1980.00630701416</c:v>
                </c:pt>
                <c:pt idx="81">
                  <c:v>-2022.9761570938199</c:v>
                </c:pt>
                <c:pt idx="82">
                  <c:v>-2012.8739403499501</c:v>
                </c:pt>
                <c:pt idx="83">
                  <c:v>-2016.9495643017301</c:v>
                </c:pt>
                <c:pt idx="84">
                  <c:v>-1996.29038756605</c:v>
                </c:pt>
                <c:pt idx="85">
                  <c:v>-2003.11633266898</c:v>
                </c:pt>
                <c:pt idx="86">
                  <c:v>-2120.0316356698099</c:v>
                </c:pt>
                <c:pt idx="87">
                  <c:v>-2128.4176681515401</c:v>
                </c:pt>
                <c:pt idx="88">
                  <c:v>-1955.03120273068</c:v>
                </c:pt>
                <c:pt idx="89">
                  <c:v>-1979.9721208676101</c:v>
                </c:pt>
                <c:pt idx="90">
                  <c:v>-1991.41726950511</c:v>
                </c:pt>
                <c:pt idx="91">
                  <c:v>-2035.48329976368</c:v>
                </c:pt>
                <c:pt idx="92">
                  <c:v>-1972.3507066188999</c:v>
                </c:pt>
                <c:pt idx="93">
                  <c:v>-2080.90664312642</c:v>
                </c:pt>
                <c:pt idx="94">
                  <c:v>-2157.4666652416399</c:v>
                </c:pt>
                <c:pt idx="95">
                  <c:v>-2156.8176446242601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-45.071028591157798</c:v>
                </c:pt>
                <c:pt idx="49">
                  <c:v>-51.617724023318303</c:v>
                </c:pt>
                <c:pt idx="50">
                  <c:v>-51.629487868744597</c:v>
                </c:pt>
                <c:pt idx="51">
                  <c:v>-51.836094392342197</c:v>
                </c:pt>
                <c:pt idx="52">
                  <c:v>-445.84442648924397</c:v>
                </c:pt>
                <c:pt idx="53">
                  <c:v>-993.761908136741</c:v>
                </c:pt>
                <c:pt idx="54">
                  <c:v>-989.26587676732697</c:v>
                </c:pt>
                <c:pt idx="55">
                  <c:v>-939.67104825770002</c:v>
                </c:pt>
                <c:pt idx="56">
                  <c:v>-936.95691950956302</c:v>
                </c:pt>
                <c:pt idx="57">
                  <c:v>-934.41074391783502</c:v>
                </c:pt>
                <c:pt idx="58">
                  <c:v>-933.67845831489103</c:v>
                </c:pt>
                <c:pt idx="59">
                  <c:v>-868.27079502486197</c:v>
                </c:pt>
                <c:pt idx="60">
                  <c:v>-824.01849245403298</c:v>
                </c:pt>
                <c:pt idx="61">
                  <c:v>-853.02836131090498</c:v>
                </c:pt>
                <c:pt idx="62">
                  <c:v>-871.31548313962401</c:v>
                </c:pt>
                <c:pt idx="63">
                  <c:v>-849.56588971957899</c:v>
                </c:pt>
                <c:pt idx="64">
                  <c:v>-572.45055009939801</c:v>
                </c:pt>
                <c:pt idx="65">
                  <c:v>-292.81036731659401</c:v>
                </c:pt>
                <c:pt idx="66">
                  <c:v>-199.430639906403</c:v>
                </c:pt>
                <c:pt idx="67">
                  <c:v>-163.06588459819099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2961.3469071515001</c:v>
                </c:pt>
                <c:pt idx="1">
                  <c:v>2962.4139489242202</c:v>
                </c:pt>
                <c:pt idx="2">
                  <c:v>2964.8213461234</c:v>
                </c:pt>
                <c:pt idx="3">
                  <c:v>2965.6683302715401</c:v>
                </c:pt>
                <c:pt idx="4">
                  <c:v>2964.0544983786599</c:v>
                </c:pt>
                <c:pt idx="5">
                  <c:v>2964.9947579138302</c:v>
                </c:pt>
                <c:pt idx="6">
                  <c:v>2966.40189910354</c:v>
                </c:pt>
                <c:pt idx="7">
                  <c:v>2966.7286478803799</c:v>
                </c:pt>
                <c:pt idx="8">
                  <c:v>2966.1684908388102</c:v>
                </c:pt>
                <c:pt idx="9">
                  <c:v>2968.0357569566299</c:v>
                </c:pt>
                <c:pt idx="10">
                  <c:v>2967.1421432556099</c:v>
                </c:pt>
                <c:pt idx="11">
                  <c:v>2968.6559430350399</c:v>
                </c:pt>
                <c:pt idx="12">
                  <c:v>2967.7623618965499</c:v>
                </c:pt>
                <c:pt idx="13">
                  <c:v>2967.7756799741601</c:v>
                </c:pt>
                <c:pt idx="14">
                  <c:v>2967.31552248351</c:v>
                </c:pt>
                <c:pt idx="15">
                  <c:v>2966.5819373702402</c:v>
                </c:pt>
                <c:pt idx="16">
                  <c:v>2966.66863512482</c:v>
                </c:pt>
                <c:pt idx="17">
                  <c:v>2967.17547101216</c:v>
                </c:pt>
                <c:pt idx="18">
                  <c:v>2969.0893666828701</c:v>
                </c:pt>
                <c:pt idx="19">
                  <c:v>2968.0490750342401</c:v>
                </c:pt>
                <c:pt idx="20">
                  <c:v>2969.5429302598</c:v>
                </c:pt>
                <c:pt idx="21">
                  <c:v>2970.58322190843</c:v>
                </c:pt>
                <c:pt idx="22">
                  <c:v>2972.1370573270101</c:v>
                </c:pt>
                <c:pt idx="23">
                  <c:v>2972.6705456508298</c:v>
                </c:pt>
                <c:pt idx="24">
                  <c:v>2974.07773568435</c:v>
                </c:pt>
                <c:pt idx="25">
                  <c:v>2973.2707383315601</c:v>
                </c:pt>
                <c:pt idx="26">
                  <c:v>2974.2444558734401</c:v>
                </c:pt>
                <c:pt idx="27">
                  <c:v>2973.5441985167199</c:v>
                </c:pt>
                <c:pt idx="28">
                  <c:v>2975.2780722020002</c:v>
                </c:pt>
                <c:pt idx="29">
                  <c:v>2975.5114479041899</c:v>
                </c:pt>
                <c:pt idx="30">
                  <c:v>2975.78484296427</c:v>
                </c:pt>
                <c:pt idx="31">
                  <c:v>2975.2380691253802</c:v>
                </c:pt>
                <c:pt idx="32">
                  <c:v>2975.10466041157</c:v>
                </c:pt>
                <c:pt idx="33">
                  <c:v>2973.8509376146199</c:v>
                </c:pt>
                <c:pt idx="34">
                  <c:v>2973.1040181424701</c:v>
                </c:pt>
                <c:pt idx="35">
                  <c:v>2972.06372649384</c:v>
                </c:pt>
                <c:pt idx="36">
                  <c:v>2971.4501668917001</c:v>
                </c:pt>
                <c:pt idx="37">
                  <c:v>2971.5035043272001</c:v>
                </c:pt>
                <c:pt idx="38">
                  <c:v>2970.07638602108</c:v>
                </c:pt>
                <c:pt idx="39">
                  <c:v>2966.5619439725601</c:v>
                </c:pt>
                <c:pt idx="40">
                  <c:v>2965.11483226877</c:v>
                </c:pt>
                <c:pt idx="41">
                  <c:v>2962.6006787922602</c:v>
                </c:pt>
                <c:pt idx="42">
                  <c:v>2959.8997954477099</c:v>
                </c:pt>
                <c:pt idx="43">
                  <c:v>2955.4783890580302</c:v>
                </c:pt>
                <c:pt idx="44">
                  <c:v>2952.4907437319898</c:v>
                </c:pt>
                <c:pt idx="45">
                  <c:v>2950.29674511859</c:v>
                </c:pt>
                <c:pt idx="46">
                  <c:v>2948.33612220739</c:v>
                </c:pt>
                <c:pt idx="47">
                  <c:v>2945.4618107911401</c:v>
                </c:pt>
                <c:pt idx="48">
                  <c:v>2946.5755146792899</c:v>
                </c:pt>
                <c:pt idx="49">
                  <c:v>2946.00866603638</c:v>
                </c:pt>
                <c:pt idx="50">
                  <c:v>2944.9883515041502</c:v>
                </c:pt>
                <c:pt idx="51">
                  <c:v>2941.8073009900099</c:v>
                </c:pt>
                <c:pt idx="52">
                  <c:v>2939.8333437199299</c:v>
                </c:pt>
                <c:pt idx="53">
                  <c:v>2939.5465817384402</c:v>
                </c:pt>
                <c:pt idx="54">
                  <c:v>2937.5326213917401</c:v>
                </c:pt>
                <c:pt idx="55">
                  <c:v>2935.6986667492001</c:v>
                </c:pt>
                <c:pt idx="56">
                  <c:v>2934.3849149154098</c:v>
                </c:pt>
                <c:pt idx="57">
                  <c:v>2933.67804736369</c:v>
                </c:pt>
                <c:pt idx="58">
                  <c:v>2932.87780673732</c:v>
                </c:pt>
                <c:pt idx="59">
                  <c:v>2932.9711798119802</c:v>
                </c:pt>
                <c:pt idx="60">
                  <c:v>2932.2776140566002</c:v>
                </c:pt>
                <c:pt idx="61">
                  <c:v>2932.19091630201</c:v>
                </c:pt>
                <c:pt idx="62">
                  <c:v>2931.81742400341</c:v>
                </c:pt>
                <c:pt idx="63">
                  <c:v>2931.12385824803</c:v>
                </c:pt>
                <c:pt idx="64">
                  <c:v>2932.1375625852502</c:v>
                </c:pt>
                <c:pt idx="65">
                  <c:v>2932.5710025143499</c:v>
                </c:pt>
                <c:pt idx="66">
                  <c:v>2932.8911085336599</c:v>
                </c:pt>
                <c:pt idx="67">
                  <c:v>2934.0314811395501</c:v>
                </c:pt>
                <c:pt idx="68">
                  <c:v>2933.5713399301699</c:v>
                </c:pt>
                <c:pt idx="69">
                  <c:v>2934.4449602335098</c:v>
                </c:pt>
                <c:pt idx="70">
                  <c:v>2934.1782079309701</c:v>
                </c:pt>
                <c:pt idx="71">
                  <c:v>2934.2115682500498</c:v>
                </c:pt>
                <c:pt idx="72">
                  <c:v>2936.6789944860702</c:v>
                </c:pt>
                <c:pt idx="73">
                  <c:v>2936.4789302591598</c:v>
                </c:pt>
                <c:pt idx="74">
                  <c:v>2936.3322197490102</c:v>
                </c:pt>
                <c:pt idx="75">
                  <c:v>2938.6863283564999</c:v>
                </c:pt>
                <c:pt idx="76">
                  <c:v>2939.7000001311899</c:v>
                </c:pt>
                <c:pt idx="77">
                  <c:v>2939.2731866783602</c:v>
                </c:pt>
                <c:pt idx="78">
                  <c:v>2942.1607673284002</c:v>
                </c:pt>
                <c:pt idx="79">
                  <c:v>2945.0216792606998</c:v>
                </c:pt>
                <c:pt idx="80">
                  <c:v>2948.4961507951398</c:v>
                </c:pt>
                <c:pt idx="81">
                  <c:v>2951.67715246548</c:v>
                </c:pt>
                <c:pt idx="82">
                  <c:v>2951.5771366332901</c:v>
                </c:pt>
                <c:pt idx="83">
                  <c:v>2953.6044313388702</c:v>
                </c:pt>
                <c:pt idx="84">
                  <c:v>2952.21733239064</c:v>
                </c:pt>
                <c:pt idx="85">
                  <c:v>2952.6441458434801</c:v>
                </c:pt>
                <c:pt idx="86">
                  <c:v>2951.85054797464</c:v>
                </c:pt>
                <c:pt idx="87">
                  <c:v>2953.8512065250002</c:v>
                </c:pt>
                <c:pt idx="88">
                  <c:v>2955.1315980396998</c:v>
                </c:pt>
                <c:pt idx="89">
                  <c:v>2958.3126322725798</c:v>
                </c:pt>
                <c:pt idx="90">
                  <c:v>2961.0668204900799</c:v>
                </c:pt>
                <c:pt idx="91">
                  <c:v>2963.7476941556902</c:v>
                </c:pt>
                <c:pt idx="92">
                  <c:v>2964.2745397219801</c:v>
                </c:pt>
                <c:pt idx="93">
                  <c:v>2964.8613980438299</c:v>
                </c:pt>
                <c:pt idx="94">
                  <c:v>2964.8213949672099</c:v>
                </c:pt>
                <c:pt idx="95">
                  <c:v>2965.0614622707399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4494.6816591179604</c:v>
                </c:pt>
                <c:pt idx="1">
                  <c:v>4529.6143579702002</c:v>
                </c:pt>
                <c:pt idx="2">
                  <c:v>4529.0238198119496</c:v>
                </c:pt>
                <c:pt idx="3">
                  <c:v>4557.8242256446101</c:v>
                </c:pt>
                <c:pt idx="4">
                  <c:v>4554.2430365612199</c:v>
                </c:pt>
                <c:pt idx="5">
                  <c:v>4534.0453705668397</c:v>
                </c:pt>
                <c:pt idx="6">
                  <c:v>4515.7309126937698</c:v>
                </c:pt>
                <c:pt idx="7">
                  <c:v>4513.5969782149496</c:v>
                </c:pt>
                <c:pt idx="8">
                  <c:v>4555.58960860764</c:v>
                </c:pt>
                <c:pt idx="9">
                  <c:v>4531.3982882543196</c:v>
                </c:pt>
                <c:pt idx="10">
                  <c:v>4525.7677092931799</c:v>
                </c:pt>
                <c:pt idx="11">
                  <c:v>4525.2873600605099</c:v>
                </c:pt>
                <c:pt idx="12">
                  <c:v>4534.3466015430604</c:v>
                </c:pt>
                <c:pt idx="13">
                  <c:v>4528.36039950339</c:v>
                </c:pt>
                <c:pt idx="14">
                  <c:v>4530.0673314781097</c:v>
                </c:pt>
                <c:pt idx="15">
                  <c:v>4521.7207082056702</c:v>
                </c:pt>
                <c:pt idx="16">
                  <c:v>4530.9005596832503</c:v>
                </c:pt>
                <c:pt idx="17">
                  <c:v>4534.2597375190098</c:v>
                </c:pt>
                <c:pt idx="18">
                  <c:v>4536.8471681926003</c:v>
                </c:pt>
                <c:pt idx="19">
                  <c:v>4542.7356277877598</c:v>
                </c:pt>
                <c:pt idx="20">
                  <c:v>4559.42390880738</c:v>
                </c:pt>
                <c:pt idx="21">
                  <c:v>4556.4995737787503</c:v>
                </c:pt>
                <c:pt idx="22">
                  <c:v>4537.0360541599102</c:v>
                </c:pt>
                <c:pt idx="23">
                  <c:v>4563.9276075467396</c:v>
                </c:pt>
                <c:pt idx="24">
                  <c:v>4536.8708524413496</c:v>
                </c:pt>
                <c:pt idx="25">
                  <c:v>4581.2432108130297</c:v>
                </c:pt>
                <c:pt idx="26">
                  <c:v>4589.1877245435198</c:v>
                </c:pt>
                <c:pt idx="27">
                  <c:v>4593.83179737515</c:v>
                </c:pt>
                <c:pt idx="28">
                  <c:v>4623.3103567525004</c:v>
                </c:pt>
                <c:pt idx="29">
                  <c:v>4659.4809741182598</c:v>
                </c:pt>
                <c:pt idx="30">
                  <c:v>4662.6561988440299</c:v>
                </c:pt>
                <c:pt idx="31">
                  <c:v>4637.7556577452497</c:v>
                </c:pt>
                <c:pt idx="32">
                  <c:v>4608.1700782314601</c:v>
                </c:pt>
                <c:pt idx="33">
                  <c:v>4596.7336242004803</c:v>
                </c:pt>
                <c:pt idx="34">
                  <c:v>4591.4888534845704</c:v>
                </c:pt>
                <c:pt idx="35">
                  <c:v>4607.4792495302099</c:v>
                </c:pt>
                <c:pt idx="36">
                  <c:v>4625.4567050444502</c:v>
                </c:pt>
                <c:pt idx="37">
                  <c:v>4618.2468930442901</c:v>
                </c:pt>
                <c:pt idx="38">
                  <c:v>4617.8663770036201</c:v>
                </c:pt>
                <c:pt idx="39">
                  <c:v>4604.5805914940202</c:v>
                </c:pt>
                <c:pt idx="40">
                  <c:v>4590.0139618117901</c:v>
                </c:pt>
                <c:pt idx="41">
                  <c:v>4572.0569564213001</c:v>
                </c:pt>
                <c:pt idx="42">
                  <c:v>4573.3294702719704</c:v>
                </c:pt>
                <c:pt idx="43">
                  <c:v>4565.6872328914496</c:v>
                </c:pt>
                <c:pt idx="44">
                  <c:v>4554.9522573066797</c:v>
                </c:pt>
                <c:pt idx="45">
                  <c:v>4571.5558630535097</c:v>
                </c:pt>
                <c:pt idx="46">
                  <c:v>4572.6396216085896</c:v>
                </c:pt>
                <c:pt idx="47">
                  <c:v>4579.6539487197097</c:v>
                </c:pt>
                <c:pt idx="48">
                  <c:v>4571.1955357931502</c:v>
                </c:pt>
                <c:pt idx="49">
                  <c:v>4563.9861158081503</c:v>
                </c:pt>
                <c:pt idx="50">
                  <c:v>4563.1496208100698</c:v>
                </c:pt>
                <c:pt idx="51">
                  <c:v>4577.5611104959798</c:v>
                </c:pt>
                <c:pt idx="52">
                  <c:v>4587.7810761750798</c:v>
                </c:pt>
                <c:pt idx="53">
                  <c:v>4592.4770583463996</c:v>
                </c:pt>
                <c:pt idx="54">
                  <c:v>4561.30247808273</c:v>
                </c:pt>
                <c:pt idx="55">
                  <c:v>4526.5146288290798</c:v>
                </c:pt>
                <c:pt idx="56">
                  <c:v>4458.7240039834196</c:v>
                </c:pt>
                <c:pt idx="57">
                  <c:v>4437.6067684467098</c:v>
                </c:pt>
                <c:pt idx="58">
                  <c:v>4415.2616107828499</c:v>
                </c:pt>
                <c:pt idx="59">
                  <c:v>4402.2731360979597</c:v>
                </c:pt>
                <c:pt idx="60">
                  <c:v>4512.9899754203198</c:v>
                </c:pt>
                <c:pt idx="61">
                  <c:v>4558.2703388873597</c:v>
                </c:pt>
                <c:pt idx="62">
                  <c:v>4552.0610475583799</c:v>
                </c:pt>
                <c:pt idx="63">
                  <c:v>4593.4906461892997</c:v>
                </c:pt>
                <c:pt idx="64">
                  <c:v>4643.8475078683296</c:v>
                </c:pt>
                <c:pt idx="65">
                  <c:v>4560.6886150229402</c:v>
                </c:pt>
                <c:pt idx="66">
                  <c:v>4558.9232074547499</c:v>
                </c:pt>
                <c:pt idx="67">
                  <c:v>4559.8356880564197</c:v>
                </c:pt>
                <c:pt idx="68">
                  <c:v>4543.90919048052</c:v>
                </c:pt>
                <c:pt idx="69">
                  <c:v>4553.2122653874903</c:v>
                </c:pt>
                <c:pt idx="70">
                  <c:v>4547.7862529997401</c:v>
                </c:pt>
                <c:pt idx="71">
                  <c:v>4599.4284670256602</c:v>
                </c:pt>
                <c:pt idx="72">
                  <c:v>4652.6525928607998</c:v>
                </c:pt>
                <c:pt idx="73">
                  <c:v>4682.3039655842304</c:v>
                </c:pt>
                <c:pt idx="74">
                  <c:v>4696.2516360096997</c:v>
                </c:pt>
                <c:pt idx="75">
                  <c:v>4714.65321925026</c:v>
                </c:pt>
                <c:pt idx="76">
                  <c:v>4726.9035947401699</c:v>
                </c:pt>
                <c:pt idx="77">
                  <c:v>4739.5377857316098</c:v>
                </c:pt>
                <c:pt idx="78">
                  <c:v>4741.1479552996898</c:v>
                </c:pt>
                <c:pt idx="79">
                  <c:v>4744.1729728864702</c:v>
                </c:pt>
                <c:pt idx="80">
                  <c:v>4744.8952608036598</c:v>
                </c:pt>
                <c:pt idx="81">
                  <c:v>4745.4717190843803</c:v>
                </c:pt>
                <c:pt idx="82">
                  <c:v>4746.7044760650697</c:v>
                </c:pt>
                <c:pt idx="83">
                  <c:v>4755.5628097823201</c:v>
                </c:pt>
                <c:pt idx="84">
                  <c:v>4770.7834514094702</c:v>
                </c:pt>
                <c:pt idx="85">
                  <c:v>4781.2233049207998</c:v>
                </c:pt>
                <c:pt idx="86">
                  <c:v>4775.2345547826399</c:v>
                </c:pt>
                <c:pt idx="87">
                  <c:v>4727.1046658451096</c:v>
                </c:pt>
                <c:pt idx="88">
                  <c:v>4815.4772622056298</c:v>
                </c:pt>
                <c:pt idx="89">
                  <c:v>4825.6396016574099</c:v>
                </c:pt>
                <c:pt idx="90">
                  <c:v>4821.6059290850499</c:v>
                </c:pt>
                <c:pt idx="91">
                  <c:v>4766.4466204530599</c:v>
                </c:pt>
                <c:pt idx="92">
                  <c:v>4718.1072647527499</c:v>
                </c:pt>
                <c:pt idx="93">
                  <c:v>4692.9314963494799</c:v>
                </c:pt>
                <c:pt idx="94">
                  <c:v>4688.63484694612</c:v>
                </c:pt>
                <c:pt idx="95">
                  <c:v>4683.99113346171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782.68121481252604</c:v>
                </c:pt>
                <c:pt idx="1">
                  <c:v>605.04106009922202</c:v>
                </c:pt>
                <c:pt idx="2">
                  <c:v>181.51833280093899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-1.3640453969984301</c:v>
                </c:pt>
                <c:pt idx="20">
                  <c:v>73.778808269365101</c:v>
                </c:pt>
                <c:pt idx="21">
                  <c:v>249.593558659216</c:v>
                </c:pt>
                <c:pt idx="22">
                  <c:v>432.24191045009798</c:v>
                </c:pt>
                <c:pt idx="23">
                  <c:v>455.71820391088801</c:v>
                </c:pt>
                <c:pt idx="24">
                  <c:v>746.96195103476498</c:v>
                </c:pt>
                <c:pt idx="25">
                  <c:v>767.79707817547899</c:v>
                </c:pt>
                <c:pt idx="26">
                  <c:v>752.23091802689703</c:v>
                </c:pt>
                <c:pt idx="27">
                  <c:v>755.654401232586</c:v>
                </c:pt>
                <c:pt idx="28">
                  <c:v>802.379641542169</c:v>
                </c:pt>
                <c:pt idx="29">
                  <c:v>808.33062796472097</c:v>
                </c:pt>
                <c:pt idx="30">
                  <c:v>808.19688578112198</c:v>
                </c:pt>
                <c:pt idx="31">
                  <c:v>806.88634624239</c:v>
                </c:pt>
                <c:pt idx="32">
                  <c:v>788.71243593434099</c:v>
                </c:pt>
                <c:pt idx="33">
                  <c:v>782.40039336510597</c:v>
                </c:pt>
                <c:pt idx="34">
                  <c:v>785.52966906978304</c:v>
                </c:pt>
                <c:pt idx="35">
                  <c:v>791.46058457417803</c:v>
                </c:pt>
                <c:pt idx="36">
                  <c:v>783.48360261629603</c:v>
                </c:pt>
                <c:pt idx="37">
                  <c:v>782.32683536818195</c:v>
                </c:pt>
                <c:pt idx="38">
                  <c:v>782.12623637668298</c:v>
                </c:pt>
                <c:pt idx="39">
                  <c:v>781.59131661565505</c:v>
                </c:pt>
                <c:pt idx="40">
                  <c:v>773.26664007799695</c:v>
                </c:pt>
                <c:pt idx="41">
                  <c:v>772.40407216866504</c:v>
                </c:pt>
                <c:pt idx="42">
                  <c:v>772.29041314656604</c:v>
                </c:pt>
                <c:pt idx="43">
                  <c:v>772.08980191172498</c:v>
                </c:pt>
                <c:pt idx="44">
                  <c:v>619.577500115936</c:v>
                </c:pt>
                <c:pt idx="45">
                  <c:v>206.12464365748599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-1.2303154886251</c:v>
                </c:pt>
                <c:pt idx="64">
                  <c:v>72.187421616832296</c:v>
                </c:pt>
                <c:pt idx="65">
                  <c:v>250.35581993084801</c:v>
                </c:pt>
                <c:pt idx="66">
                  <c:v>433.11115914288303</c:v>
                </c:pt>
                <c:pt idx="67">
                  <c:v>481.30073780905502</c:v>
                </c:pt>
                <c:pt idx="68">
                  <c:v>684.39640583152004</c:v>
                </c:pt>
                <c:pt idx="69">
                  <c:v>744.19374372011305</c:v>
                </c:pt>
                <c:pt idx="70">
                  <c:v>747.23610394207401</c:v>
                </c:pt>
                <c:pt idx="71">
                  <c:v>747.61053389900701</c:v>
                </c:pt>
                <c:pt idx="72">
                  <c:v>751.67593959105295</c:v>
                </c:pt>
                <c:pt idx="73">
                  <c:v>752.12392346379602</c:v>
                </c:pt>
                <c:pt idx="74">
                  <c:v>752.09717992441301</c:v>
                </c:pt>
                <c:pt idx="75">
                  <c:v>752.27771207886803</c:v>
                </c:pt>
                <c:pt idx="76">
                  <c:v>752.06375560157596</c:v>
                </c:pt>
                <c:pt idx="77">
                  <c:v>752.037007981079</c:v>
                </c:pt>
                <c:pt idx="78">
                  <c:v>752.19079659615204</c:v>
                </c:pt>
                <c:pt idx="79">
                  <c:v>753.30743833240695</c:v>
                </c:pt>
                <c:pt idx="80">
                  <c:v>766.53332452648999</c:v>
                </c:pt>
                <c:pt idx="81">
                  <c:v>768.19826391513595</c:v>
                </c:pt>
                <c:pt idx="82">
                  <c:v>768.33200201762099</c:v>
                </c:pt>
                <c:pt idx="83">
                  <c:v>768.75993537777504</c:v>
                </c:pt>
                <c:pt idx="84">
                  <c:v>773.62770030579395</c:v>
                </c:pt>
                <c:pt idx="85">
                  <c:v>774.46351651351404</c:v>
                </c:pt>
                <c:pt idx="86">
                  <c:v>774.39666378672803</c:v>
                </c:pt>
                <c:pt idx="87">
                  <c:v>775.078679136034</c:v>
                </c:pt>
                <c:pt idx="88">
                  <c:v>783.07571976872998</c:v>
                </c:pt>
                <c:pt idx="89">
                  <c:v>783.86472968113799</c:v>
                </c:pt>
                <c:pt idx="90">
                  <c:v>784.072009456091</c:v>
                </c:pt>
                <c:pt idx="91">
                  <c:v>778.83649127347906</c:v>
                </c:pt>
                <c:pt idx="92">
                  <c:v>708.45442126753699</c:v>
                </c:pt>
                <c:pt idx="93">
                  <c:v>699.39421781512306</c:v>
                </c:pt>
                <c:pt idx="94">
                  <c:v>699.554687213649</c:v>
                </c:pt>
                <c:pt idx="95">
                  <c:v>700.10967789283495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338.59693466350097</c:v>
                </c:pt>
                <c:pt idx="1">
                  <c:v>351.74032686283499</c:v>
                </c:pt>
                <c:pt idx="2">
                  <c:v>351.95284378107601</c:v>
                </c:pt>
                <c:pt idx="3">
                  <c:v>358.63682401713299</c:v>
                </c:pt>
                <c:pt idx="4">
                  <c:v>357.645426271156</c:v>
                </c:pt>
                <c:pt idx="5">
                  <c:v>355.193226211938</c:v>
                </c:pt>
                <c:pt idx="6">
                  <c:v>354.7031932109</c:v>
                </c:pt>
                <c:pt idx="7">
                  <c:v>351.69051111867998</c:v>
                </c:pt>
                <c:pt idx="8">
                  <c:v>359.29343899296498</c:v>
                </c:pt>
                <c:pt idx="9">
                  <c:v>357.65057640192498</c:v>
                </c:pt>
                <c:pt idx="10">
                  <c:v>357.88252766141602</c:v>
                </c:pt>
                <c:pt idx="11">
                  <c:v>354.80170584422001</c:v>
                </c:pt>
                <c:pt idx="12">
                  <c:v>357.81957811299401</c:v>
                </c:pt>
                <c:pt idx="13">
                  <c:v>357.897794813914</c:v>
                </c:pt>
                <c:pt idx="14">
                  <c:v>355.08877709423501</c:v>
                </c:pt>
                <c:pt idx="15">
                  <c:v>350.74432263797001</c:v>
                </c:pt>
                <c:pt idx="16">
                  <c:v>347.78798011248</c:v>
                </c:pt>
                <c:pt idx="17">
                  <c:v>353.82527187357499</c:v>
                </c:pt>
                <c:pt idx="18">
                  <c:v>354.16337723044199</c:v>
                </c:pt>
                <c:pt idx="19">
                  <c:v>355.01090988380997</c:v>
                </c:pt>
                <c:pt idx="20">
                  <c:v>354.312743157824</c:v>
                </c:pt>
                <c:pt idx="21">
                  <c:v>349.67517053787299</c:v>
                </c:pt>
                <c:pt idx="22">
                  <c:v>332.78401094625798</c:v>
                </c:pt>
                <c:pt idx="23">
                  <c:v>347.25980289361598</c:v>
                </c:pt>
                <c:pt idx="24">
                  <c:v>363.81118855395198</c:v>
                </c:pt>
                <c:pt idx="25">
                  <c:v>387.21005047260797</c:v>
                </c:pt>
                <c:pt idx="26">
                  <c:v>391.56218765222297</c:v>
                </c:pt>
                <c:pt idx="27">
                  <c:v>395.66773501733599</c:v>
                </c:pt>
                <c:pt idx="28">
                  <c:v>392.817589062026</c:v>
                </c:pt>
                <c:pt idx="29">
                  <c:v>393.72786860786903</c:v>
                </c:pt>
                <c:pt idx="30">
                  <c:v>389.79181685185102</c:v>
                </c:pt>
                <c:pt idx="31">
                  <c:v>388.58092693983298</c:v>
                </c:pt>
                <c:pt idx="32">
                  <c:v>384.84621811428099</c:v>
                </c:pt>
                <c:pt idx="33">
                  <c:v>388.337674274157</c:v>
                </c:pt>
                <c:pt idx="34">
                  <c:v>384.76191809442997</c:v>
                </c:pt>
                <c:pt idx="35">
                  <c:v>387.58311216004199</c:v>
                </c:pt>
                <c:pt idx="36">
                  <c:v>380.77133854011697</c:v>
                </c:pt>
                <c:pt idx="37">
                  <c:v>376.96462496449499</c:v>
                </c:pt>
                <c:pt idx="38">
                  <c:v>373.11629774977803</c:v>
                </c:pt>
                <c:pt idx="39">
                  <c:v>367.208029870335</c:v>
                </c:pt>
                <c:pt idx="40">
                  <c:v>360.17655172035398</c:v>
                </c:pt>
                <c:pt idx="41">
                  <c:v>365.24208273266697</c:v>
                </c:pt>
                <c:pt idx="42">
                  <c:v>362.757860606831</c:v>
                </c:pt>
                <c:pt idx="43">
                  <c:v>360.19061992629202</c:v>
                </c:pt>
                <c:pt idx="44">
                  <c:v>355.55065912129101</c:v>
                </c:pt>
                <c:pt idx="45">
                  <c:v>364.466056077308</c:v>
                </c:pt>
                <c:pt idx="46">
                  <c:v>360.86869458933302</c:v>
                </c:pt>
                <c:pt idx="47">
                  <c:v>361.493967063399</c:v>
                </c:pt>
                <c:pt idx="48">
                  <c:v>358.34814001410501</c:v>
                </c:pt>
                <c:pt idx="49">
                  <c:v>357.84495621967898</c:v>
                </c:pt>
                <c:pt idx="50">
                  <c:v>356.81781943004597</c:v>
                </c:pt>
                <c:pt idx="51">
                  <c:v>356.67678545314902</c:v>
                </c:pt>
                <c:pt idx="52">
                  <c:v>356.11778511422602</c:v>
                </c:pt>
                <c:pt idx="53">
                  <c:v>360.30516543607803</c:v>
                </c:pt>
                <c:pt idx="54">
                  <c:v>357.20974025562299</c:v>
                </c:pt>
                <c:pt idx="55">
                  <c:v>353.61213970644098</c:v>
                </c:pt>
                <c:pt idx="56">
                  <c:v>352.13010827263702</c:v>
                </c:pt>
                <c:pt idx="57">
                  <c:v>355.48536264711402</c:v>
                </c:pt>
                <c:pt idx="58">
                  <c:v>355.08730389471702</c:v>
                </c:pt>
                <c:pt idx="59">
                  <c:v>356.04364822943398</c:v>
                </c:pt>
                <c:pt idx="60">
                  <c:v>354.77315319887202</c:v>
                </c:pt>
                <c:pt idx="61">
                  <c:v>355.97239342771798</c:v>
                </c:pt>
                <c:pt idx="62">
                  <c:v>357.45895852989003</c:v>
                </c:pt>
                <c:pt idx="63">
                  <c:v>364.55909578655502</c:v>
                </c:pt>
                <c:pt idx="64">
                  <c:v>371.75391827021599</c:v>
                </c:pt>
                <c:pt idx="65">
                  <c:v>371.99028306071699</c:v>
                </c:pt>
                <c:pt idx="66">
                  <c:v>357.30299839642902</c:v>
                </c:pt>
                <c:pt idx="67">
                  <c:v>360.40933787380499</c:v>
                </c:pt>
                <c:pt idx="68">
                  <c:v>363.18044800984802</c:v>
                </c:pt>
                <c:pt idx="69">
                  <c:v>363.96497650690497</c:v>
                </c:pt>
                <c:pt idx="70">
                  <c:v>364.09783143540801</c:v>
                </c:pt>
                <c:pt idx="71">
                  <c:v>371.94006321817801</c:v>
                </c:pt>
                <c:pt idx="72">
                  <c:v>371.95087558037102</c:v>
                </c:pt>
                <c:pt idx="73">
                  <c:v>371.62060948947197</c:v>
                </c:pt>
                <c:pt idx="74">
                  <c:v>381.03044448297601</c:v>
                </c:pt>
                <c:pt idx="75">
                  <c:v>380.62599418044698</c:v>
                </c:pt>
                <c:pt idx="76">
                  <c:v>390.97161909892202</c:v>
                </c:pt>
                <c:pt idx="77">
                  <c:v>396.82035952437502</c:v>
                </c:pt>
                <c:pt idx="78">
                  <c:v>393.97034705501801</c:v>
                </c:pt>
                <c:pt idx="79">
                  <c:v>392.98447562749499</c:v>
                </c:pt>
                <c:pt idx="80">
                  <c:v>391.87823870263497</c:v>
                </c:pt>
                <c:pt idx="81">
                  <c:v>394.98003965760898</c:v>
                </c:pt>
                <c:pt idx="82">
                  <c:v>391.19960582560901</c:v>
                </c:pt>
                <c:pt idx="83">
                  <c:v>397.235869744865</c:v>
                </c:pt>
                <c:pt idx="84">
                  <c:v>391.43320138933899</c:v>
                </c:pt>
                <c:pt idx="85">
                  <c:v>391.99806297510798</c:v>
                </c:pt>
                <c:pt idx="86">
                  <c:v>375.97808853422498</c:v>
                </c:pt>
                <c:pt idx="87">
                  <c:v>366.32960249989702</c:v>
                </c:pt>
                <c:pt idx="88">
                  <c:v>351.77379785879702</c:v>
                </c:pt>
                <c:pt idx="89">
                  <c:v>355.43133360088001</c:v>
                </c:pt>
                <c:pt idx="90">
                  <c:v>345.02059544803501</c:v>
                </c:pt>
                <c:pt idx="91">
                  <c:v>334.91880810641197</c:v>
                </c:pt>
                <c:pt idx="92">
                  <c:v>355.21213146341</c:v>
                </c:pt>
                <c:pt idx="93">
                  <c:v>356.64806413009597</c:v>
                </c:pt>
                <c:pt idx="94">
                  <c:v>351.995940327759</c:v>
                </c:pt>
                <c:pt idx="95">
                  <c:v>351.119637810992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38.890396223689997</c:v>
                </c:pt>
                <c:pt idx="1">
                  <c:v>41.952492785358601</c:v>
                </c:pt>
                <c:pt idx="2">
                  <c:v>44.770377439285099</c:v>
                </c:pt>
                <c:pt idx="3">
                  <c:v>42.998627346648497</c:v>
                </c:pt>
                <c:pt idx="4">
                  <c:v>39.736991888379698</c:v>
                </c:pt>
                <c:pt idx="5">
                  <c:v>38.670802761039099</c:v>
                </c:pt>
                <c:pt idx="6">
                  <c:v>36.433406760596903</c:v>
                </c:pt>
                <c:pt idx="7">
                  <c:v>34.612214351676101</c:v>
                </c:pt>
                <c:pt idx="8">
                  <c:v>34.671917412596002</c:v>
                </c:pt>
                <c:pt idx="9">
                  <c:v>33.94738281982</c:v>
                </c:pt>
                <c:pt idx="10">
                  <c:v>34.0486184120617</c:v>
                </c:pt>
                <c:pt idx="11">
                  <c:v>31.8503949314448</c:v>
                </c:pt>
                <c:pt idx="12">
                  <c:v>31.597700710913902</c:v>
                </c:pt>
                <c:pt idx="13">
                  <c:v>31.030637168641501</c:v>
                </c:pt>
                <c:pt idx="14">
                  <c:v>30.919091549614699</c:v>
                </c:pt>
                <c:pt idx="15">
                  <c:v>28.6659103007444</c:v>
                </c:pt>
                <c:pt idx="16">
                  <c:v>26.804708832657901</c:v>
                </c:pt>
                <c:pt idx="17">
                  <c:v>25.429118074512999</c:v>
                </c:pt>
                <c:pt idx="18">
                  <c:v>24.472417916504298</c:v>
                </c:pt>
                <c:pt idx="19">
                  <c:v>25.291410800235301</c:v>
                </c:pt>
                <c:pt idx="20">
                  <c:v>26.2635617920877</c:v>
                </c:pt>
                <c:pt idx="21">
                  <c:v>25.4431818421495</c:v>
                </c:pt>
                <c:pt idx="22">
                  <c:v>23.331691046985998</c:v>
                </c:pt>
                <c:pt idx="23">
                  <c:v>21.339722413009</c:v>
                </c:pt>
                <c:pt idx="24">
                  <c:v>21.257156583566601</c:v>
                </c:pt>
                <c:pt idx="25">
                  <c:v>20.0029025000286</c:v>
                </c:pt>
                <c:pt idx="26">
                  <c:v>20.299144916931599</c:v>
                </c:pt>
                <c:pt idx="27">
                  <c:v>19.635905625945099</c:v>
                </c:pt>
                <c:pt idx="28">
                  <c:v>17.724524872290701</c:v>
                </c:pt>
                <c:pt idx="29">
                  <c:v>15.817152127719799</c:v>
                </c:pt>
                <c:pt idx="30">
                  <c:v>16.0477365782825</c:v>
                </c:pt>
                <c:pt idx="31">
                  <c:v>15.9850825600936</c:v>
                </c:pt>
                <c:pt idx="32">
                  <c:v>13.9724447789769</c:v>
                </c:pt>
                <c:pt idx="33">
                  <c:v>13.6581565464862</c:v>
                </c:pt>
                <c:pt idx="34">
                  <c:v>11.965325404243901</c:v>
                </c:pt>
                <c:pt idx="35">
                  <c:v>12.596892993960299</c:v>
                </c:pt>
                <c:pt idx="36">
                  <c:v>11.146621424541101</c:v>
                </c:pt>
                <c:pt idx="37">
                  <c:v>9.8019624439681294</c:v>
                </c:pt>
                <c:pt idx="38">
                  <c:v>13.124937080225701</c:v>
                </c:pt>
                <c:pt idx="39">
                  <c:v>11.210494610186201</c:v>
                </c:pt>
                <c:pt idx="40">
                  <c:v>11.299385715487301</c:v>
                </c:pt>
                <c:pt idx="41">
                  <c:v>11.6849016143676</c:v>
                </c:pt>
                <c:pt idx="42">
                  <c:v>11.9598309474761</c:v>
                </c:pt>
                <c:pt idx="43">
                  <c:v>11.580994288463</c:v>
                </c:pt>
                <c:pt idx="44">
                  <c:v>14.243113909146</c:v>
                </c:pt>
                <c:pt idx="45">
                  <c:v>14.2268717322188</c:v>
                </c:pt>
                <c:pt idx="46">
                  <c:v>14.8222010386497</c:v>
                </c:pt>
                <c:pt idx="47">
                  <c:v>14.4664377916313</c:v>
                </c:pt>
                <c:pt idx="48">
                  <c:v>18.402184346457702</c:v>
                </c:pt>
                <c:pt idx="49">
                  <c:v>18.508179940578898</c:v>
                </c:pt>
                <c:pt idx="50">
                  <c:v>24.913216820679398</c:v>
                </c:pt>
                <c:pt idx="51">
                  <c:v>29.6071059425683</c:v>
                </c:pt>
                <c:pt idx="52">
                  <c:v>33.153250768894097</c:v>
                </c:pt>
                <c:pt idx="53">
                  <c:v>35.4180774399317</c:v>
                </c:pt>
                <c:pt idx="54">
                  <c:v>38.747564234484003</c:v>
                </c:pt>
                <c:pt idx="55">
                  <c:v>37.051889185355797</c:v>
                </c:pt>
                <c:pt idx="56">
                  <c:v>45.388789963852602</c:v>
                </c:pt>
                <c:pt idx="57">
                  <c:v>42.915940449068998</c:v>
                </c:pt>
                <c:pt idx="58">
                  <c:v>43.2483857591426</c:v>
                </c:pt>
                <c:pt idx="59">
                  <c:v>44.368122456092102</c:v>
                </c:pt>
                <c:pt idx="60">
                  <c:v>41.285228575979701</c:v>
                </c:pt>
                <c:pt idx="61">
                  <c:v>41.4353563347983</c:v>
                </c:pt>
                <c:pt idx="62">
                  <c:v>34.674230907778202</c:v>
                </c:pt>
                <c:pt idx="63">
                  <c:v>34.5621328760881</c:v>
                </c:pt>
                <c:pt idx="64">
                  <c:v>38.452770486474897</c:v>
                </c:pt>
                <c:pt idx="65">
                  <c:v>36.800378993605698</c:v>
                </c:pt>
                <c:pt idx="66">
                  <c:v>39.284240302922797</c:v>
                </c:pt>
                <c:pt idx="67">
                  <c:v>40.796471351669098</c:v>
                </c:pt>
                <c:pt idx="68">
                  <c:v>41.819001020642503</c:v>
                </c:pt>
                <c:pt idx="69">
                  <c:v>41.5799421147765</c:v>
                </c:pt>
                <c:pt idx="70">
                  <c:v>37.533523379015897</c:v>
                </c:pt>
                <c:pt idx="71">
                  <c:v>37.399164902214899</c:v>
                </c:pt>
                <c:pt idx="72">
                  <c:v>39.575333615262402</c:v>
                </c:pt>
                <c:pt idx="73">
                  <c:v>46.217027022170299</c:v>
                </c:pt>
                <c:pt idx="74">
                  <c:v>47.222421086680697</c:v>
                </c:pt>
                <c:pt idx="75">
                  <c:v>42.484885832720003</c:v>
                </c:pt>
                <c:pt idx="76">
                  <c:v>49.369418790375697</c:v>
                </c:pt>
                <c:pt idx="77">
                  <c:v>49.398844005100301</c:v>
                </c:pt>
                <c:pt idx="78">
                  <c:v>51.3623187563987</c:v>
                </c:pt>
                <c:pt idx="79">
                  <c:v>56.870084721754402</c:v>
                </c:pt>
                <c:pt idx="80">
                  <c:v>56.015887034095798</c:v>
                </c:pt>
                <c:pt idx="81">
                  <c:v>51.852436771484903</c:v>
                </c:pt>
                <c:pt idx="82">
                  <c:v>48.840081990589503</c:v>
                </c:pt>
                <c:pt idx="83">
                  <c:v>42.285320786407901</c:v>
                </c:pt>
                <c:pt idx="84">
                  <c:v>35.388204788550603</c:v>
                </c:pt>
                <c:pt idx="85">
                  <c:v>35.277372252051499</c:v>
                </c:pt>
                <c:pt idx="86">
                  <c:v>33.942214983011098</c:v>
                </c:pt>
                <c:pt idx="87">
                  <c:v>34.598782200157103</c:v>
                </c:pt>
                <c:pt idx="88">
                  <c:v>38.1606844908422</c:v>
                </c:pt>
                <c:pt idx="89">
                  <c:v>36.126578613456303</c:v>
                </c:pt>
                <c:pt idx="90">
                  <c:v>39.729829130282397</c:v>
                </c:pt>
                <c:pt idx="91">
                  <c:v>38.358699663846799</c:v>
                </c:pt>
                <c:pt idx="92">
                  <c:v>38.829906659897603</c:v>
                </c:pt>
                <c:pt idx="93">
                  <c:v>41.674574653330801</c:v>
                </c:pt>
                <c:pt idx="94">
                  <c:v>36.481794790901503</c:v>
                </c:pt>
                <c:pt idx="95">
                  <c:v>34.342620125528597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7.5443556848923503</c:v>
                </c:pt>
                <c:pt idx="21">
                  <c:v>18.786618753536199</c:v>
                </c:pt>
                <c:pt idx="22">
                  <c:v>18.709899508962</c:v>
                </c:pt>
                <c:pt idx="23">
                  <c:v>18.6781841208016</c:v>
                </c:pt>
                <c:pt idx="24">
                  <c:v>19.362759815515901</c:v>
                </c:pt>
                <c:pt idx="25">
                  <c:v>26.204085879361099</c:v>
                </c:pt>
                <c:pt idx="26">
                  <c:v>44.7535784572623</c:v>
                </c:pt>
                <c:pt idx="27">
                  <c:v>73.013694981769106</c:v>
                </c:pt>
                <c:pt idx="28">
                  <c:v>108.352549229812</c:v>
                </c:pt>
                <c:pt idx="29">
                  <c:v>157.191920959523</c:v>
                </c:pt>
                <c:pt idx="30">
                  <c:v>223.15900000906601</c:v>
                </c:pt>
                <c:pt idx="31">
                  <c:v>299.28541973548602</c:v>
                </c:pt>
                <c:pt idx="32">
                  <c:v>387.76493545355203</c:v>
                </c:pt>
                <c:pt idx="33">
                  <c:v>469.11777111830702</c:v>
                </c:pt>
                <c:pt idx="34">
                  <c:v>562.91467714334499</c:v>
                </c:pt>
                <c:pt idx="35">
                  <c:v>652.42154657011099</c:v>
                </c:pt>
                <c:pt idx="36">
                  <c:v>728.894617293328</c:v>
                </c:pt>
                <c:pt idx="37">
                  <c:v>801.60574238612696</c:v>
                </c:pt>
                <c:pt idx="38">
                  <c:v>878.11659840949505</c:v>
                </c:pt>
                <c:pt idx="39">
                  <c:v>949.55339097689</c:v>
                </c:pt>
                <c:pt idx="40">
                  <c:v>1019.87767770388</c:v>
                </c:pt>
                <c:pt idx="41">
                  <c:v>1068.7980944977501</c:v>
                </c:pt>
                <c:pt idx="42">
                  <c:v>1113.06173649129</c:v>
                </c:pt>
                <c:pt idx="43">
                  <c:v>1161.1509157104699</c:v>
                </c:pt>
                <c:pt idx="44">
                  <c:v>1196.58225355077</c:v>
                </c:pt>
                <c:pt idx="45">
                  <c:v>1224.04220888186</c:v>
                </c:pt>
                <c:pt idx="46">
                  <c:v>1236.8825927909199</c:v>
                </c:pt>
                <c:pt idx="47">
                  <c:v>1258.56726822158</c:v>
                </c:pt>
                <c:pt idx="48">
                  <c:v>1262.3797754566001</c:v>
                </c:pt>
                <c:pt idx="49">
                  <c:v>1284.6299926240499</c:v>
                </c:pt>
                <c:pt idx="50">
                  <c:v>1271.4550273254699</c:v>
                </c:pt>
                <c:pt idx="51">
                  <c:v>1250.3841609096701</c:v>
                </c:pt>
                <c:pt idx="52">
                  <c:v>1228.63258481257</c:v>
                </c:pt>
                <c:pt idx="53">
                  <c:v>1211.6102931555399</c:v>
                </c:pt>
                <c:pt idx="54">
                  <c:v>1179.4319089221301</c:v>
                </c:pt>
                <c:pt idx="55">
                  <c:v>1152.47409051253</c:v>
                </c:pt>
                <c:pt idx="56">
                  <c:v>1138.48187661934</c:v>
                </c:pt>
                <c:pt idx="57">
                  <c:v>1095.29069150487</c:v>
                </c:pt>
                <c:pt idx="58">
                  <c:v>1066.25685046428</c:v>
                </c:pt>
                <c:pt idx="59">
                  <c:v>1001.23525139759</c:v>
                </c:pt>
                <c:pt idx="60">
                  <c:v>998.41546552776799</c:v>
                </c:pt>
                <c:pt idx="61">
                  <c:v>941.25342076234597</c:v>
                </c:pt>
                <c:pt idx="62">
                  <c:v>880.57148878666601</c:v>
                </c:pt>
                <c:pt idx="63">
                  <c:v>796.32949941796596</c:v>
                </c:pt>
                <c:pt idx="64">
                  <c:v>731.52379843082497</c:v>
                </c:pt>
                <c:pt idx="65">
                  <c:v>679.18128347484901</c:v>
                </c:pt>
                <c:pt idx="66">
                  <c:v>621.37069977946999</c:v>
                </c:pt>
                <c:pt idx="67">
                  <c:v>533.571637268779</c:v>
                </c:pt>
                <c:pt idx="68">
                  <c:v>473.50452626486401</c:v>
                </c:pt>
                <c:pt idx="69">
                  <c:v>413.12769232807801</c:v>
                </c:pt>
                <c:pt idx="70">
                  <c:v>350.89688782023802</c:v>
                </c:pt>
                <c:pt idx="71">
                  <c:v>302.74791532893499</c:v>
                </c:pt>
                <c:pt idx="72">
                  <c:v>252.64134564880999</c:v>
                </c:pt>
                <c:pt idx="73">
                  <c:v>196.807253883149</c:v>
                </c:pt>
                <c:pt idx="74">
                  <c:v>148.989010793874</c:v>
                </c:pt>
                <c:pt idx="75">
                  <c:v>110.46602262974</c:v>
                </c:pt>
                <c:pt idx="76">
                  <c:v>81.910851843209201</c:v>
                </c:pt>
                <c:pt idx="77">
                  <c:v>57.690927457139701</c:v>
                </c:pt>
                <c:pt idx="78">
                  <c:v>37.944925377165703</c:v>
                </c:pt>
                <c:pt idx="79">
                  <c:v>25.085028018706499</c:v>
                </c:pt>
                <c:pt idx="80">
                  <c:v>21.6527415517983</c:v>
                </c:pt>
                <c:pt idx="81">
                  <c:v>20.333132492196899</c:v>
                </c:pt>
                <c:pt idx="82">
                  <c:v>20.253764439957301</c:v>
                </c:pt>
                <c:pt idx="83">
                  <c:v>13.5821303777136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116.122784165216</c:v>
                </c:pt>
                <c:pt idx="1">
                  <c:v>116.01652409013001</c:v>
                </c:pt>
                <c:pt idx="2">
                  <c:v>116.01468344513501</c:v>
                </c:pt>
                <c:pt idx="3">
                  <c:v>116.00954901436</c:v>
                </c:pt>
                <c:pt idx="4">
                  <c:v>114.88807578530501</c:v>
                </c:pt>
                <c:pt idx="5">
                  <c:v>113.88516701645101</c:v>
                </c:pt>
                <c:pt idx="6">
                  <c:v>113.872699857038</c:v>
                </c:pt>
                <c:pt idx="7">
                  <c:v>113.868958301132</c:v>
                </c:pt>
                <c:pt idx="8">
                  <c:v>114.974463878533</c:v>
                </c:pt>
                <c:pt idx="9">
                  <c:v>114.964785848256</c:v>
                </c:pt>
                <c:pt idx="10">
                  <c:v>114.953727334232</c:v>
                </c:pt>
                <c:pt idx="11">
                  <c:v>114.951037897313</c:v>
                </c:pt>
                <c:pt idx="12">
                  <c:v>114.946780983338</c:v>
                </c:pt>
                <c:pt idx="13">
                  <c:v>114.945621850107</c:v>
                </c:pt>
                <c:pt idx="14">
                  <c:v>114.949928328574</c:v>
                </c:pt>
                <c:pt idx="15">
                  <c:v>114.941794119573</c:v>
                </c:pt>
                <c:pt idx="16">
                  <c:v>114.93890135559</c:v>
                </c:pt>
                <c:pt idx="17">
                  <c:v>114.935319194584</c:v>
                </c:pt>
                <c:pt idx="18">
                  <c:v>114.926029231749</c:v>
                </c:pt>
                <c:pt idx="19">
                  <c:v>114.91720449925801</c:v>
                </c:pt>
                <c:pt idx="20">
                  <c:v>120.972452853622</c:v>
                </c:pt>
                <c:pt idx="21">
                  <c:v>122.01456488264201</c:v>
                </c:pt>
                <c:pt idx="22">
                  <c:v>121.958756954454</c:v>
                </c:pt>
                <c:pt idx="23">
                  <c:v>128.30518430764499</c:v>
                </c:pt>
                <c:pt idx="24">
                  <c:v>216.86005688811801</c:v>
                </c:pt>
                <c:pt idx="25">
                  <c:v>236.02999601745401</c:v>
                </c:pt>
                <c:pt idx="26">
                  <c:v>236.051803267427</c:v>
                </c:pt>
                <c:pt idx="27">
                  <c:v>244.81829748025601</c:v>
                </c:pt>
                <c:pt idx="28">
                  <c:v>342.21708288345002</c:v>
                </c:pt>
                <c:pt idx="29">
                  <c:v>355.341562082341</c:v>
                </c:pt>
                <c:pt idx="30">
                  <c:v>354.70047241470701</c:v>
                </c:pt>
                <c:pt idx="31">
                  <c:v>349.35967086569798</c:v>
                </c:pt>
                <c:pt idx="32">
                  <c:v>280.21478500766</c:v>
                </c:pt>
                <c:pt idx="33">
                  <c:v>271.38528531389102</c:v>
                </c:pt>
                <c:pt idx="34">
                  <c:v>271.31618565337902</c:v>
                </c:pt>
                <c:pt idx="35">
                  <c:v>264.35339737138497</c:v>
                </c:pt>
                <c:pt idx="36">
                  <c:v>135.05924243339899</c:v>
                </c:pt>
                <c:pt idx="37">
                  <c:v>128.655444744059</c:v>
                </c:pt>
                <c:pt idx="38">
                  <c:v>128.69198447601801</c:v>
                </c:pt>
                <c:pt idx="39">
                  <c:v>127.453109862622</c:v>
                </c:pt>
                <c:pt idx="40">
                  <c:v>114.43009650069099</c:v>
                </c:pt>
                <c:pt idx="41">
                  <c:v>114.889449510256</c:v>
                </c:pt>
                <c:pt idx="42">
                  <c:v>115.214007941452</c:v>
                </c:pt>
                <c:pt idx="43">
                  <c:v>115.17989349019901</c:v>
                </c:pt>
                <c:pt idx="44">
                  <c:v>205.21357056149699</c:v>
                </c:pt>
                <c:pt idx="45">
                  <c:v>220.45609369889499</c:v>
                </c:pt>
                <c:pt idx="46">
                  <c:v>221.35117435237299</c:v>
                </c:pt>
                <c:pt idx="47">
                  <c:v>220.49442845398701</c:v>
                </c:pt>
                <c:pt idx="48">
                  <c:v>221.074001828371</c:v>
                </c:pt>
                <c:pt idx="49">
                  <c:v>219.413188074771</c:v>
                </c:pt>
                <c:pt idx="50">
                  <c:v>220.423906067264</c:v>
                </c:pt>
                <c:pt idx="51">
                  <c:v>220.39836345694701</c:v>
                </c:pt>
                <c:pt idx="52">
                  <c:v>222.71039943737799</c:v>
                </c:pt>
                <c:pt idx="53">
                  <c:v>224.14273552734301</c:v>
                </c:pt>
                <c:pt idx="54">
                  <c:v>222.13420433370399</c:v>
                </c:pt>
                <c:pt idx="55">
                  <c:v>218.98861525770201</c:v>
                </c:pt>
                <c:pt idx="56">
                  <c:v>206.213117956627</c:v>
                </c:pt>
                <c:pt idx="57">
                  <c:v>119.535640188865</c:v>
                </c:pt>
                <c:pt idx="58">
                  <c:v>119.49562925277399</c:v>
                </c:pt>
                <c:pt idx="59">
                  <c:v>119.507783817948</c:v>
                </c:pt>
                <c:pt idx="60">
                  <c:v>119.45987297772599</c:v>
                </c:pt>
                <c:pt idx="61">
                  <c:v>119.768049781114</c:v>
                </c:pt>
                <c:pt idx="62">
                  <c:v>119.699981963206</c:v>
                </c:pt>
                <c:pt idx="63">
                  <c:v>120.442209666274</c:v>
                </c:pt>
                <c:pt idx="64">
                  <c:v>161.75845875648301</c:v>
                </c:pt>
                <c:pt idx="65">
                  <c:v>202.48958324921401</c:v>
                </c:pt>
                <c:pt idx="66">
                  <c:v>127.650497635476</c:v>
                </c:pt>
                <c:pt idx="67">
                  <c:v>127.61144870111301</c:v>
                </c:pt>
                <c:pt idx="68">
                  <c:v>143.312498022234</c:v>
                </c:pt>
                <c:pt idx="69">
                  <c:v>143.642127802125</c:v>
                </c:pt>
                <c:pt idx="70">
                  <c:v>143.41105870408899</c:v>
                </c:pt>
                <c:pt idx="71">
                  <c:v>146.001153173815</c:v>
                </c:pt>
                <c:pt idx="72">
                  <c:v>204.52337712643799</c:v>
                </c:pt>
                <c:pt idx="73">
                  <c:v>211.775616408838</c:v>
                </c:pt>
                <c:pt idx="74">
                  <c:v>211.57118202964099</c:v>
                </c:pt>
                <c:pt idx="75">
                  <c:v>220.58702506306</c:v>
                </c:pt>
                <c:pt idx="76">
                  <c:v>338.79059380836202</c:v>
                </c:pt>
                <c:pt idx="77">
                  <c:v>353.836588103022</c:v>
                </c:pt>
                <c:pt idx="78">
                  <c:v>353.684758546723</c:v>
                </c:pt>
                <c:pt idx="79">
                  <c:v>354.40721058075297</c:v>
                </c:pt>
                <c:pt idx="80">
                  <c:v>355.26845670971102</c:v>
                </c:pt>
                <c:pt idx="81">
                  <c:v>356.46012452396297</c:v>
                </c:pt>
                <c:pt idx="82">
                  <c:v>356.74092088820203</c:v>
                </c:pt>
                <c:pt idx="83">
                  <c:v>350.84503532967398</c:v>
                </c:pt>
                <c:pt idx="84">
                  <c:v>265.68252441867998</c:v>
                </c:pt>
                <c:pt idx="85">
                  <c:v>255.76913151891301</c:v>
                </c:pt>
                <c:pt idx="86">
                  <c:v>255.14685833475201</c:v>
                </c:pt>
                <c:pt idx="87">
                  <c:v>237.004909296873</c:v>
                </c:pt>
                <c:pt idx="88">
                  <c:v>199.678511124652</c:v>
                </c:pt>
                <c:pt idx="89">
                  <c:v>193.608452562167</c:v>
                </c:pt>
                <c:pt idx="90">
                  <c:v>193.73366936570901</c:v>
                </c:pt>
                <c:pt idx="91">
                  <c:v>186.74484057554599</c:v>
                </c:pt>
                <c:pt idx="92">
                  <c:v>112.65151131876</c:v>
                </c:pt>
                <c:pt idx="93">
                  <c:v>109.535299342404</c:v>
                </c:pt>
                <c:pt idx="94">
                  <c:v>109.46446379821001</c:v>
                </c:pt>
                <c:pt idx="95">
                  <c:v>108.51373179527999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13.4404545356116</c:v>
                </c:pt>
                <c:pt idx="24">
                  <c:v>44.473803902615899</c:v>
                </c:pt>
                <c:pt idx="25">
                  <c:v>44.2258645522869</c:v>
                </c:pt>
                <c:pt idx="26">
                  <c:v>44.197836540777899</c:v>
                </c:pt>
                <c:pt idx="27">
                  <c:v>44.299168582387502</c:v>
                </c:pt>
                <c:pt idx="28">
                  <c:v>246.460413629166</c:v>
                </c:pt>
                <c:pt idx="29">
                  <c:v>270.07542698777002</c:v>
                </c:pt>
                <c:pt idx="30">
                  <c:v>258.12384762214401</c:v>
                </c:pt>
                <c:pt idx="31">
                  <c:v>239.67373540564299</c:v>
                </c:pt>
                <c:pt idx="32">
                  <c:v>13.012510152845801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36.398369574434902</c:v>
                </c:pt>
                <c:pt idx="68">
                  <c:v>512.788216352841</c:v>
                </c:pt>
                <c:pt idx="69">
                  <c:v>609.61852009806</c:v>
                </c:pt>
                <c:pt idx="70">
                  <c:v>582.62343916956797</c:v>
                </c:pt>
                <c:pt idx="71">
                  <c:v>550.76912952889302</c:v>
                </c:pt>
                <c:pt idx="72">
                  <c:v>869.87009385752594</c:v>
                </c:pt>
                <c:pt idx="73">
                  <c:v>878.92362427666103</c:v>
                </c:pt>
                <c:pt idx="74">
                  <c:v>868.25128613064305</c:v>
                </c:pt>
                <c:pt idx="75">
                  <c:v>864.71616409717899</c:v>
                </c:pt>
                <c:pt idx="76">
                  <c:v>777.63349931218499</c:v>
                </c:pt>
                <c:pt idx="77">
                  <c:v>771.50865925377195</c:v>
                </c:pt>
                <c:pt idx="78">
                  <c:v>771.90403078919098</c:v>
                </c:pt>
                <c:pt idx="79">
                  <c:v>771.08230663441202</c:v>
                </c:pt>
                <c:pt idx="80">
                  <c:v>674.11394669029403</c:v>
                </c:pt>
                <c:pt idx="81">
                  <c:v>670.45013492535304</c:v>
                </c:pt>
                <c:pt idx="82">
                  <c:v>701.49581823561095</c:v>
                </c:pt>
                <c:pt idx="83">
                  <c:v>672.72346514337596</c:v>
                </c:pt>
                <c:pt idx="84">
                  <c:v>415.76814244674301</c:v>
                </c:pt>
                <c:pt idx="85">
                  <c:v>401.747905406298</c:v>
                </c:pt>
                <c:pt idx="86">
                  <c:v>401.695377840172</c:v>
                </c:pt>
                <c:pt idx="87">
                  <c:v>401.85297456620702</c:v>
                </c:pt>
                <c:pt idx="88">
                  <c:v>297.27414541872599</c:v>
                </c:pt>
                <c:pt idx="89">
                  <c:v>295.92801130956099</c:v>
                </c:pt>
                <c:pt idx="90">
                  <c:v>297.09684985341801</c:v>
                </c:pt>
                <c:pt idx="91">
                  <c:v>269.825980165229</c:v>
                </c:pt>
                <c:pt idx="92">
                  <c:v>11.176262710325901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59.077888915692697</c:v>
                </c:pt>
                <c:pt idx="47">
                  <c:v>39.651824015773599</c:v>
                </c:pt>
                <c:pt idx="48">
                  <c:v>161.46765103676401</c:v>
                </c:pt>
                <c:pt idx="49">
                  <c:v>170.08967437525899</c:v>
                </c:pt>
                <c:pt idx="50">
                  <c:v>156.88501748876601</c:v>
                </c:pt>
                <c:pt idx="51">
                  <c:v>166.27745683751701</c:v>
                </c:pt>
                <c:pt idx="52">
                  <c:v>149.12454390508299</c:v>
                </c:pt>
                <c:pt idx="53">
                  <c:v>180.52368704503701</c:v>
                </c:pt>
                <c:pt idx="54">
                  <c:v>130.70257221254701</c:v>
                </c:pt>
                <c:pt idx="55">
                  <c:v>53.299771072275497</c:v>
                </c:pt>
                <c:pt idx="56">
                  <c:v>77.015099804756503</c:v>
                </c:pt>
                <c:pt idx="57">
                  <c:v>175.324906813826</c:v>
                </c:pt>
                <c:pt idx="58">
                  <c:v>90.149073864437796</c:v>
                </c:pt>
                <c:pt idx="59">
                  <c:v>51.822240409576203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-2254.1282422788399</c:v>
                </c:pt>
                <c:pt idx="1">
                  <c:v>-2244.33141685399</c:v>
                </c:pt>
                <c:pt idx="2">
                  <c:v>-1821.26379567759</c:v>
                </c:pt>
                <c:pt idx="3">
                  <c:v>-1677.0124443003999</c:v>
                </c:pt>
                <c:pt idx="4">
                  <c:v>-1718.4916941097599</c:v>
                </c:pt>
                <c:pt idx="5">
                  <c:v>-1712.9431403493199</c:v>
                </c:pt>
                <c:pt idx="6">
                  <c:v>-1765.007170524</c:v>
                </c:pt>
                <c:pt idx="7">
                  <c:v>-1782.6863407026999</c:v>
                </c:pt>
                <c:pt idx="8">
                  <c:v>-1903.2396506366199</c:v>
                </c:pt>
                <c:pt idx="9">
                  <c:v>-1896.3083678612099</c:v>
                </c:pt>
                <c:pt idx="10">
                  <c:v>-1890.1013346531399</c:v>
                </c:pt>
                <c:pt idx="11">
                  <c:v>-1935.6745401445401</c:v>
                </c:pt>
                <c:pt idx="12">
                  <c:v>-1974.0454966380701</c:v>
                </c:pt>
                <c:pt idx="13">
                  <c:v>-1972.5377551593999</c:v>
                </c:pt>
                <c:pt idx="14">
                  <c:v>-1972.5080625154101</c:v>
                </c:pt>
                <c:pt idx="15">
                  <c:v>-1990.51962512712</c:v>
                </c:pt>
                <c:pt idx="16">
                  <c:v>-1953.45110283084</c:v>
                </c:pt>
                <c:pt idx="17">
                  <c:v>-1913.6909689599499</c:v>
                </c:pt>
                <c:pt idx="18">
                  <c:v>-1851.7043067634399</c:v>
                </c:pt>
                <c:pt idx="19">
                  <c:v>-1813.43555522529</c:v>
                </c:pt>
                <c:pt idx="20">
                  <c:v>-1759.9264009824601</c:v>
                </c:pt>
                <c:pt idx="21">
                  <c:v>-1844.5096973279101</c:v>
                </c:pt>
                <c:pt idx="22">
                  <c:v>-2019.0664300690401</c:v>
                </c:pt>
                <c:pt idx="23">
                  <c:v>-1939.5066303717099</c:v>
                </c:pt>
                <c:pt idx="24">
                  <c:v>-1925.01311797468</c:v>
                </c:pt>
                <c:pt idx="25">
                  <c:v>-1794.6121024955301</c:v>
                </c:pt>
                <c:pt idx="26">
                  <c:v>-1605.5018367627299</c:v>
                </c:pt>
                <c:pt idx="27">
                  <c:v>-1582.4855111074</c:v>
                </c:pt>
                <c:pt idx="28">
                  <c:v>-1804.4376914284201</c:v>
                </c:pt>
                <c:pt idx="29">
                  <c:v>-1821.05554216165</c:v>
                </c:pt>
                <c:pt idx="30">
                  <c:v>-1790.8006438514201</c:v>
                </c:pt>
                <c:pt idx="31">
                  <c:v>-1752.6924343006999</c:v>
                </c:pt>
                <c:pt idx="32">
                  <c:v>-1423.66234579004</c:v>
                </c:pt>
                <c:pt idx="33">
                  <c:v>-1370.00873870039</c:v>
                </c:pt>
                <c:pt idx="34">
                  <c:v>-1325.83316016463</c:v>
                </c:pt>
                <c:pt idx="35">
                  <c:v>-1352.8869150938799</c:v>
                </c:pt>
                <c:pt idx="36">
                  <c:v>-1271.1740691416501</c:v>
                </c:pt>
                <c:pt idx="37">
                  <c:v>-1320.7504132311799</c:v>
                </c:pt>
                <c:pt idx="38">
                  <c:v>-1330.8279409526999</c:v>
                </c:pt>
                <c:pt idx="39">
                  <c:v>-1358.0223607129501</c:v>
                </c:pt>
                <c:pt idx="40">
                  <c:v>-886.20664868166295</c:v>
                </c:pt>
                <c:pt idx="41">
                  <c:v>-821.30795527247801</c:v>
                </c:pt>
                <c:pt idx="42">
                  <c:v>-823.44737817066095</c:v>
                </c:pt>
                <c:pt idx="43">
                  <c:v>-778.08192192056197</c:v>
                </c:pt>
                <c:pt idx="44">
                  <c:v>-532.96562972286904</c:v>
                </c:pt>
                <c:pt idx="45">
                  <c:v>-160.402354968807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-96.658801153694</c:v>
                </c:pt>
                <c:pt idx="61">
                  <c:v>-52.584761494021201</c:v>
                </c:pt>
                <c:pt idx="62">
                  <c:v>-36.422371271749398</c:v>
                </c:pt>
                <c:pt idx="63">
                  <c:v>-82.948312129345894</c:v>
                </c:pt>
                <c:pt idx="64">
                  <c:v>-642.41114310173805</c:v>
                </c:pt>
                <c:pt idx="65">
                  <c:v>-828.12868675154198</c:v>
                </c:pt>
                <c:pt idx="66">
                  <c:v>-882.77045375662897</c:v>
                </c:pt>
                <c:pt idx="67">
                  <c:v>-932.82657347785403</c:v>
                </c:pt>
                <c:pt idx="68">
                  <c:v>-1530.3360242485801</c:v>
                </c:pt>
                <c:pt idx="69">
                  <c:v>-1637.2846951853801</c:v>
                </c:pt>
                <c:pt idx="70">
                  <c:v>-1595.5546263153401</c:v>
                </c:pt>
                <c:pt idx="71">
                  <c:v>-1627.8020685997001</c:v>
                </c:pt>
                <c:pt idx="72">
                  <c:v>-2053.9066699218101</c:v>
                </c:pt>
                <c:pt idx="73">
                  <c:v>-2073.6291291923599</c:v>
                </c:pt>
                <c:pt idx="74">
                  <c:v>-2027.2617189314501</c:v>
                </c:pt>
                <c:pt idx="75">
                  <c:v>-2007.7933981987701</c:v>
                </c:pt>
                <c:pt idx="76">
                  <c:v>-2063.8354564767101</c:v>
                </c:pt>
                <c:pt idx="77">
                  <c:v>-2102.5657900526999</c:v>
                </c:pt>
                <c:pt idx="78">
                  <c:v>-2094.6955320076399</c:v>
                </c:pt>
                <c:pt idx="79">
                  <c:v>-2118.7492101655298</c:v>
                </c:pt>
                <c:pt idx="80">
                  <c:v>-2040.58880039976</c:v>
                </c:pt>
                <c:pt idx="81">
                  <c:v>-2025.3581337692999</c:v>
                </c:pt>
                <c:pt idx="82">
                  <c:v>-2017.45414094175</c:v>
                </c:pt>
                <c:pt idx="83">
                  <c:v>-2048.0679001478002</c:v>
                </c:pt>
                <c:pt idx="84">
                  <c:v>-1805.55107425287</c:v>
                </c:pt>
                <c:pt idx="85">
                  <c:v>-1882.97980136364</c:v>
                </c:pt>
                <c:pt idx="86">
                  <c:v>-2018.06823627939</c:v>
                </c:pt>
                <c:pt idx="87">
                  <c:v>-2055.0487130169699</c:v>
                </c:pt>
                <c:pt idx="88">
                  <c:v>-2106.5271095913899</c:v>
                </c:pt>
                <c:pt idx="89">
                  <c:v>-2191.5017945325199</c:v>
                </c:pt>
                <c:pt idx="90">
                  <c:v>-2250.45632873777</c:v>
                </c:pt>
                <c:pt idx="91">
                  <c:v>-2232.3008691725499</c:v>
                </c:pt>
                <c:pt idx="92">
                  <c:v>-1950.45621969124</c:v>
                </c:pt>
                <c:pt idx="93">
                  <c:v>-2052.9949096002601</c:v>
                </c:pt>
                <c:pt idx="94">
                  <c:v>-2157.5860608407202</c:v>
                </c:pt>
                <c:pt idx="95">
                  <c:v>-2268.2812064938998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-24.135938291408799</c:v>
                </c:pt>
                <c:pt idx="40">
                  <c:v>-554.91391652132302</c:v>
                </c:pt>
                <c:pt idx="41">
                  <c:v>-681.04128586065303</c:v>
                </c:pt>
                <c:pt idx="42">
                  <c:v>-679.48517910781504</c:v>
                </c:pt>
                <c:pt idx="43">
                  <c:v>-716.33389988618796</c:v>
                </c:pt>
                <c:pt idx="44">
                  <c:v>-894.662129156128</c:v>
                </c:pt>
                <c:pt idx="45">
                  <c:v>-894.15647370880902</c:v>
                </c:pt>
                <c:pt idx="46">
                  <c:v>-893.02734022542904</c:v>
                </c:pt>
                <c:pt idx="47">
                  <c:v>-889.37740783445395</c:v>
                </c:pt>
                <c:pt idx="48">
                  <c:v>-993.87245118031603</c:v>
                </c:pt>
                <c:pt idx="49">
                  <c:v>-997.95692527010203</c:v>
                </c:pt>
                <c:pt idx="50">
                  <c:v>-995.60392597687701</c:v>
                </c:pt>
                <c:pt idx="51">
                  <c:v>-993.50335100347399</c:v>
                </c:pt>
                <c:pt idx="52">
                  <c:v>-990.59301961707001</c:v>
                </c:pt>
                <c:pt idx="53">
                  <c:v>-989.47627493173502</c:v>
                </c:pt>
                <c:pt idx="54">
                  <c:v>-987.50981842390399</c:v>
                </c:pt>
                <c:pt idx="55">
                  <c:v>-986.85635335337201</c:v>
                </c:pt>
                <c:pt idx="56">
                  <c:v>-932.548167066357</c:v>
                </c:pt>
                <c:pt idx="57">
                  <c:v>-873.01744917611597</c:v>
                </c:pt>
                <c:pt idx="58">
                  <c:v>-767.61140529280397</c:v>
                </c:pt>
                <c:pt idx="59">
                  <c:v>-679.93304337192603</c:v>
                </c:pt>
                <c:pt idx="60">
                  <c:v>-603.277656489582</c:v>
                </c:pt>
                <c:pt idx="61">
                  <c:v>-600.93586649891699</c:v>
                </c:pt>
                <c:pt idx="62">
                  <c:v>-599.14428657835799</c:v>
                </c:pt>
                <c:pt idx="63">
                  <c:v>-519.02665042833598</c:v>
                </c:pt>
                <c:pt idx="64">
                  <c:v>-119.834224429667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2961.1788807718699</c:v>
                </c:pt>
                <c:pt idx="1">
                  <c:v>2963.1859735440898</c:v>
                </c:pt>
                <c:pt idx="2">
                  <c:v>2963.98614731417</c:v>
                </c:pt>
                <c:pt idx="3">
                  <c:v>2965.3331195174801</c:v>
                </c:pt>
                <c:pt idx="4">
                  <c:v>2964.9263254467</c:v>
                </c:pt>
                <c:pt idx="5">
                  <c:v>2965.5998441075099</c:v>
                </c:pt>
                <c:pt idx="6">
                  <c:v>2965.6131933606698</c:v>
                </c:pt>
                <c:pt idx="7">
                  <c:v>2965.0197051005398</c:v>
                </c:pt>
                <c:pt idx="8">
                  <c:v>2966.48670662527</c:v>
                </c:pt>
                <c:pt idx="9">
                  <c:v>2967.2601818890298</c:v>
                </c:pt>
                <c:pt idx="10">
                  <c:v>2968.0803632592902</c:v>
                </c:pt>
                <c:pt idx="11">
                  <c:v>2968.5138069976601</c:v>
                </c:pt>
                <c:pt idx="12">
                  <c:v>2970.79429898649</c:v>
                </c:pt>
                <c:pt idx="13">
                  <c:v>2972.96143628048</c:v>
                </c:pt>
                <c:pt idx="14">
                  <c:v>2974.5750842350799</c:v>
                </c:pt>
                <c:pt idx="15">
                  <c:v>2976.42883967127</c:v>
                </c:pt>
                <c:pt idx="16">
                  <c:v>2977.7558368335699</c:v>
                </c:pt>
                <c:pt idx="17">
                  <c:v>2979.5028470831899</c:v>
                </c:pt>
                <c:pt idx="18">
                  <c:v>2978.8427102347</c:v>
                </c:pt>
                <c:pt idx="19">
                  <c:v>2978.9494228621202</c:v>
                </c:pt>
                <c:pt idx="20">
                  <c:v>2980.3096954798598</c:v>
                </c:pt>
                <c:pt idx="21">
                  <c:v>2978.9693979031299</c:v>
                </c:pt>
                <c:pt idx="22">
                  <c:v>2980.21634838518</c:v>
                </c:pt>
                <c:pt idx="23">
                  <c:v>2980.6564341909798</c:v>
                </c:pt>
                <c:pt idx="24">
                  <c:v>2982.9636409657101</c:v>
                </c:pt>
                <c:pt idx="25">
                  <c:v>2982.7702558701999</c:v>
                </c:pt>
                <c:pt idx="26">
                  <c:v>2983.0570043399698</c:v>
                </c:pt>
                <c:pt idx="27">
                  <c:v>2983.7504492030598</c:v>
                </c:pt>
                <c:pt idx="28">
                  <c:v>2984.95738448477</c:v>
                </c:pt>
                <c:pt idx="29">
                  <c:v>2986.7310606815599</c:v>
                </c:pt>
                <c:pt idx="30">
                  <c:v>2989.5250105298601</c:v>
                </c:pt>
                <c:pt idx="31">
                  <c:v>2989.7650691727199</c:v>
                </c:pt>
                <c:pt idx="32">
                  <c:v>2991.27210217737</c:v>
                </c:pt>
                <c:pt idx="33">
                  <c:v>2990.9786790810099</c:v>
                </c:pt>
                <c:pt idx="34">
                  <c:v>2991.1654058295198</c:v>
                </c:pt>
                <c:pt idx="35">
                  <c:v>2989.2983174197402</c:v>
                </c:pt>
                <c:pt idx="36">
                  <c:v>2986.7110856405502</c:v>
                </c:pt>
                <c:pt idx="37">
                  <c:v>2984.4039439841199</c:v>
                </c:pt>
                <c:pt idx="38">
                  <c:v>2982.8035638848</c:v>
                </c:pt>
                <c:pt idx="39">
                  <c:v>2982.3768110525798</c:v>
                </c:pt>
                <c:pt idx="40">
                  <c:v>2978.7093479396799</c:v>
                </c:pt>
                <c:pt idx="41">
                  <c:v>2976.6222410463702</c:v>
                </c:pt>
                <c:pt idx="42">
                  <c:v>2974.8418413842601</c:v>
                </c:pt>
                <c:pt idx="43">
                  <c:v>2972.26794257865</c:v>
                </c:pt>
                <c:pt idx="44">
                  <c:v>2969.9741176162402</c:v>
                </c:pt>
                <c:pt idx="45">
                  <c:v>2968.1603936599599</c:v>
                </c:pt>
                <c:pt idx="46">
                  <c:v>2967.16686735351</c:v>
                </c:pt>
                <c:pt idx="47">
                  <c:v>2965.6998821083498</c:v>
                </c:pt>
                <c:pt idx="48">
                  <c:v>2962.8792500333002</c:v>
                </c:pt>
                <c:pt idx="49">
                  <c:v>2960.3987308815199</c:v>
                </c:pt>
                <c:pt idx="50">
                  <c:v>2956.6512048087998</c:v>
                </c:pt>
                <c:pt idx="51">
                  <c:v>2954.14401970985</c:v>
                </c:pt>
                <c:pt idx="52">
                  <c:v>2952.5436884492601</c:v>
                </c:pt>
                <c:pt idx="53">
                  <c:v>2951.21008177869</c:v>
                </c:pt>
                <c:pt idx="54">
                  <c:v>2949.6896995208799</c:v>
                </c:pt>
                <c:pt idx="55">
                  <c:v>2947.85598424401</c:v>
                </c:pt>
                <c:pt idx="56">
                  <c:v>2946.8557670313999</c:v>
                </c:pt>
                <c:pt idx="57">
                  <c:v>2946.02226896714</c:v>
                </c:pt>
                <c:pt idx="58">
                  <c:v>2945.4487883071702</c:v>
                </c:pt>
                <c:pt idx="59">
                  <c:v>2946.8691325641398</c:v>
                </c:pt>
                <c:pt idx="60">
                  <c:v>2945.6154911759299</c:v>
                </c:pt>
                <c:pt idx="61">
                  <c:v>2944.1551642777799</c:v>
                </c:pt>
                <c:pt idx="62">
                  <c:v>2945.0153771279502</c:v>
                </c:pt>
                <c:pt idx="63">
                  <c:v>2944.80865905884</c:v>
                </c:pt>
                <c:pt idx="64">
                  <c:v>2944.9020061535198</c:v>
                </c:pt>
                <c:pt idx="65">
                  <c:v>2944.5952500835801</c:v>
                </c:pt>
                <c:pt idx="66">
                  <c:v>2943.0682908766498</c:v>
                </c:pt>
                <c:pt idx="67">
                  <c:v>2943.4616868555399</c:v>
                </c:pt>
                <c:pt idx="68">
                  <c:v>2942.56816599077</c:v>
                </c:pt>
                <c:pt idx="69">
                  <c:v>2941.4012459093901</c:v>
                </c:pt>
                <c:pt idx="70">
                  <c:v>2941.87467228895</c:v>
                </c:pt>
                <c:pt idx="71">
                  <c:v>2942.0547244108802</c:v>
                </c:pt>
                <c:pt idx="72">
                  <c:v>2942.6948699387799</c:v>
                </c:pt>
                <c:pt idx="73">
                  <c:v>2944.2085287312798</c:v>
                </c:pt>
                <c:pt idx="74">
                  <c:v>2946.6223667355498</c:v>
                </c:pt>
                <c:pt idx="75">
                  <c:v>2947.2091640895301</c:v>
                </c:pt>
                <c:pt idx="76">
                  <c:v>2949.0762199401502</c:v>
                </c:pt>
                <c:pt idx="77">
                  <c:v>2949.98312261723</c:v>
                </c:pt>
                <c:pt idx="78">
                  <c:v>2949.2896126358401</c:v>
                </c:pt>
                <c:pt idx="79">
                  <c:v>2949.73637306822</c:v>
                </c:pt>
                <c:pt idx="80">
                  <c:v>2949.7897212421399</c:v>
                </c:pt>
                <c:pt idx="81">
                  <c:v>2948.4961297719101</c:v>
                </c:pt>
                <c:pt idx="82">
                  <c:v>2949.0028641660601</c:v>
                </c:pt>
                <c:pt idx="83">
                  <c:v>2948.7895365886902</c:v>
                </c:pt>
                <c:pt idx="84">
                  <c:v>2948.6695235468401</c:v>
                </c:pt>
                <c:pt idx="85">
                  <c:v>2950.7432649074099</c:v>
                </c:pt>
                <c:pt idx="86">
                  <c:v>2952.00353208347</c:v>
                </c:pt>
                <c:pt idx="87">
                  <c:v>2952.8637286540502</c:v>
                </c:pt>
                <c:pt idx="88">
                  <c:v>2953.0771213497401</c:v>
                </c:pt>
                <c:pt idx="89">
                  <c:v>2953.6505694505499</c:v>
                </c:pt>
                <c:pt idx="90">
                  <c:v>2954.7308333434098</c:v>
                </c:pt>
                <c:pt idx="91">
                  <c:v>2955.1309039488801</c:v>
                </c:pt>
                <c:pt idx="92">
                  <c:v>2956.0044334930499</c:v>
                </c:pt>
                <c:pt idx="93">
                  <c:v>2958.27826713488</c:v>
                </c:pt>
                <c:pt idx="94">
                  <c:v>2958.4849689244102</c:v>
                </c:pt>
                <c:pt idx="95">
                  <c:v>2959.9186298753898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4427.9624814013196</c:v>
                </c:pt>
                <c:pt idx="1">
                  <c:v>4478.0768825741798</c:v>
                </c:pt>
                <c:pt idx="2">
                  <c:v>4442.3135665385198</c:v>
                </c:pt>
                <c:pt idx="3">
                  <c:v>4396.6685453363198</c:v>
                </c:pt>
                <c:pt idx="4">
                  <c:v>4390.6948239106096</c:v>
                </c:pt>
                <c:pt idx="5">
                  <c:v>4293.4761269589599</c:v>
                </c:pt>
                <c:pt idx="6">
                  <c:v>4284.4898107922299</c:v>
                </c:pt>
                <c:pt idx="7">
                  <c:v>4282.0324697366495</c:v>
                </c:pt>
                <c:pt idx="8">
                  <c:v>4275.6461956308904</c:v>
                </c:pt>
                <c:pt idx="9">
                  <c:v>4269.0301580350397</c:v>
                </c:pt>
                <c:pt idx="10">
                  <c:v>4267.0697164929898</c:v>
                </c:pt>
                <c:pt idx="11">
                  <c:v>4262.2108992067797</c:v>
                </c:pt>
                <c:pt idx="12">
                  <c:v>4318.79152455026</c:v>
                </c:pt>
                <c:pt idx="13">
                  <c:v>4361.5028665425098</c:v>
                </c:pt>
                <c:pt idx="14">
                  <c:v>4357.2280759128998</c:v>
                </c:pt>
                <c:pt idx="15">
                  <c:v>4351.05989446286</c:v>
                </c:pt>
                <c:pt idx="16">
                  <c:v>4432.5837438648005</c:v>
                </c:pt>
                <c:pt idx="17">
                  <c:v>4367.8363794247098</c:v>
                </c:pt>
                <c:pt idx="18">
                  <c:v>4406.7959846084104</c:v>
                </c:pt>
                <c:pt idx="19">
                  <c:v>4367.9868717627396</c:v>
                </c:pt>
                <c:pt idx="20">
                  <c:v>4403.7792194030399</c:v>
                </c:pt>
                <c:pt idx="21">
                  <c:v>4457.0903623324702</c:v>
                </c:pt>
                <c:pt idx="22">
                  <c:v>4442.2828214872898</c:v>
                </c:pt>
                <c:pt idx="23">
                  <c:v>4494.6433571755897</c:v>
                </c:pt>
                <c:pt idx="24">
                  <c:v>4519.9380640909903</c:v>
                </c:pt>
                <c:pt idx="25">
                  <c:v>4568.6479239908604</c:v>
                </c:pt>
                <c:pt idx="26">
                  <c:v>4606.05220460091</c:v>
                </c:pt>
                <c:pt idx="27">
                  <c:v>4685.5112861933903</c:v>
                </c:pt>
                <c:pt idx="28">
                  <c:v>4608.5088667436903</c:v>
                </c:pt>
                <c:pt idx="29">
                  <c:v>4606.4737124641197</c:v>
                </c:pt>
                <c:pt idx="30">
                  <c:v>4592.1756795131196</c:v>
                </c:pt>
                <c:pt idx="31">
                  <c:v>4607.1270852141997</c:v>
                </c:pt>
                <c:pt idx="32">
                  <c:v>4640.5548765486701</c:v>
                </c:pt>
                <c:pt idx="33">
                  <c:v>4659.6910361099999</c:v>
                </c:pt>
                <c:pt idx="34">
                  <c:v>4634.5550008154496</c:v>
                </c:pt>
                <c:pt idx="35">
                  <c:v>4572.0898502569098</c:v>
                </c:pt>
                <c:pt idx="36">
                  <c:v>4550.5564495876797</c:v>
                </c:pt>
                <c:pt idx="37">
                  <c:v>4584.1127494170296</c:v>
                </c:pt>
                <c:pt idx="38">
                  <c:v>4542.1243525725904</c:v>
                </c:pt>
                <c:pt idx="39">
                  <c:v>4496.8739736840998</c:v>
                </c:pt>
                <c:pt idx="40">
                  <c:v>4459.6419429509697</c:v>
                </c:pt>
                <c:pt idx="41">
                  <c:v>4533.1294368436802</c:v>
                </c:pt>
                <c:pt idx="42">
                  <c:v>4559.0018015670203</c:v>
                </c:pt>
                <c:pt idx="43">
                  <c:v>4543.3092817183497</c:v>
                </c:pt>
                <c:pt idx="44">
                  <c:v>4525.5168199111804</c:v>
                </c:pt>
                <c:pt idx="45">
                  <c:v>4541.7555412745696</c:v>
                </c:pt>
                <c:pt idx="46">
                  <c:v>4534.1325466749304</c:v>
                </c:pt>
                <c:pt idx="47">
                  <c:v>4516.3586094885304</c:v>
                </c:pt>
                <c:pt idx="48">
                  <c:v>4545.79688288744</c:v>
                </c:pt>
                <c:pt idx="49">
                  <c:v>4564.3624000731297</c:v>
                </c:pt>
                <c:pt idx="50">
                  <c:v>4545.7094647817403</c:v>
                </c:pt>
                <c:pt idx="51">
                  <c:v>4552.7130646006399</c:v>
                </c:pt>
                <c:pt idx="52">
                  <c:v>4578.2423843833003</c:v>
                </c:pt>
                <c:pt idx="53">
                  <c:v>4593.7445823428297</c:v>
                </c:pt>
                <c:pt idx="54">
                  <c:v>4609.6489876444402</c:v>
                </c:pt>
                <c:pt idx="55">
                  <c:v>4559.5755798732198</c:v>
                </c:pt>
                <c:pt idx="56">
                  <c:v>4595.4832780316901</c:v>
                </c:pt>
                <c:pt idx="57">
                  <c:v>4626.4534696771298</c:v>
                </c:pt>
                <c:pt idx="58">
                  <c:v>4634.3801969332299</c:v>
                </c:pt>
                <c:pt idx="59">
                  <c:v>4721.9050859189101</c:v>
                </c:pt>
                <c:pt idx="60">
                  <c:v>4543.3854815982004</c:v>
                </c:pt>
                <c:pt idx="61">
                  <c:v>4545.4049562249402</c:v>
                </c:pt>
                <c:pt idx="62">
                  <c:v>4573.8204636504997</c:v>
                </c:pt>
                <c:pt idx="63">
                  <c:v>4541.0482757795999</c:v>
                </c:pt>
                <c:pt idx="64">
                  <c:v>4557.7967313414301</c:v>
                </c:pt>
                <c:pt idx="65">
                  <c:v>4567.4618309945799</c:v>
                </c:pt>
                <c:pt idx="66">
                  <c:v>4553.32020662175</c:v>
                </c:pt>
                <c:pt idx="67">
                  <c:v>4510.4902811932097</c:v>
                </c:pt>
                <c:pt idx="68">
                  <c:v>4488.0270932754702</c:v>
                </c:pt>
                <c:pt idx="69">
                  <c:v>4552.6477919839999</c:v>
                </c:pt>
                <c:pt idx="70">
                  <c:v>4584.7579752134698</c:v>
                </c:pt>
                <c:pt idx="71">
                  <c:v>4595.2768885395299</c:v>
                </c:pt>
                <c:pt idx="72">
                  <c:v>4621.5013180450696</c:v>
                </c:pt>
                <c:pt idx="73">
                  <c:v>4647.3797606544504</c:v>
                </c:pt>
                <c:pt idx="74">
                  <c:v>4679.3845184243401</c:v>
                </c:pt>
                <c:pt idx="75">
                  <c:v>4709.3212754666702</c:v>
                </c:pt>
                <c:pt idx="76">
                  <c:v>4617.6418927342602</c:v>
                </c:pt>
                <c:pt idx="77">
                  <c:v>4639.4317607971798</c:v>
                </c:pt>
                <c:pt idx="78">
                  <c:v>4718.7068570200099</c:v>
                </c:pt>
                <c:pt idx="79">
                  <c:v>4734.0426566843998</c:v>
                </c:pt>
                <c:pt idx="80">
                  <c:v>4797.1533240020099</c:v>
                </c:pt>
                <c:pt idx="81">
                  <c:v>4797.5199369157099</c:v>
                </c:pt>
                <c:pt idx="82">
                  <c:v>4757.2201255294103</c:v>
                </c:pt>
                <c:pt idx="83">
                  <c:v>4763.69333280315</c:v>
                </c:pt>
                <c:pt idx="84">
                  <c:v>4787.5661376753096</c:v>
                </c:pt>
                <c:pt idx="85">
                  <c:v>4814.2190258179999</c:v>
                </c:pt>
                <c:pt idx="86">
                  <c:v>4810.8184809037602</c:v>
                </c:pt>
                <c:pt idx="87">
                  <c:v>4804.0787195318298</c:v>
                </c:pt>
                <c:pt idx="88">
                  <c:v>4844.1939959523897</c:v>
                </c:pt>
                <c:pt idx="89">
                  <c:v>4839.3795343026404</c:v>
                </c:pt>
                <c:pt idx="90">
                  <c:v>4823.59891743546</c:v>
                </c:pt>
                <c:pt idx="91">
                  <c:v>4812.6566211536901</c:v>
                </c:pt>
                <c:pt idx="92">
                  <c:v>4752.7088146108599</c:v>
                </c:pt>
                <c:pt idx="93">
                  <c:v>4749.1676377588201</c:v>
                </c:pt>
                <c:pt idx="94">
                  <c:v>4746.9421615901101</c:v>
                </c:pt>
                <c:pt idx="95">
                  <c:v>4749.1476583248996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680.56526848883198</c:v>
                </c:pt>
                <c:pt idx="1">
                  <c:v>301.65016028506102</c:v>
                </c:pt>
                <c:pt idx="2">
                  <c:v>7.61059364999831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-1.6279702446427999</c:v>
                </c:pt>
                <c:pt idx="16">
                  <c:v>85.244006901590495</c:v>
                </c:pt>
                <c:pt idx="17">
                  <c:v>270.24976489419998</c:v>
                </c:pt>
                <c:pt idx="18">
                  <c:v>442.28535258226498</c:v>
                </c:pt>
                <c:pt idx="19">
                  <c:v>519.08133787353995</c:v>
                </c:pt>
                <c:pt idx="20">
                  <c:v>791.77640176296404</c:v>
                </c:pt>
                <c:pt idx="21">
                  <c:v>818.40008170467195</c:v>
                </c:pt>
                <c:pt idx="22">
                  <c:v>809.84485858020003</c:v>
                </c:pt>
                <c:pt idx="23">
                  <c:v>804.19051163997301</c:v>
                </c:pt>
                <c:pt idx="24">
                  <c:v>812.18968398446498</c:v>
                </c:pt>
                <c:pt idx="25">
                  <c:v>813.78415609993795</c:v>
                </c:pt>
                <c:pt idx="26">
                  <c:v>813.77075226089005</c:v>
                </c:pt>
                <c:pt idx="27">
                  <c:v>813.73055301083502</c:v>
                </c:pt>
                <c:pt idx="28">
                  <c:v>810.50140952983304</c:v>
                </c:pt>
                <c:pt idx="29">
                  <c:v>809.78456174963299</c:v>
                </c:pt>
                <c:pt idx="30">
                  <c:v>810.19323163552997</c:v>
                </c:pt>
                <c:pt idx="31">
                  <c:v>809.41609111379103</c:v>
                </c:pt>
                <c:pt idx="32">
                  <c:v>802.85730807116602</c:v>
                </c:pt>
                <c:pt idx="33">
                  <c:v>782.00188316741503</c:v>
                </c:pt>
                <c:pt idx="34">
                  <c:v>764.79095310493699</c:v>
                </c:pt>
                <c:pt idx="35">
                  <c:v>765.09242907971702</c:v>
                </c:pt>
                <c:pt idx="36">
                  <c:v>787.07337573859502</c:v>
                </c:pt>
                <c:pt idx="37">
                  <c:v>789.94074641424902</c:v>
                </c:pt>
                <c:pt idx="38">
                  <c:v>789.73976243106301</c:v>
                </c:pt>
                <c:pt idx="39">
                  <c:v>789.87375175318698</c:v>
                </c:pt>
                <c:pt idx="40">
                  <c:v>804.67957184792101</c:v>
                </c:pt>
                <c:pt idx="41">
                  <c:v>798.97161772956099</c:v>
                </c:pt>
                <c:pt idx="42">
                  <c:v>530.91929121199803</c:v>
                </c:pt>
                <c:pt idx="43">
                  <c:v>105.978854500324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-1.62127081687124</c:v>
                </c:pt>
                <c:pt idx="64">
                  <c:v>77.7004078008449</c:v>
                </c:pt>
                <c:pt idx="65">
                  <c:v>252.06071339357001</c:v>
                </c:pt>
                <c:pt idx="66">
                  <c:v>442.774414834727</c:v>
                </c:pt>
                <c:pt idx="67">
                  <c:v>570.36574682758305</c:v>
                </c:pt>
                <c:pt idx="68">
                  <c:v>748.59164487791702</c:v>
                </c:pt>
                <c:pt idx="69">
                  <c:v>753.43535396587401</c:v>
                </c:pt>
                <c:pt idx="70">
                  <c:v>753.32816414378703</c:v>
                </c:pt>
                <c:pt idx="71">
                  <c:v>753.60953844902394</c:v>
                </c:pt>
                <c:pt idx="72">
                  <c:v>751.55950754516402</c:v>
                </c:pt>
                <c:pt idx="73">
                  <c:v>751.71359444780103</c:v>
                </c:pt>
                <c:pt idx="74">
                  <c:v>751.52601021463295</c:v>
                </c:pt>
                <c:pt idx="75">
                  <c:v>752.49073496953895</c:v>
                </c:pt>
                <c:pt idx="76">
                  <c:v>762.27195548461304</c:v>
                </c:pt>
                <c:pt idx="77">
                  <c:v>763.33047440061796</c:v>
                </c:pt>
                <c:pt idx="78">
                  <c:v>764.34878997753901</c:v>
                </c:pt>
                <c:pt idx="79">
                  <c:v>765.34031423248302</c:v>
                </c:pt>
                <c:pt idx="80">
                  <c:v>770.07012748979901</c:v>
                </c:pt>
                <c:pt idx="81">
                  <c:v>771.87898742750701</c:v>
                </c:pt>
                <c:pt idx="82">
                  <c:v>773.48685929299802</c:v>
                </c:pt>
                <c:pt idx="83">
                  <c:v>775.64409228603495</c:v>
                </c:pt>
                <c:pt idx="84">
                  <c:v>776.34752396009799</c:v>
                </c:pt>
                <c:pt idx="85">
                  <c:v>779.65036402168596</c:v>
                </c:pt>
                <c:pt idx="86">
                  <c:v>782.43734846431801</c:v>
                </c:pt>
                <c:pt idx="87">
                  <c:v>784.47398370718997</c:v>
                </c:pt>
                <c:pt idx="88">
                  <c:v>782.22966256160805</c:v>
                </c:pt>
                <c:pt idx="89">
                  <c:v>784.0921092323</c:v>
                </c:pt>
                <c:pt idx="90">
                  <c:v>788.08499757405195</c:v>
                </c:pt>
                <c:pt idx="91">
                  <c:v>787.27435972178205</c:v>
                </c:pt>
                <c:pt idx="92">
                  <c:v>783.76384193554304</c:v>
                </c:pt>
                <c:pt idx="93">
                  <c:v>740.28429872815195</c:v>
                </c:pt>
                <c:pt idx="94">
                  <c:v>397.67361227891502</c:v>
                </c:pt>
                <c:pt idx="95">
                  <c:v>33.818904086365002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371.21355720346003</c:v>
                </c:pt>
                <c:pt idx="1">
                  <c:v>378.58056215908499</c:v>
                </c:pt>
                <c:pt idx="2">
                  <c:v>378.00927853477498</c:v>
                </c:pt>
                <c:pt idx="3">
                  <c:v>379.75937511723799</c:v>
                </c:pt>
                <c:pt idx="4">
                  <c:v>375.65667992845903</c:v>
                </c:pt>
                <c:pt idx="5">
                  <c:v>375.66246353714598</c:v>
                </c:pt>
                <c:pt idx="6">
                  <c:v>375.61660238940999</c:v>
                </c:pt>
                <c:pt idx="7">
                  <c:v>373.40336534620297</c:v>
                </c:pt>
                <c:pt idx="8">
                  <c:v>371.56485606157901</c:v>
                </c:pt>
                <c:pt idx="9">
                  <c:v>373.957202506013</c:v>
                </c:pt>
                <c:pt idx="10">
                  <c:v>374.38468996386001</c:v>
                </c:pt>
                <c:pt idx="11">
                  <c:v>371.98169745121498</c:v>
                </c:pt>
                <c:pt idx="12">
                  <c:v>369.73437663052903</c:v>
                </c:pt>
                <c:pt idx="13">
                  <c:v>371.329396744468</c:v>
                </c:pt>
                <c:pt idx="14">
                  <c:v>369.19563524308802</c:v>
                </c:pt>
                <c:pt idx="15">
                  <c:v>369.72738621576502</c:v>
                </c:pt>
                <c:pt idx="16">
                  <c:v>370.09898307391001</c:v>
                </c:pt>
                <c:pt idx="17">
                  <c:v>367.734829834224</c:v>
                </c:pt>
                <c:pt idx="18">
                  <c:v>375.64280354617102</c:v>
                </c:pt>
                <c:pt idx="19">
                  <c:v>369.01166967434102</c:v>
                </c:pt>
                <c:pt idx="20">
                  <c:v>367.52360227709602</c:v>
                </c:pt>
                <c:pt idx="21">
                  <c:v>369.75297956508598</c:v>
                </c:pt>
                <c:pt idx="22">
                  <c:v>369.08572780202599</c:v>
                </c:pt>
                <c:pt idx="23">
                  <c:v>372.46834860845797</c:v>
                </c:pt>
                <c:pt idx="24">
                  <c:v>403.24440024421</c:v>
                </c:pt>
                <c:pt idx="25">
                  <c:v>410.35310968889399</c:v>
                </c:pt>
                <c:pt idx="26">
                  <c:v>432.33659372449301</c:v>
                </c:pt>
                <c:pt idx="27">
                  <c:v>451.03335462198299</c:v>
                </c:pt>
                <c:pt idx="28">
                  <c:v>414.82911441889502</c:v>
                </c:pt>
                <c:pt idx="29">
                  <c:v>413.00677935586702</c:v>
                </c:pt>
                <c:pt idx="30">
                  <c:v>405.118699697387</c:v>
                </c:pt>
                <c:pt idx="31">
                  <c:v>390.31679152888699</c:v>
                </c:pt>
                <c:pt idx="32">
                  <c:v>397.16239963112901</c:v>
                </c:pt>
                <c:pt idx="33">
                  <c:v>398.99152250644198</c:v>
                </c:pt>
                <c:pt idx="34">
                  <c:v>398.33820375369203</c:v>
                </c:pt>
                <c:pt idx="35">
                  <c:v>394.58388919227701</c:v>
                </c:pt>
                <c:pt idx="36">
                  <c:v>388.29974667366201</c:v>
                </c:pt>
                <c:pt idx="37">
                  <c:v>389.94148616447501</c:v>
                </c:pt>
                <c:pt idx="38">
                  <c:v>391.52642900722799</c:v>
                </c:pt>
                <c:pt idx="39">
                  <c:v>386.86141503928502</c:v>
                </c:pt>
                <c:pt idx="40">
                  <c:v>380.598763484367</c:v>
                </c:pt>
                <c:pt idx="41">
                  <c:v>386.01433281151202</c:v>
                </c:pt>
                <c:pt idx="42">
                  <c:v>385.37388749585301</c:v>
                </c:pt>
                <c:pt idx="43">
                  <c:v>389.51612666186998</c:v>
                </c:pt>
                <c:pt idx="44">
                  <c:v>382.60135938507801</c:v>
                </c:pt>
                <c:pt idx="45">
                  <c:v>388.601984271579</c:v>
                </c:pt>
                <c:pt idx="46">
                  <c:v>389.26734340028997</c:v>
                </c:pt>
                <c:pt idx="47">
                  <c:v>391.01606958461099</c:v>
                </c:pt>
                <c:pt idx="48">
                  <c:v>386.643807391633</c:v>
                </c:pt>
                <c:pt idx="49">
                  <c:v>381.40385540433499</c:v>
                </c:pt>
                <c:pt idx="50">
                  <c:v>382.11762771699102</c:v>
                </c:pt>
                <c:pt idx="51">
                  <c:v>384.50699804424897</c:v>
                </c:pt>
                <c:pt idx="52">
                  <c:v>380.47610970466502</c:v>
                </c:pt>
                <c:pt idx="53">
                  <c:v>379.76582316138803</c:v>
                </c:pt>
                <c:pt idx="54">
                  <c:v>378.05461367110303</c:v>
                </c:pt>
                <c:pt idx="55">
                  <c:v>373.56282734046101</c:v>
                </c:pt>
                <c:pt idx="56">
                  <c:v>373.06150952541901</c:v>
                </c:pt>
                <c:pt idx="57">
                  <c:v>376.29360549792602</c:v>
                </c:pt>
                <c:pt idx="58">
                  <c:v>376.90968062954801</c:v>
                </c:pt>
                <c:pt idx="59">
                  <c:v>388.099565356102</c:v>
                </c:pt>
                <c:pt idx="60">
                  <c:v>381.17581184135702</c:v>
                </c:pt>
                <c:pt idx="61">
                  <c:v>385.51403555927402</c:v>
                </c:pt>
                <c:pt idx="62">
                  <c:v>383.953352161314</c:v>
                </c:pt>
                <c:pt idx="63">
                  <c:v>380.695448911401</c:v>
                </c:pt>
                <c:pt idx="64">
                  <c:v>376.45229483427801</c:v>
                </c:pt>
                <c:pt idx="65">
                  <c:v>380.16556666346298</c:v>
                </c:pt>
                <c:pt idx="66">
                  <c:v>378.45391799140498</c:v>
                </c:pt>
                <c:pt idx="67">
                  <c:v>378.47449787314298</c:v>
                </c:pt>
                <c:pt idx="68">
                  <c:v>381.659368591776</c:v>
                </c:pt>
                <c:pt idx="69">
                  <c:v>384.96029907150302</c:v>
                </c:pt>
                <c:pt idx="70">
                  <c:v>387.74966961453799</c:v>
                </c:pt>
                <c:pt idx="71">
                  <c:v>388.69591883512498</c:v>
                </c:pt>
                <c:pt idx="72">
                  <c:v>401.90251494077103</c:v>
                </c:pt>
                <c:pt idx="73">
                  <c:v>403.84743834667597</c:v>
                </c:pt>
                <c:pt idx="74">
                  <c:v>406.85688551913898</c:v>
                </c:pt>
                <c:pt idx="75">
                  <c:v>412.92629709364098</c:v>
                </c:pt>
                <c:pt idx="76">
                  <c:v>429.073468112515</c:v>
                </c:pt>
                <c:pt idx="77">
                  <c:v>437.17380469973102</c:v>
                </c:pt>
                <c:pt idx="78">
                  <c:v>441.96956144577598</c:v>
                </c:pt>
                <c:pt idx="79">
                  <c:v>437.70784721971398</c:v>
                </c:pt>
                <c:pt idx="80">
                  <c:v>420.73153624736199</c:v>
                </c:pt>
                <c:pt idx="81">
                  <c:v>412.83392546351303</c:v>
                </c:pt>
                <c:pt idx="82">
                  <c:v>414.040973153631</c:v>
                </c:pt>
                <c:pt idx="83">
                  <c:v>414.41160481859401</c:v>
                </c:pt>
                <c:pt idx="84">
                  <c:v>414.18263633125099</c:v>
                </c:pt>
                <c:pt idx="85">
                  <c:v>411.05926112813597</c:v>
                </c:pt>
                <c:pt idx="86">
                  <c:v>403.47532680272798</c:v>
                </c:pt>
                <c:pt idx="87">
                  <c:v>401.405655638692</c:v>
                </c:pt>
                <c:pt idx="88">
                  <c:v>376.72504936693701</c:v>
                </c:pt>
                <c:pt idx="89">
                  <c:v>375.76754375389902</c:v>
                </c:pt>
                <c:pt idx="90">
                  <c:v>374.81263044588599</c:v>
                </c:pt>
                <c:pt idx="91">
                  <c:v>372.44273512472898</c:v>
                </c:pt>
                <c:pt idx="92">
                  <c:v>370.19624862357301</c:v>
                </c:pt>
                <c:pt idx="93">
                  <c:v>371.93483587508399</c:v>
                </c:pt>
                <c:pt idx="94">
                  <c:v>371.03814749969598</c:v>
                </c:pt>
                <c:pt idx="95">
                  <c:v>372.45751755537498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13.338401098481</c:v>
                </c:pt>
                <c:pt idx="1">
                  <c:v>13.141851869393101</c:v>
                </c:pt>
                <c:pt idx="2">
                  <c:v>13.7782236427431</c:v>
                </c:pt>
                <c:pt idx="3">
                  <c:v>13.006201552553</c:v>
                </c:pt>
                <c:pt idx="4">
                  <c:v>12.448629052256599</c:v>
                </c:pt>
                <c:pt idx="5">
                  <c:v>11.204894590359199</c:v>
                </c:pt>
                <c:pt idx="6">
                  <c:v>10.9192082680817</c:v>
                </c:pt>
                <c:pt idx="7">
                  <c:v>10.974584297491401</c:v>
                </c:pt>
                <c:pt idx="8">
                  <c:v>11.1447660067186</c:v>
                </c:pt>
                <c:pt idx="9">
                  <c:v>11.2635325638563</c:v>
                </c:pt>
                <c:pt idx="10">
                  <c:v>12.050243053918599</c:v>
                </c:pt>
                <c:pt idx="11">
                  <c:v>11.9556189992879</c:v>
                </c:pt>
                <c:pt idx="12">
                  <c:v>11.457295391906801</c:v>
                </c:pt>
                <c:pt idx="13">
                  <c:v>10.800574338878</c:v>
                </c:pt>
                <c:pt idx="14">
                  <c:v>10.329858817897399</c:v>
                </c:pt>
                <c:pt idx="15">
                  <c:v>10.4239206579223</c:v>
                </c:pt>
                <c:pt idx="16">
                  <c:v>10.0625634839057</c:v>
                </c:pt>
                <c:pt idx="17">
                  <c:v>8.7776434145269793</c:v>
                </c:pt>
                <c:pt idx="18">
                  <c:v>8.2636773809883</c:v>
                </c:pt>
                <c:pt idx="19">
                  <c:v>8.4401365141430809</c:v>
                </c:pt>
                <c:pt idx="20">
                  <c:v>8.6126964179980998</c:v>
                </c:pt>
                <c:pt idx="21">
                  <c:v>9.1011871181898698</c:v>
                </c:pt>
                <c:pt idx="22">
                  <c:v>9.9908465425252899</c:v>
                </c:pt>
                <c:pt idx="23">
                  <c:v>10.0556309099429</c:v>
                </c:pt>
                <c:pt idx="24">
                  <c:v>9.6839191055991307</c:v>
                </c:pt>
                <c:pt idx="25">
                  <c:v>9.6544741702511292</c:v>
                </c:pt>
                <c:pt idx="26">
                  <c:v>9.2985758341619302</c:v>
                </c:pt>
                <c:pt idx="27">
                  <c:v>9.3174779673092996</c:v>
                </c:pt>
                <c:pt idx="28">
                  <c:v>9.1591873270966104</c:v>
                </c:pt>
                <c:pt idx="29">
                  <c:v>9.4122597053680206</c:v>
                </c:pt>
                <c:pt idx="30">
                  <c:v>9.3504080451762803</c:v>
                </c:pt>
                <c:pt idx="31">
                  <c:v>9.1680982624144498</c:v>
                </c:pt>
                <c:pt idx="32">
                  <c:v>8.93347420604651</c:v>
                </c:pt>
                <c:pt idx="33">
                  <c:v>8.8212323040886407</c:v>
                </c:pt>
                <c:pt idx="34">
                  <c:v>8.5218928787872805</c:v>
                </c:pt>
                <c:pt idx="35">
                  <c:v>9.3726469693078194</c:v>
                </c:pt>
                <c:pt idx="36">
                  <c:v>8.5451173403229905</c:v>
                </c:pt>
                <c:pt idx="37">
                  <c:v>7.70536778896449</c:v>
                </c:pt>
                <c:pt idx="38">
                  <c:v>7.1382646453340302</c:v>
                </c:pt>
                <c:pt idx="39">
                  <c:v>7.0211627125808604</c:v>
                </c:pt>
                <c:pt idx="40">
                  <c:v>5.9947755532035902</c:v>
                </c:pt>
                <c:pt idx="41">
                  <c:v>6.0118466538574502</c:v>
                </c:pt>
                <c:pt idx="42">
                  <c:v>6.46190743545014</c:v>
                </c:pt>
                <c:pt idx="43">
                  <c:v>7.5148882533051404</c:v>
                </c:pt>
                <c:pt idx="44">
                  <c:v>7.4574044624188298</c:v>
                </c:pt>
                <c:pt idx="45">
                  <c:v>7.1213836340659897</c:v>
                </c:pt>
                <c:pt idx="46">
                  <c:v>7.5414444563759799</c:v>
                </c:pt>
                <c:pt idx="47">
                  <c:v>7.1275400629675296</c:v>
                </c:pt>
                <c:pt idx="48">
                  <c:v>7.1934042135187699</c:v>
                </c:pt>
                <c:pt idx="49">
                  <c:v>7.7394495566762798</c:v>
                </c:pt>
                <c:pt idx="50">
                  <c:v>7.7372111486950299</c:v>
                </c:pt>
                <c:pt idx="51">
                  <c:v>7.9041742496127299</c:v>
                </c:pt>
                <c:pt idx="52">
                  <c:v>6.8599299054149698</c:v>
                </c:pt>
                <c:pt idx="53">
                  <c:v>5.5235420801927502</c:v>
                </c:pt>
                <c:pt idx="54">
                  <c:v>5.5604141159251999</c:v>
                </c:pt>
                <c:pt idx="55">
                  <c:v>5.6024991005914098</c:v>
                </c:pt>
                <c:pt idx="56">
                  <c:v>5.6953845468214102</c:v>
                </c:pt>
                <c:pt idx="57">
                  <c:v>6.1401202369694401</c:v>
                </c:pt>
                <c:pt idx="58">
                  <c:v>6.9295952364704601</c:v>
                </c:pt>
                <c:pt idx="59">
                  <c:v>6.5298638795455197</c:v>
                </c:pt>
                <c:pt idx="60">
                  <c:v>7.6068533255905599</c:v>
                </c:pt>
                <c:pt idx="61">
                  <c:v>7.35972156021153</c:v>
                </c:pt>
                <c:pt idx="62">
                  <c:v>6.0052613413718996</c:v>
                </c:pt>
                <c:pt idx="63">
                  <c:v>5.4036793451912404</c:v>
                </c:pt>
                <c:pt idx="64">
                  <c:v>5.0877841506661499</c:v>
                </c:pt>
                <c:pt idx="65">
                  <c:v>4.9025316576559597</c:v>
                </c:pt>
                <c:pt idx="66">
                  <c:v>4.9862433735076701</c:v>
                </c:pt>
                <c:pt idx="67">
                  <c:v>4.8060022349716203</c:v>
                </c:pt>
                <c:pt idx="68">
                  <c:v>4.9918951770893996</c:v>
                </c:pt>
                <c:pt idx="69">
                  <c:v>4.7797193732788896</c:v>
                </c:pt>
                <c:pt idx="70">
                  <c:v>4.4412201283221497</c:v>
                </c:pt>
                <c:pt idx="71">
                  <c:v>4.1213324974203402</c:v>
                </c:pt>
                <c:pt idx="72">
                  <c:v>4.2163127459397298</c:v>
                </c:pt>
                <c:pt idx="73">
                  <c:v>5.0232659659140602</c:v>
                </c:pt>
                <c:pt idx="74">
                  <c:v>5.79942959504129</c:v>
                </c:pt>
                <c:pt idx="75">
                  <c:v>7.1196010507165504</c:v>
                </c:pt>
                <c:pt idx="76">
                  <c:v>7.40248281950677</c:v>
                </c:pt>
                <c:pt idx="77">
                  <c:v>8.4023243221308395</c:v>
                </c:pt>
                <c:pt idx="78">
                  <c:v>9.4336962784369405</c:v>
                </c:pt>
                <c:pt idx="79">
                  <c:v>11.101351291190699</c:v>
                </c:pt>
                <c:pt idx="80">
                  <c:v>10.828314925378301</c:v>
                </c:pt>
                <c:pt idx="81">
                  <c:v>11.332931872039</c:v>
                </c:pt>
                <c:pt idx="82">
                  <c:v>12.3476521515479</c:v>
                </c:pt>
                <c:pt idx="83">
                  <c:v>12.410334478067201</c:v>
                </c:pt>
                <c:pt idx="84">
                  <c:v>13.553205555984</c:v>
                </c:pt>
                <c:pt idx="85">
                  <c:v>13.576081989037601</c:v>
                </c:pt>
                <c:pt idx="86">
                  <c:v>13.6890380364924</c:v>
                </c:pt>
                <c:pt idx="87">
                  <c:v>18.1310179778202</c:v>
                </c:pt>
                <c:pt idx="88">
                  <c:v>21.478377842360601</c:v>
                </c:pt>
                <c:pt idx="89">
                  <c:v>24.4336911320548</c:v>
                </c:pt>
                <c:pt idx="90">
                  <c:v>27.6373508992104</c:v>
                </c:pt>
                <c:pt idx="91">
                  <c:v>30.3249068622832</c:v>
                </c:pt>
                <c:pt idx="92">
                  <c:v>32.6725817251615</c:v>
                </c:pt>
                <c:pt idx="93">
                  <c:v>33.531507326299199</c:v>
                </c:pt>
                <c:pt idx="94">
                  <c:v>33.116416791741599</c:v>
                </c:pt>
                <c:pt idx="95">
                  <c:v>37.923336331395703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3.8439314537048301</c:v>
                </c:pt>
                <c:pt idx="23">
                  <c:v>28.790607686360701</c:v>
                </c:pt>
                <c:pt idx="24">
                  <c:v>28.644603511810299</c:v>
                </c:pt>
                <c:pt idx="25">
                  <c:v>28.5383258857727</c:v>
                </c:pt>
                <c:pt idx="26">
                  <c:v>31.575798862457301</c:v>
                </c:pt>
                <c:pt idx="27">
                  <c:v>52.692561187744097</c:v>
                </c:pt>
                <c:pt idx="28">
                  <c:v>96.343919932047498</c:v>
                </c:pt>
                <c:pt idx="29">
                  <c:v>162.364942153931</c:v>
                </c:pt>
                <c:pt idx="30">
                  <c:v>260.144149820964</c:v>
                </c:pt>
                <c:pt idx="31">
                  <c:v>375.21076289876299</c:v>
                </c:pt>
                <c:pt idx="32">
                  <c:v>499.80565498860699</c:v>
                </c:pt>
                <c:pt idx="33">
                  <c:v>623.53688940429697</c:v>
                </c:pt>
                <c:pt idx="34">
                  <c:v>776.91977746581995</c:v>
                </c:pt>
                <c:pt idx="35">
                  <c:v>925.81225878906298</c:v>
                </c:pt>
                <c:pt idx="36">
                  <c:v>1064.9775721435501</c:v>
                </c:pt>
                <c:pt idx="37">
                  <c:v>1183.65823942057</c:v>
                </c:pt>
                <c:pt idx="38">
                  <c:v>1287.57784464518</c:v>
                </c:pt>
                <c:pt idx="39">
                  <c:v>1398.1748830566401</c:v>
                </c:pt>
                <c:pt idx="40">
                  <c:v>1490.19704500326</c:v>
                </c:pt>
                <c:pt idx="41">
                  <c:v>1592.0916035156199</c:v>
                </c:pt>
                <c:pt idx="42">
                  <c:v>1676.9950490722699</c:v>
                </c:pt>
                <c:pt idx="43">
                  <c:v>1761.12026529948</c:v>
                </c:pt>
                <c:pt idx="44">
                  <c:v>1814.1445419921899</c:v>
                </c:pt>
                <c:pt idx="45">
                  <c:v>1878.4736513671901</c:v>
                </c:pt>
                <c:pt idx="46">
                  <c:v>1925.3185330403601</c:v>
                </c:pt>
                <c:pt idx="47">
                  <c:v>1966.80107747396</c:v>
                </c:pt>
                <c:pt idx="48">
                  <c:v>1994.42917211914</c:v>
                </c:pt>
                <c:pt idx="49">
                  <c:v>2009.9866653645799</c:v>
                </c:pt>
                <c:pt idx="50">
                  <c:v>2001.4733138834599</c:v>
                </c:pt>
                <c:pt idx="51">
                  <c:v>2023.4161228027299</c:v>
                </c:pt>
                <c:pt idx="52">
                  <c:v>1988.21945572917</c:v>
                </c:pt>
                <c:pt idx="53">
                  <c:v>1963.5766557617201</c:v>
                </c:pt>
                <c:pt idx="54">
                  <c:v>1940.4476393229199</c:v>
                </c:pt>
                <c:pt idx="55">
                  <c:v>1891.4941689453101</c:v>
                </c:pt>
                <c:pt idx="56">
                  <c:v>1820.93949617513</c:v>
                </c:pt>
                <c:pt idx="57">
                  <c:v>1783.6925981445299</c:v>
                </c:pt>
                <c:pt idx="58">
                  <c:v>1711.0761132812499</c:v>
                </c:pt>
                <c:pt idx="59">
                  <c:v>1628.81015022786</c:v>
                </c:pt>
                <c:pt idx="60">
                  <c:v>1547.9667517903599</c:v>
                </c:pt>
                <c:pt idx="61">
                  <c:v>1495.1947531738299</c:v>
                </c:pt>
                <c:pt idx="62">
                  <c:v>1408.5662197265599</c:v>
                </c:pt>
                <c:pt idx="63">
                  <c:v>1289.1236756184901</c:v>
                </c:pt>
                <c:pt idx="64">
                  <c:v>1163.2903088378901</c:v>
                </c:pt>
                <c:pt idx="65">
                  <c:v>1044.3139814860001</c:v>
                </c:pt>
                <c:pt idx="66">
                  <c:v>924.74963818359402</c:v>
                </c:pt>
                <c:pt idx="67">
                  <c:v>770.79232495117196</c:v>
                </c:pt>
                <c:pt idx="68">
                  <c:v>647.64368990071603</c:v>
                </c:pt>
                <c:pt idx="69">
                  <c:v>512.28339619954397</c:v>
                </c:pt>
                <c:pt idx="70">
                  <c:v>388.13543198649103</c:v>
                </c:pt>
                <c:pt idx="71">
                  <c:v>298.90474507649702</c:v>
                </c:pt>
                <c:pt idx="72">
                  <c:v>228.017980763753</c:v>
                </c:pt>
                <c:pt idx="73">
                  <c:v>163.27783455403599</c:v>
                </c:pt>
                <c:pt idx="74">
                  <c:v>110.07149093627901</c:v>
                </c:pt>
                <c:pt idx="75">
                  <c:v>68.327175788879401</c:v>
                </c:pt>
                <c:pt idx="76">
                  <c:v>42.085458305358898</c:v>
                </c:pt>
                <c:pt idx="77">
                  <c:v>28.752404552459701</c:v>
                </c:pt>
                <c:pt idx="78">
                  <c:v>27.745361096700002</c:v>
                </c:pt>
                <c:pt idx="79">
                  <c:v>27.893353210449199</c:v>
                </c:pt>
                <c:pt idx="80">
                  <c:v>14.877213876088501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106.09616657620801</c:v>
                </c:pt>
                <c:pt idx="1">
                  <c:v>101.545567973137</c:v>
                </c:pt>
                <c:pt idx="2">
                  <c:v>101.39603398556901</c:v>
                </c:pt>
                <c:pt idx="3">
                  <c:v>101.37302172290801</c:v>
                </c:pt>
                <c:pt idx="4">
                  <c:v>87.387363009491494</c:v>
                </c:pt>
                <c:pt idx="5">
                  <c:v>84.698934988818195</c:v>
                </c:pt>
                <c:pt idx="6">
                  <c:v>84.694149380288295</c:v>
                </c:pt>
                <c:pt idx="7">
                  <c:v>84.6901991958633</c:v>
                </c:pt>
                <c:pt idx="8">
                  <c:v>83.5984600481884</c:v>
                </c:pt>
                <c:pt idx="9">
                  <c:v>83.595384634542796</c:v>
                </c:pt>
                <c:pt idx="10">
                  <c:v>83.597178787471506</c:v>
                </c:pt>
                <c:pt idx="11">
                  <c:v>83.597223398841606</c:v>
                </c:pt>
                <c:pt idx="12">
                  <c:v>83.599825266949793</c:v>
                </c:pt>
                <c:pt idx="13">
                  <c:v>83.5997554404574</c:v>
                </c:pt>
                <c:pt idx="14">
                  <c:v>83.596214239773403</c:v>
                </c:pt>
                <c:pt idx="15">
                  <c:v>83.592006085251697</c:v>
                </c:pt>
                <c:pt idx="16">
                  <c:v>84.676800822007905</c:v>
                </c:pt>
                <c:pt idx="17">
                  <c:v>84.669319135022903</c:v>
                </c:pt>
                <c:pt idx="18">
                  <c:v>84.670011581072103</c:v>
                </c:pt>
                <c:pt idx="19">
                  <c:v>84.665550444060202</c:v>
                </c:pt>
                <c:pt idx="20">
                  <c:v>85.758105065413702</c:v>
                </c:pt>
                <c:pt idx="21">
                  <c:v>85.756018306231297</c:v>
                </c:pt>
                <c:pt idx="22">
                  <c:v>85.759545375363302</c:v>
                </c:pt>
                <c:pt idx="23">
                  <c:v>92.571077033345304</c:v>
                </c:pt>
                <c:pt idx="24">
                  <c:v>166.79206921030601</c:v>
                </c:pt>
                <c:pt idx="25">
                  <c:v>177.595861850841</c:v>
                </c:pt>
                <c:pt idx="26">
                  <c:v>182.511961686386</c:v>
                </c:pt>
                <c:pt idx="27">
                  <c:v>184.43389820445901</c:v>
                </c:pt>
                <c:pt idx="28">
                  <c:v>191.76983069931501</c:v>
                </c:pt>
                <c:pt idx="29">
                  <c:v>191.650800913696</c:v>
                </c:pt>
                <c:pt idx="30">
                  <c:v>191.44651963104701</c:v>
                </c:pt>
                <c:pt idx="31">
                  <c:v>191.74784532943499</c:v>
                </c:pt>
                <c:pt idx="32">
                  <c:v>181.929317242206</c:v>
                </c:pt>
                <c:pt idx="33">
                  <c:v>181.828555397017</c:v>
                </c:pt>
                <c:pt idx="34">
                  <c:v>181.77958596708899</c:v>
                </c:pt>
                <c:pt idx="35">
                  <c:v>184.17509683991801</c:v>
                </c:pt>
                <c:pt idx="36">
                  <c:v>205.920317895929</c:v>
                </c:pt>
                <c:pt idx="37">
                  <c:v>209.10801919144001</c:v>
                </c:pt>
                <c:pt idx="38">
                  <c:v>209.04778220403099</c:v>
                </c:pt>
                <c:pt idx="39">
                  <c:v>202.87196367860099</c:v>
                </c:pt>
                <c:pt idx="40">
                  <c:v>105.70558100762101</c:v>
                </c:pt>
                <c:pt idx="41">
                  <c:v>95.463272613188195</c:v>
                </c:pt>
                <c:pt idx="42">
                  <c:v>95.365634118085396</c:v>
                </c:pt>
                <c:pt idx="43">
                  <c:v>95.244018535534494</c:v>
                </c:pt>
                <c:pt idx="44">
                  <c:v>80.913545519273598</c:v>
                </c:pt>
                <c:pt idx="45">
                  <c:v>83.6567302560629</c:v>
                </c:pt>
                <c:pt idx="46">
                  <c:v>84.622087608904906</c:v>
                </c:pt>
                <c:pt idx="47">
                  <c:v>84.530732943935902</c:v>
                </c:pt>
                <c:pt idx="48">
                  <c:v>92.137854078495394</c:v>
                </c:pt>
                <c:pt idx="49">
                  <c:v>92.4529073327746</c:v>
                </c:pt>
                <c:pt idx="50">
                  <c:v>92.413778450662903</c:v>
                </c:pt>
                <c:pt idx="51">
                  <c:v>92.398879915578704</c:v>
                </c:pt>
                <c:pt idx="52">
                  <c:v>93.390646091174105</c:v>
                </c:pt>
                <c:pt idx="53">
                  <c:v>93.332328223947698</c:v>
                </c:pt>
                <c:pt idx="54">
                  <c:v>93.357771113556694</c:v>
                </c:pt>
                <c:pt idx="55">
                  <c:v>93.372516141193501</c:v>
                </c:pt>
                <c:pt idx="56">
                  <c:v>86.858897550330198</c:v>
                </c:pt>
                <c:pt idx="57">
                  <c:v>86.316542438063607</c:v>
                </c:pt>
                <c:pt idx="58">
                  <c:v>86.322665002250901</c:v>
                </c:pt>
                <c:pt idx="59">
                  <c:v>86.298194141749704</c:v>
                </c:pt>
                <c:pt idx="60">
                  <c:v>87.392010627572304</c:v>
                </c:pt>
                <c:pt idx="61">
                  <c:v>87.380455451443794</c:v>
                </c:pt>
                <c:pt idx="62">
                  <c:v>87.378293601073096</c:v>
                </c:pt>
                <c:pt idx="63">
                  <c:v>87.384107487829894</c:v>
                </c:pt>
                <c:pt idx="64">
                  <c:v>86.298594258634495</c:v>
                </c:pt>
                <c:pt idx="65">
                  <c:v>86.305557511622595</c:v>
                </c:pt>
                <c:pt idx="66">
                  <c:v>86.298103810652506</c:v>
                </c:pt>
                <c:pt idx="67">
                  <c:v>92.775219217188194</c:v>
                </c:pt>
                <c:pt idx="68">
                  <c:v>156.42180764787301</c:v>
                </c:pt>
                <c:pt idx="69">
                  <c:v>162.60703778695199</c:v>
                </c:pt>
                <c:pt idx="70">
                  <c:v>162.214484330473</c:v>
                </c:pt>
                <c:pt idx="71">
                  <c:v>163.86947638496801</c:v>
                </c:pt>
                <c:pt idx="72">
                  <c:v>175.35278886097601</c:v>
                </c:pt>
                <c:pt idx="73">
                  <c:v>175.57177914965899</c:v>
                </c:pt>
                <c:pt idx="74">
                  <c:v>176.94547905893</c:v>
                </c:pt>
                <c:pt idx="75">
                  <c:v>200.38335081595801</c:v>
                </c:pt>
                <c:pt idx="76">
                  <c:v>520.62084420312897</c:v>
                </c:pt>
                <c:pt idx="77">
                  <c:v>522.06838064046497</c:v>
                </c:pt>
                <c:pt idx="78">
                  <c:v>528.81247819471798</c:v>
                </c:pt>
                <c:pt idx="79">
                  <c:v>526.36661355404101</c:v>
                </c:pt>
                <c:pt idx="80">
                  <c:v>223.00384252027499</c:v>
                </c:pt>
                <c:pt idx="81">
                  <c:v>190.93995835461399</c:v>
                </c:pt>
                <c:pt idx="82">
                  <c:v>189.40783432610499</c:v>
                </c:pt>
                <c:pt idx="83">
                  <c:v>189.06862387636099</c:v>
                </c:pt>
                <c:pt idx="84">
                  <c:v>180.77342167960501</c:v>
                </c:pt>
                <c:pt idx="85">
                  <c:v>179.62885463411999</c:v>
                </c:pt>
                <c:pt idx="86">
                  <c:v>179.58507342341099</c:v>
                </c:pt>
                <c:pt idx="87">
                  <c:v>179.50597884963599</c:v>
                </c:pt>
                <c:pt idx="88">
                  <c:v>165.17980930660099</c:v>
                </c:pt>
                <c:pt idx="89">
                  <c:v>164.05634981223599</c:v>
                </c:pt>
                <c:pt idx="90">
                  <c:v>164.16407435623501</c:v>
                </c:pt>
                <c:pt idx="91">
                  <c:v>159.78586738758801</c:v>
                </c:pt>
                <c:pt idx="92">
                  <c:v>102.76804475873899</c:v>
                </c:pt>
                <c:pt idx="93">
                  <c:v>95.376553651462103</c:v>
                </c:pt>
                <c:pt idx="94">
                  <c:v>95.1673013875712</c:v>
                </c:pt>
                <c:pt idx="95">
                  <c:v>93.539087238718494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43.460967314794502</c:v>
                </c:pt>
                <c:pt idx="20">
                  <c:v>250.15391337519699</c:v>
                </c:pt>
                <c:pt idx="21">
                  <c:v>231.363643313019</c:v>
                </c:pt>
                <c:pt idx="22">
                  <c:v>189.76814606032599</c:v>
                </c:pt>
                <c:pt idx="23">
                  <c:v>191.05913172641999</c:v>
                </c:pt>
                <c:pt idx="24">
                  <c:v>57.577872358433901</c:v>
                </c:pt>
                <c:pt idx="25">
                  <c:v>97.172342419646895</c:v>
                </c:pt>
                <c:pt idx="26">
                  <c:v>101.812329710298</c:v>
                </c:pt>
                <c:pt idx="27">
                  <c:v>270.27271510757299</c:v>
                </c:pt>
                <c:pt idx="28">
                  <c:v>771.25846884408804</c:v>
                </c:pt>
                <c:pt idx="29">
                  <c:v>793.22550907136201</c:v>
                </c:pt>
                <c:pt idx="30">
                  <c:v>764.40435321027906</c:v>
                </c:pt>
                <c:pt idx="31">
                  <c:v>706.38755063038604</c:v>
                </c:pt>
                <c:pt idx="32">
                  <c:v>135.34027633375001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43.744982349041102</c:v>
                </c:pt>
                <c:pt idx="68">
                  <c:v>381.33076458008298</c:v>
                </c:pt>
                <c:pt idx="69">
                  <c:v>404.213450595381</c:v>
                </c:pt>
                <c:pt idx="70">
                  <c:v>409.99705794837303</c:v>
                </c:pt>
                <c:pt idx="71">
                  <c:v>426.30863970780803</c:v>
                </c:pt>
                <c:pt idx="72">
                  <c:v>688.65913514514102</c:v>
                </c:pt>
                <c:pt idx="73">
                  <c:v>708.65315058570195</c:v>
                </c:pt>
                <c:pt idx="74">
                  <c:v>708.90170670878001</c:v>
                </c:pt>
                <c:pt idx="75">
                  <c:v>736.89832789316404</c:v>
                </c:pt>
                <c:pt idx="76">
                  <c:v>757.98678768463003</c:v>
                </c:pt>
                <c:pt idx="77">
                  <c:v>769.25496206012895</c:v>
                </c:pt>
                <c:pt idx="78">
                  <c:v>779.872830189095</c:v>
                </c:pt>
                <c:pt idx="79">
                  <c:v>785.81405787358699</c:v>
                </c:pt>
                <c:pt idx="80">
                  <c:v>702.73597913427</c:v>
                </c:pt>
                <c:pt idx="81">
                  <c:v>652.518620200231</c:v>
                </c:pt>
                <c:pt idx="82">
                  <c:v>693.51853756069499</c:v>
                </c:pt>
                <c:pt idx="83">
                  <c:v>607.66283853181301</c:v>
                </c:pt>
                <c:pt idx="84">
                  <c:v>326.91213582929402</c:v>
                </c:pt>
                <c:pt idx="85">
                  <c:v>209.301256722121</c:v>
                </c:pt>
                <c:pt idx="86">
                  <c:v>205.79185181132601</c:v>
                </c:pt>
                <c:pt idx="87">
                  <c:v>197.56925327388601</c:v>
                </c:pt>
                <c:pt idx="88">
                  <c:v>1.6417828726780701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-2447.7627849069299</c:v>
                </c:pt>
                <c:pt idx="1">
                  <c:v>-2175.9300315599698</c:v>
                </c:pt>
                <c:pt idx="2">
                  <c:v>-1815.59918565933</c:v>
                </c:pt>
                <c:pt idx="3">
                  <c:v>-1765.7129025998199</c:v>
                </c:pt>
                <c:pt idx="4">
                  <c:v>-1738.3798841727901</c:v>
                </c:pt>
                <c:pt idx="5">
                  <c:v>-1686.1303474802301</c:v>
                </c:pt>
                <c:pt idx="6">
                  <c:v>-1738.62006017308</c:v>
                </c:pt>
                <c:pt idx="7">
                  <c:v>-1758.6821741603601</c:v>
                </c:pt>
                <c:pt idx="8">
                  <c:v>-1834.65041366538</c:v>
                </c:pt>
                <c:pt idx="9">
                  <c:v>-1876.7958389995699</c:v>
                </c:pt>
                <c:pt idx="10">
                  <c:v>-1872.05399303028</c:v>
                </c:pt>
                <c:pt idx="11">
                  <c:v>-1846.7589631343201</c:v>
                </c:pt>
                <c:pt idx="12">
                  <c:v>-1932.8238361803999</c:v>
                </c:pt>
                <c:pt idx="13">
                  <c:v>-2009.1179951961701</c:v>
                </c:pt>
                <c:pt idx="14">
                  <c:v>-2040.4549977397301</c:v>
                </c:pt>
                <c:pt idx="15">
                  <c:v>-2039.20131014252</c:v>
                </c:pt>
                <c:pt idx="16">
                  <c:v>-2175.0998581672402</c:v>
                </c:pt>
                <c:pt idx="17">
                  <c:v>-2208.2489505256599</c:v>
                </c:pt>
                <c:pt idx="18">
                  <c:v>-2348.97609358506</c:v>
                </c:pt>
                <c:pt idx="19">
                  <c:v>-2354.2949525190602</c:v>
                </c:pt>
                <c:pt idx="20">
                  <c:v>-2674.7868447866099</c:v>
                </c:pt>
                <c:pt idx="21">
                  <c:v>-2647.7870401339701</c:v>
                </c:pt>
                <c:pt idx="22">
                  <c:v>-2432.5241743348702</c:v>
                </c:pt>
                <c:pt idx="23">
                  <c:v>-2289.36628575225</c:v>
                </c:pt>
                <c:pt idx="24">
                  <c:v>-1886.58587404987</c:v>
                </c:pt>
                <c:pt idx="25">
                  <c:v>-1753.72665574608</c:v>
                </c:pt>
                <c:pt idx="26">
                  <c:v>-1678.4424649431401</c:v>
                </c:pt>
                <c:pt idx="27">
                  <c:v>-1839.46573697093</c:v>
                </c:pt>
                <c:pt idx="28">
                  <c:v>-2168.2889791531302</c:v>
                </c:pt>
                <c:pt idx="29">
                  <c:v>-2173.9054344669598</c:v>
                </c:pt>
                <c:pt idx="30">
                  <c:v>-2134.28588334592</c:v>
                </c:pt>
                <c:pt idx="31">
                  <c:v>-2112.6162620912901</c:v>
                </c:pt>
                <c:pt idx="32">
                  <c:v>-1634.6936423479201</c:v>
                </c:pt>
                <c:pt idx="33">
                  <c:v>-1481.3486522016799</c:v>
                </c:pt>
                <c:pt idx="34">
                  <c:v>-1481.53795989076</c:v>
                </c:pt>
                <c:pt idx="35">
                  <c:v>-1471.4752678193599</c:v>
                </c:pt>
                <c:pt idx="36">
                  <c:v>-1416.30785009743</c:v>
                </c:pt>
                <c:pt idx="37">
                  <c:v>-1521.8749744642801</c:v>
                </c:pt>
                <c:pt idx="38">
                  <c:v>-1559.9344948764001</c:v>
                </c:pt>
                <c:pt idx="39">
                  <c:v>-1598.88417083171</c:v>
                </c:pt>
                <c:pt idx="40">
                  <c:v>-1658.8404322456699</c:v>
                </c:pt>
                <c:pt idx="41">
                  <c:v>-1817.6031768565899</c:v>
                </c:pt>
                <c:pt idx="42">
                  <c:v>-1659.7478897183801</c:v>
                </c:pt>
                <c:pt idx="43">
                  <c:v>-1217.5753259629901</c:v>
                </c:pt>
                <c:pt idx="44">
                  <c:v>-833.40974339188995</c:v>
                </c:pt>
                <c:pt idx="45">
                  <c:v>-738.15405426524103</c:v>
                </c:pt>
                <c:pt idx="46">
                  <c:v>-740.05909805795795</c:v>
                </c:pt>
                <c:pt idx="47">
                  <c:v>-610.38429668843696</c:v>
                </c:pt>
                <c:pt idx="48">
                  <c:v>-246.69716875194601</c:v>
                </c:pt>
                <c:pt idx="49">
                  <c:v>-252.132884542781</c:v>
                </c:pt>
                <c:pt idx="50">
                  <c:v>-259.97090800485802</c:v>
                </c:pt>
                <c:pt idx="51">
                  <c:v>-266.03135373425101</c:v>
                </c:pt>
                <c:pt idx="52">
                  <c:v>-236.289769852083</c:v>
                </c:pt>
                <c:pt idx="53">
                  <c:v>-217.46030262383999</c:v>
                </c:pt>
                <c:pt idx="54">
                  <c:v>-412.35839835873702</c:v>
                </c:pt>
                <c:pt idx="55">
                  <c:v>-463.27383099065997</c:v>
                </c:pt>
                <c:pt idx="56">
                  <c:v>-479.70287496560599</c:v>
                </c:pt>
                <c:pt idx="57">
                  <c:v>-490.79331202473202</c:v>
                </c:pt>
                <c:pt idx="58">
                  <c:v>-419.02057495006898</c:v>
                </c:pt>
                <c:pt idx="59">
                  <c:v>-382.98564764066703</c:v>
                </c:pt>
                <c:pt idx="60">
                  <c:v>-169.89255792475299</c:v>
                </c:pt>
                <c:pt idx="61">
                  <c:v>-217.523431123801</c:v>
                </c:pt>
                <c:pt idx="62">
                  <c:v>-245.219062838865</c:v>
                </c:pt>
                <c:pt idx="63">
                  <c:v>-428.77880832769199</c:v>
                </c:pt>
                <c:pt idx="64">
                  <c:v>-904.82147427079803</c:v>
                </c:pt>
                <c:pt idx="65">
                  <c:v>-1118.57994208727</c:v>
                </c:pt>
                <c:pt idx="66">
                  <c:v>-1153.1142342644901</c:v>
                </c:pt>
                <c:pt idx="67">
                  <c:v>-1203.9710613985601</c:v>
                </c:pt>
                <c:pt idx="68">
                  <c:v>-1744.2538493387999</c:v>
                </c:pt>
                <c:pt idx="69">
                  <c:v>-1736.7144298066501</c:v>
                </c:pt>
                <c:pt idx="70">
                  <c:v>-1713.98924720114</c:v>
                </c:pt>
                <c:pt idx="71">
                  <c:v>-1722.1393019438799</c:v>
                </c:pt>
                <c:pt idx="72">
                  <c:v>-2087.6451884797598</c:v>
                </c:pt>
                <c:pt idx="73">
                  <c:v>-2129.8771314420901</c:v>
                </c:pt>
                <c:pt idx="74">
                  <c:v>-2103.08662586849</c:v>
                </c:pt>
                <c:pt idx="75">
                  <c:v>-2148.3156891858898</c:v>
                </c:pt>
                <c:pt idx="76">
                  <c:v>-2332.8473913145499</c:v>
                </c:pt>
                <c:pt idx="77">
                  <c:v>-2310.1344589220498</c:v>
                </c:pt>
                <c:pt idx="78">
                  <c:v>-2303.73028697978</c:v>
                </c:pt>
                <c:pt idx="79">
                  <c:v>-2271.1890605655399</c:v>
                </c:pt>
                <c:pt idx="80">
                  <c:v>-2045.2397154642399</c:v>
                </c:pt>
                <c:pt idx="81">
                  <c:v>-2062.5480454122799</c:v>
                </c:pt>
                <c:pt idx="82">
                  <c:v>-2215.3448485022</c:v>
                </c:pt>
                <c:pt idx="83">
                  <c:v>-2207.8398492753799</c:v>
                </c:pt>
                <c:pt idx="84">
                  <c:v>-2019.35902961941</c:v>
                </c:pt>
                <c:pt idx="85">
                  <c:v>-1998.7518489883701</c:v>
                </c:pt>
                <c:pt idx="86">
                  <c:v>-2210.6392184720798</c:v>
                </c:pt>
                <c:pt idx="87">
                  <c:v>-2343.47639437305</c:v>
                </c:pt>
                <c:pt idx="88">
                  <c:v>-2214.88256456822</c:v>
                </c:pt>
                <c:pt idx="89">
                  <c:v>-2233.4856342930798</c:v>
                </c:pt>
                <c:pt idx="90">
                  <c:v>-2307.6642254158</c:v>
                </c:pt>
                <c:pt idx="91">
                  <c:v>-2379.95947597334</c:v>
                </c:pt>
                <c:pt idx="92">
                  <c:v>-2385.4865486254898</c:v>
                </c:pt>
                <c:pt idx="93">
                  <c:v>-2450.8083714141799</c:v>
                </c:pt>
                <c:pt idx="94">
                  <c:v>-2215.61049058047</c:v>
                </c:pt>
                <c:pt idx="95">
                  <c:v>-2010.1827023086801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-1.6785670210397601</c:v>
                </c:pt>
                <c:pt idx="36">
                  <c:v>-111.812711387978</c:v>
                </c:pt>
                <c:pt idx="37">
                  <c:v>-114.24998895137399</c:v>
                </c:pt>
                <c:pt idx="38">
                  <c:v>-111.92013855445499</c:v>
                </c:pt>
                <c:pt idx="39">
                  <c:v>-111.859709524683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-37.270903454487403</c:v>
                </c:pt>
                <c:pt idx="44">
                  <c:v>-341.55869545722601</c:v>
                </c:pt>
                <c:pt idx="45">
                  <c:v>-479.854880186066</c:v>
                </c:pt>
                <c:pt idx="46">
                  <c:v>-479.63655376824198</c:v>
                </c:pt>
                <c:pt idx="47">
                  <c:v>-624.03436724615597</c:v>
                </c:pt>
                <c:pt idx="48">
                  <c:v>-1007.71438573572</c:v>
                </c:pt>
                <c:pt idx="49">
                  <c:v>-1013.36876354293</c:v>
                </c:pt>
                <c:pt idx="50">
                  <c:v>-1012.31197114637</c:v>
                </c:pt>
                <c:pt idx="51">
                  <c:v>-1011.3562984832701</c:v>
                </c:pt>
                <c:pt idx="52">
                  <c:v>-1010.11318350105</c:v>
                </c:pt>
                <c:pt idx="53">
                  <c:v>-1007.01953846494</c:v>
                </c:pt>
                <c:pt idx="54">
                  <c:v>-891.48998276278405</c:v>
                </c:pt>
                <c:pt idx="55">
                  <c:v>-891.37231504619797</c:v>
                </c:pt>
                <c:pt idx="56">
                  <c:v>-888.10046159148396</c:v>
                </c:pt>
                <c:pt idx="57">
                  <c:v>-885.83784659667003</c:v>
                </c:pt>
                <c:pt idx="58">
                  <c:v>-922.06163574540199</c:v>
                </c:pt>
                <c:pt idx="59">
                  <c:v>-998.78341711160294</c:v>
                </c:pt>
                <c:pt idx="60">
                  <c:v>-997.310277787372</c:v>
                </c:pt>
                <c:pt idx="61">
                  <c:v>-880.21553614160496</c:v>
                </c:pt>
                <c:pt idx="62">
                  <c:v>-829.73566362555198</c:v>
                </c:pt>
                <c:pt idx="63">
                  <c:v>-557.62836415312302</c:v>
                </c:pt>
                <c:pt idx="64">
                  <c:v>-121.884114410668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3587.5607965734998</c:v>
                </c:pt>
                <c:pt idx="1">
                  <c:v>3555.0162132681298</c:v>
                </c:pt>
                <c:pt idx="2">
                  <c:v>3561.1516674978302</c:v>
                </c:pt>
                <c:pt idx="3">
                  <c:v>3595.9303727011202</c:v>
                </c:pt>
                <c:pt idx="4">
                  <c:v>3607.2409231434599</c:v>
                </c:pt>
                <c:pt idx="5">
                  <c:v>3610.5220541056101</c:v>
                </c:pt>
                <c:pt idx="6">
                  <c:v>3612.7028209712898</c:v>
                </c:pt>
                <c:pt idx="7">
                  <c:v>3610.9888984264999</c:v>
                </c:pt>
                <c:pt idx="8">
                  <c:v>3611.2489818213999</c:v>
                </c:pt>
                <c:pt idx="9">
                  <c:v>3612.1892808211501</c:v>
                </c:pt>
                <c:pt idx="10">
                  <c:v>3612.8228657234199</c:v>
                </c:pt>
                <c:pt idx="11">
                  <c:v>3613.3163631379198</c:v>
                </c:pt>
                <c:pt idx="12">
                  <c:v>3612.9229003032501</c:v>
                </c:pt>
                <c:pt idx="13">
                  <c:v>3613.3630426855102</c:v>
                </c:pt>
                <c:pt idx="14">
                  <c:v>3610.8354925327499</c:v>
                </c:pt>
                <c:pt idx="15">
                  <c:v>3607.77445718423</c:v>
                </c:pt>
                <c:pt idx="16">
                  <c:v>3613.6564546586801</c:v>
                </c:pt>
                <c:pt idx="17">
                  <c:v>3615.8372215243598</c:v>
                </c:pt>
                <c:pt idx="18">
                  <c:v>3617.8112437457098</c:v>
                </c:pt>
                <c:pt idx="19">
                  <c:v>3621.44584976128</c:v>
                </c:pt>
                <c:pt idx="20">
                  <c:v>3623.32651288746</c:v>
                </c:pt>
                <c:pt idx="21">
                  <c:v>3622.8396746759399</c:v>
                </c:pt>
                <c:pt idx="22">
                  <c:v>3624.6936521451598</c:v>
                </c:pt>
                <c:pt idx="23">
                  <c:v>3624.3468200130701</c:v>
                </c:pt>
                <c:pt idx="24">
                  <c:v>3624.16679358905</c:v>
                </c:pt>
                <c:pt idx="25">
                  <c:v>3623.8066430509798</c:v>
                </c:pt>
                <c:pt idx="26">
                  <c:v>3624.4535463592301</c:v>
                </c:pt>
                <c:pt idx="27">
                  <c:v>3624.9070234291298</c:v>
                </c:pt>
                <c:pt idx="28">
                  <c:v>3623.2597743225601</c:v>
                </c:pt>
                <c:pt idx="29">
                  <c:v>3622.7529747837498</c:v>
                </c:pt>
                <c:pt idx="30">
                  <c:v>3624.2868383411801</c:v>
                </c:pt>
                <c:pt idx="31">
                  <c:v>3623.32648032412</c:v>
                </c:pt>
                <c:pt idx="32">
                  <c:v>3624.0334304309399</c:v>
                </c:pt>
                <c:pt idx="33">
                  <c:v>3622.7729849560501</c:v>
                </c:pt>
                <c:pt idx="34">
                  <c:v>3622.0660511309002</c:v>
                </c:pt>
                <c:pt idx="35">
                  <c:v>3623.0063664123199</c:v>
                </c:pt>
                <c:pt idx="36">
                  <c:v>3622.6862687821899</c:v>
                </c:pt>
                <c:pt idx="37">
                  <c:v>3620.5788508393898</c:v>
                </c:pt>
                <c:pt idx="38">
                  <c:v>3621.3591824324299</c:v>
                </c:pt>
                <c:pt idx="39">
                  <c:v>3620.1987226923702</c:v>
                </c:pt>
                <c:pt idx="40">
                  <c:v>3619.5985640583799</c:v>
                </c:pt>
                <c:pt idx="41">
                  <c:v>3620.8722953759002</c:v>
                </c:pt>
                <c:pt idx="42">
                  <c:v>3622.8730032542198</c:v>
                </c:pt>
                <c:pt idx="43">
                  <c:v>3623.52658204712</c:v>
                </c:pt>
                <c:pt idx="44">
                  <c:v>3615.2570404993298</c:v>
                </c:pt>
                <c:pt idx="45">
                  <c:v>3613.4230406390702</c:v>
                </c:pt>
                <c:pt idx="46">
                  <c:v>3612.8162228021001</c:v>
                </c:pt>
                <c:pt idx="47">
                  <c:v>3609.8084610774799</c:v>
                </c:pt>
                <c:pt idx="48">
                  <c:v>3609.2349718187802</c:v>
                </c:pt>
                <c:pt idx="49">
                  <c:v>3608.2546199110898</c:v>
                </c:pt>
                <c:pt idx="50">
                  <c:v>3608.9015069376701</c:v>
                </c:pt>
                <c:pt idx="51">
                  <c:v>3608.26127911408</c:v>
                </c:pt>
                <c:pt idx="52">
                  <c:v>3607.6010736815201</c:v>
                </c:pt>
                <c:pt idx="53">
                  <c:v>3607.1942761592099</c:v>
                </c:pt>
                <c:pt idx="54">
                  <c:v>3605.17354182693</c:v>
                </c:pt>
                <c:pt idx="55">
                  <c:v>3604.6466995524802</c:v>
                </c:pt>
                <c:pt idx="56">
                  <c:v>3604.4199610175301</c:v>
                </c:pt>
                <c:pt idx="57">
                  <c:v>3602.5659509849702</c:v>
                </c:pt>
                <c:pt idx="58">
                  <c:v>3601.2322054322199</c:v>
                </c:pt>
                <c:pt idx="59">
                  <c:v>3600.6386245928702</c:v>
                </c:pt>
                <c:pt idx="60">
                  <c:v>3599.13143041073</c:v>
                </c:pt>
                <c:pt idx="61">
                  <c:v>3596.3905252556801</c:v>
                </c:pt>
                <c:pt idx="62">
                  <c:v>3594.7966637446898</c:v>
                </c:pt>
                <c:pt idx="63">
                  <c:v>3596.6505923689001</c:v>
                </c:pt>
                <c:pt idx="64">
                  <c:v>3596.4972027568301</c:v>
                </c:pt>
                <c:pt idx="65">
                  <c:v>3595.9637012793901</c:v>
                </c:pt>
                <c:pt idx="66">
                  <c:v>3593.96304224609</c:v>
                </c:pt>
                <c:pt idx="67">
                  <c:v>3594.2297522806298</c:v>
                </c:pt>
                <c:pt idx="68">
                  <c:v>3594.06970346557</c:v>
                </c:pt>
                <c:pt idx="69">
                  <c:v>3593.7695834443998</c:v>
                </c:pt>
                <c:pt idx="70">
                  <c:v>3592.9026333675301</c:v>
                </c:pt>
                <c:pt idx="71">
                  <c:v>3592.8359436476399</c:v>
                </c:pt>
                <c:pt idx="72">
                  <c:v>3594.2764481098902</c:v>
                </c:pt>
                <c:pt idx="73">
                  <c:v>3594.48319275421</c:v>
                </c:pt>
                <c:pt idx="74">
                  <c:v>3594.8233005566399</c:v>
                </c:pt>
                <c:pt idx="75">
                  <c:v>3596.3571478323902</c:v>
                </c:pt>
                <c:pt idx="76">
                  <c:v>3594.5031866448398</c:v>
                </c:pt>
                <c:pt idx="77">
                  <c:v>3593.2360982486398</c:v>
                </c:pt>
                <c:pt idx="78">
                  <c:v>3592.96930680575</c:v>
                </c:pt>
                <c:pt idx="79">
                  <c:v>3593.3894715790402</c:v>
                </c:pt>
                <c:pt idx="80">
                  <c:v>3594.9766738870399</c:v>
                </c:pt>
                <c:pt idx="81">
                  <c:v>3598.5779513243401</c:v>
                </c:pt>
                <c:pt idx="82">
                  <c:v>3597.1240958927701</c:v>
                </c:pt>
                <c:pt idx="83">
                  <c:v>3597.3775200846799</c:v>
                </c:pt>
                <c:pt idx="84">
                  <c:v>3599.5382930597302</c:v>
                </c:pt>
                <c:pt idx="85">
                  <c:v>3602.1725207136401</c:v>
                </c:pt>
                <c:pt idx="86">
                  <c:v>3603.6330190665199</c:v>
                </c:pt>
                <c:pt idx="87">
                  <c:v>3608.5547236505899</c:v>
                </c:pt>
                <c:pt idx="88">
                  <c:v>3613.6698219096702</c:v>
                </c:pt>
                <c:pt idx="89">
                  <c:v>3615.80390922775</c:v>
                </c:pt>
                <c:pt idx="90">
                  <c:v>3615.2903690776102</c:v>
                </c:pt>
                <c:pt idx="91">
                  <c:v>3615.7038583662502</c:v>
                </c:pt>
                <c:pt idx="92">
                  <c:v>3615.4437912530302</c:v>
                </c:pt>
                <c:pt idx="93">
                  <c:v>3618.8315834346599</c:v>
                </c:pt>
                <c:pt idx="94">
                  <c:v>3616.6641675382998</c:v>
                </c:pt>
                <c:pt idx="95">
                  <c:v>3615.2837098746199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2846.3493964334498</c:v>
                </c:pt>
                <c:pt idx="1">
                  <c:v>2824.62953312739</c:v>
                </c:pt>
                <c:pt idx="2">
                  <c:v>2815.30336585546</c:v>
                </c:pt>
                <c:pt idx="3">
                  <c:v>2795.65711033356</c:v>
                </c:pt>
                <c:pt idx="4">
                  <c:v>2751.19469891177</c:v>
                </c:pt>
                <c:pt idx="5">
                  <c:v>2735.6885953101901</c:v>
                </c:pt>
                <c:pt idx="6">
                  <c:v>2680.01246203449</c:v>
                </c:pt>
                <c:pt idx="7">
                  <c:v>2689.2030729737098</c:v>
                </c:pt>
                <c:pt idx="8">
                  <c:v>2706.5419632448502</c:v>
                </c:pt>
                <c:pt idx="9">
                  <c:v>2720.15096812615</c:v>
                </c:pt>
                <c:pt idx="10">
                  <c:v>2722.2157381367902</c:v>
                </c:pt>
                <c:pt idx="11">
                  <c:v>2725.2253942668799</c:v>
                </c:pt>
                <c:pt idx="12">
                  <c:v>2713.36106115346</c:v>
                </c:pt>
                <c:pt idx="13">
                  <c:v>2701.94236209165</c:v>
                </c:pt>
                <c:pt idx="14">
                  <c:v>2700.9966381907002</c:v>
                </c:pt>
                <c:pt idx="15">
                  <c:v>2688.2991724395902</c:v>
                </c:pt>
                <c:pt idx="16">
                  <c:v>2686.3040040021101</c:v>
                </c:pt>
                <c:pt idx="17">
                  <c:v>2684.2679485418298</c:v>
                </c:pt>
                <c:pt idx="18">
                  <c:v>2683.1906108093499</c:v>
                </c:pt>
                <c:pt idx="19">
                  <c:v>2687.4043725123902</c:v>
                </c:pt>
                <c:pt idx="20">
                  <c:v>2691.35595788603</c:v>
                </c:pt>
                <c:pt idx="21">
                  <c:v>2695.23322711217</c:v>
                </c:pt>
                <c:pt idx="22">
                  <c:v>2698.2448544928602</c:v>
                </c:pt>
                <c:pt idx="23">
                  <c:v>2704.86255629882</c:v>
                </c:pt>
                <c:pt idx="24">
                  <c:v>2721.00332045716</c:v>
                </c:pt>
                <c:pt idx="25">
                  <c:v>2724.1189805880999</c:v>
                </c:pt>
                <c:pt idx="26">
                  <c:v>2722.0258409959501</c:v>
                </c:pt>
                <c:pt idx="27">
                  <c:v>2724.4201876792999</c:v>
                </c:pt>
                <c:pt idx="28">
                  <c:v>2719.30645151626</c:v>
                </c:pt>
                <c:pt idx="29">
                  <c:v>2717.6749295326399</c:v>
                </c:pt>
                <c:pt idx="30">
                  <c:v>2720.1329640373601</c:v>
                </c:pt>
                <c:pt idx="31">
                  <c:v>2721.5818989344398</c:v>
                </c:pt>
                <c:pt idx="32">
                  <c:v>2655.5875172426599</c:v>
                </c:pt>
                <c:pt idx="33">
                  <c:v>2619.3960626482799</c:v>
                </c:pt>
                <c:pt idx="34">
                  <c:v>2606.8674345107902</c:v>
                </c:pt>
                <c:pt idx="35">
                  <c:v>2621.1114613447899</c:v>
                </c:pt>
                <c:pt idx="36">
                  <c:v>2480.4335403196901</c:v>
                </c:pt>
                <c:pt idx="37">
                  <c:v>2353.0553678114002</c:v>
                </c:pt>
                <c:pt idx="38">
                  <c:v>2309.2165450888601</c:v>
                </c:pt>
                <c:pt idx="39">
                  <c:v>2304.8921962273398</c:v>
                </c:pt>
                <c:pt idx="40">
                  <c:v>2249.1201780371898</c:v>
                </c:pt>
                <c:pt idx="41">
                  <c:v>2208.5577709317599</c:v>
                </c:pt>
                <c:pt idx="42">
                  <c:v>2226.60650854285</c:v>
                </c:pt>
                <c:pt idx="43">
                  <c:v>2235.7398053709599</c:v>
                </c:pt>
                <c:pt idx="44">
                  <c:v>2233.8544191646401</c:v>
                </c:pt>
                <c:pt idx="45">
                  <c:v>2229.0633602972098</c:v>
                </c:pt>
                <c:pt idx="46">
                  <c:v>2233.1899762967801</c:v>
                </c:pt>
                <c:pt idx="47">
                  <c:v>2253.7606662131898</c:v>
                </c:pt>
                <c:pt idx="48">
                  <c:v>2327.4513030479402</c:v>
                </c:pt>
                <c:pt idx="49">
                  <c:v>2278.2546704842698</c:v>
                </c:pt>
                <c:pt idx="50">
                  <c:v>2286.3177425091399</c:v>
                </c:pt>
                <c:pt idx="51">
                  <c:v>2259.69616746882</c:v>
                </c:pt>
                <c:pt idx="52">
                  <c:v>2231.4352018695899</c:v>
                </c:pt>
                <c:pt idx="53">
                  <c:v>2208.49510158987</c:v>
                </c:pt>
                <c:pt idx="54">
                  <c:v>2237.51315883502</c:v>
                </c:pt>
                <c:pt idx="55">
                  <c:v>2248.0513659635499</c:v>
                </c:pt>
                <c:pt idx="56">
                  <c:v>2193.6497447612801</c:v>
                </c:pt>
                <c:pt idx="57">
                  <c:v>2206.5127462812702</c:v>
                </c:pt>
                <c:pt idx="58">
                  <c:v>2206.8310211172302</c:v>
                </c:pt>
                <c:pt idx="59">
                  <c:v>2205.2995893826701</c:v>
                </c:pt>
                <c:pt idx="60">
                  <c:v>2224.0074146308302</c:v>
                </c:pt>
                <c:pt idx="61">
                  <c:v>2221.8517206864099</c:v>
                </c:pt>
                <c:pt idx="62">
                  <c:v>2218.4099499983899</c:v>
                </c:pt>
                <c:pt idx="63">
                  <c:v>2219.2328157058901</c:v>
                </c:pt>
                <c:pt idx="64">
                  <c:v>2164.0306367820399</c:v>
                </c:pt>
                <c:pt idx="65">
                  <c:v>2173.2394160809299</c:v>
                </c:pt>
                <c:pt idx="66">
                  <c:v>2173.5629311580601</c:v>
                </c:pt>
                <c:pt idx="67">
                  <c:v>2173.5750050679599</c:v>
                </c:pt>
                <c:pt idx="68">
                  <c:v>2190.2605736100199</c:v>
                </c:pt>
                <c:pt idx="69">
                  <c:v>2247.61328837256</c:v>
                </c:pt>
                <c:pt idx="70">
                  <c:v>2300.7273708203702</c:v>
                </c:pt>
                <c:pt idx="71">
                  <c:v>2294.3879931716101</c:v>
                </c:pt>
                <c:pt idx="72">
                  <c:v>2360.0777016565498</c:v>
                </c:pt>
                <c:pt idx="73">
                  <c:v>2491.1766096665001</c:v>
                </c:pt>
                <c:pt idx="74">
                  <c:v>2563.00801221951</c:v>
                </c:pt>
                <c:pt idx="75">
                  <c:v>2559.47416770153</c:v>
                </c:pt>
                <c:pt idx="76">
                  <c:v>2554.0337953145699</c:v>
                </c:pt>
                <c:pt idx="77">
                  <c:v>2622.6600429595401</c:v>
                </c:pt>
                <c:pt idx="78">
                  <c:v>2666.9621424265401</c:v>
                </c:pt>
                <c:pt idx="79">
                  <c:v>2684.4991433826699</c:v>
                </c:pt>
                <c:pt idx="80">
                  <c:v>2739.9749975977202</c:v>
                </c:pt>
                <c:pt idx="81">
                  <c:v>2752.7983276994401</c:v>
                </c:pt>
                <c:pt idx="82">
                  <c:v>2732.44784290179</c:v>
                </c:pt>
                <c:pt idx="83">
                  <c:v>2727.03017275087</c:v>
                </c:pt>
                <c:pt idx="84">
                  <c:v>2803.9958289002302</c:v>
                </c:pt>
                <c:pt idx="85">
                  <c:v>2817.0718569013902</c:v>
                </c:pt>
                <c:pt idx="86">
                  <c:v>2776.7507144419301</c:v>
                </c:pt>
                <c:pt idx="87">
                  <c:v>2758.7987816622399</c:v>
                </c:pt>
                <c:pt idx="88">
                  <c:v>2785.0484474232799</c:v>
                </c:pt>
                <c:pt idx="89">
                  <c:v>2763.8019635209798</c:v>
                </c:pt>
                <c:pt idx="90">
                  <c:v>2723.1965995796299</c:v>
                </c:pt>
                <c:pt idx="91">
                  <c:v>2741.9063632242101</c:v>
                </c:pt>
                <c:pt idx="92">
                  <c:v>2669.5903122848599</c:v>
                </c:pt>
                <c:pt idx="93">
                  <c:v>2613.6852182523398</c:v>
                </c:pt>
                <c:pt idx="94">
                  <c:v>2580.4922493680001</c:v>
                </c:pt>
                <c:pt idx="95">
                  <c:v>2557.7652084236302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24.166137959745701</c:v>
                </c:pt>
                <c:pt idx="1">
                  <c:v>24.1929669689818</c:v>
                </c:pt>
                <c:pt idx="2">
                  <c:v>24.146016202818501</c:v>
                </c:pt>
                <c:pt idx="3">
                  <c:v>24.1929669689818</c:v>
                </c:pt>
                <c:pt idx="4">
                  <c:v>24.219795978217999</c:v>
                </c:pt>
                <c:pt idx="5">
                  <c:v>24.239917735145099</c:v>
                </c:pt>
                <c:pt idx="6">
                  <c:v>24.246624987454201</c:v>
                </c:pt>
                <c:pt idx="7">
                  <c:v>24.260039492072298</c:v>
                </c:pt>
                <c:pt idx="8">
                  <c:v>24.280161248999399</c:v>
                </c:pt>
                <c:pt idx="9">
                  <c:v>24.273453996690399</c:v>
                </c:pt>
                <c:pt idx="10">
                  <c:v>24.1929669689818</c:v>
                </c:pt>
                <c:pt idx="11">
                  <c:v>24.159430707436599</c:v>
                </c:pt>
                <c:pt idx="12">
                  <c:v>24.159430707436599</c:v>
                </c:pt>
                <c:pt idx="13">
                  <c:v>24.2533322397632</c:v>
                </c:pt>
                <c:pt idx="14">
                  <c:v>24.219795978217999</c:v>
                </c:pt>
                <c:pt idx="15">
                  <c:v>24.186259716672801</c:v>
                </c:pt>
                <c:pt idx="16">
                  <c:v>24.320404762853698</c:v>
                </c:pt>
                <c:pt idx="17">
                  <c:v>24.286868501308501</c:v>
                </c:pt>
                <c:pt idx="18">
                  <c:v>24.2332104828361</c:v>
                </c:pt>
                <c:pt idx="19">
                  <c:v>24.2533322397632</c:v>
                </c:pt>
                <c:pt idx="20">
                  <c:v>24.226503230527101</c:v>
                </c:pt>
                <c:pt idx="21">
                  <c:v>24.1929669689818</c:v>
                </c:pt>
                <c:pt idx="22">
                  <c:v>24.179552464363699</c:v>
                </c:pt>
                <c:pt idx="23">
                  <c:v>24.1929669689818</c:v>
                </c:pt>
                <c:pt idx="24">
                  <c:v>24.239917735145099</c:v>
                </c:pt>
                <c:pt idx="25">
                  <c:v>24.159430707436599</c:v>
                </c:pt>
                <c:pt idx="26">
                  <c:v>24.206381473599901</c:v>
                </c:pt>
                <c:pt idx="27">
                  <c:v>24.219795978217999</c:v>
                </c:pt>
                <c:pt idx="28">
                  <c:v>24.246624987454201</c:v>
                </c:pt>
                <c:pt idx="29">
                  <c:v>24.213088725909</c:v>
                </c:pt>
                <c:pt idx="30">
                  <c:v>24.186259716672801</c:v>
                </c:pt>
                <c:pt idx="31">
                  <c:v>24.226503230527101</c:v>
                </c:pt>
                <c:pt idx="32">
                  <c:v>24.260039492072298</c:v>
                </c:pt>
                <c:pt idx="33">
                  <c:v>24.226503230527101</c:v>
                </c:pt>
                <c:pt idx="34">
                  <c:v>24.179552464363699</c:v>
                </c:pt>
                <c:pt idx="35">
                  <c:v>24.266746744381301</c:v>
                </c:pt>
                <c:pt idx="36">
                  <c:v>24.2533322397632</c:v>
                </c:pt>
                <c:pt idx="37">
                  <c:v>24.239917735145099</c:v>
                </c:pt>
                <c:pt idx="38">
                  <c:v>24.2533322397632</c:v>
                </c:pt>
                <c:pt idx="39">
                  <c:v>24.213088725909</c:v>
                </c:pt>
                <c:pt idx="40">
                  <c:v>24.246624987454201</c:v>
                </c:pt>
                <c:pt idx="41">
                  <c:v>24.246624987454201</c:v>
                </c:pt>
                <c:pt idx="42">
                  <c:v>24.213088725909</c:v>
                </c:pt>
                <c:pt idx="43">
                  <c:v>24.206381345669701</c:v>
                </c:pt>
                <c:pt idx="44">
                  <c:v>24.260039492072298</c:v>
                </c:pt>
                <c:pt idx="45">
                  <c:v>24.219795978217999</c:v>
                </c:pt>
                <c:pt idx="46">
                  <c:v>24.219795978217999</c:v>
                </c:pt>
                <c:pt idx="47">
                  <c:v>24.2533322397632</c:v>
                </c:pt>
                <c:pt idx="48">
                  <c:v>24.27345374083</c:v>
                </c:pt>
                <c:pt idx="49">
                  <c:v>24.273453996690399</c:v>
                </c:pt>
                <c:pt idx="50">
                  <c:v>24.246624987454201</c:v>
                </c:pt>
                <c:pt idx="51">
                  <c:v>24.146016202818501</c:v>
                </c:pt>
                <c:pt idx="52">
                  <c:v>24.280161248999399</c:v>
                </c:pt>
                <c:pt idx="53">
                  <c:v>24.219795978217999</c:v>
                </c:pt>
                <c:pt idx="54">
                  <c:v>24.1929669689818</c:v>
                </c:pt>
                <c:pt idx="55">
                  <c:v>24.260039492072298</c:v>
                </c:pt>
                <c:pt idx="56">
                  <c:v>24.199674221290898</c:v>
                </c:pt>
                <c:pt idx="57">
                  <c:v>24.219795978217999</c:v>
                </c:pt>
                <c:pt idx="58">
                  <c:v>24.146016202818501</c:v>
                </c:pt>
                <c:pt idx="59">
                  <c:v>24.2332104828361</c:v>
                </c:pt>
                <c:pt idx="60">
                  <c:v>24.239917735145099</c:v>
                </c:pt>
                <c:pt idx="61">
                  <c:v>24.260039492072298</c:v>
                </c:pt>
                <c:pt idx="62">
                  <c:v>24.226503230527101</c:v>
                </c:pt>
                <c:pt idx="63">
                  <c:v>24.226503230527101</c:v>
                </c:pt>
                <c:pt idx="64">
                  <c:v>24.186259716672801</c:v>
                </c:pt>
                <c:pt idx="65">
                  <c:v>24.226503230527101</c:v>
                </c:pt>
                <c:pt idx="66">
                  <c:v>24.219795978217999</c:v>
                </c:pt>
                <c:pt idx="67">
                  <c:v>24.286868501308501</c:v>
                </c:pt>
                <c:pt idx="68">
                  <c:v>24.179552464363699</c:v>
                </c:pt>
                <c:pt idx="69">
                  <c:v>24.260039492072298</c:v>
                </c:pt>
                <c:pt idx="70">
                  <c:v>24.2935757536175</c:v>
                </c:pt>
                <c:pt idx="71">
                  <c:v>24.206381345669701</c:v>
                </c:pt>
                <c:pt idx="72">
                  <c:v>24.166137959745701</c:v>
                </c:pt>
                <c:pt idx="73">
                  <c:v>24.1728452120547</c:v>
                </c:pt>
                <c:pt idx="74">
                  <c:v>24.246624987454201</c:v>
                </c:pt>
                <c:pt idx="75">
                  <c:v>24.226503230527101</c:v>
                </c:pt>
                <c:pt idx="76">
                  <c:v>24.159430707436599</c:v>
                </c:pt>
                <c:pt idx="77">
                  <c:v>24.246624987454201</c:v>
                </c:pt>
                <c:pt idx="78">
                  <c:v>24.260039492072298</c:v>
                </c:pt>
                <c:pt idx="79">
                  <c:v>24.246624987454201</c:v>
                </c:pt>
                <c:pt idx="80">
                  <c:v>24.2533322397632</c:v>
                </c:pt>
                <c:pt idx="81">
                  <c:v>24.246624987454201</c:v>
                </c:pt>
                <c:pt idx="82">
                  <c:v>24.213088725909</c:v>
                </c:pt>
                <c:pt idx="83">
                  <c:v>24.219795978217999</c:v>
                </c:pt>
                <c:pt idx="84">
                  <c:v>24.246624987454201</c:v>
                </c:pt>
                <c:pt idx="85">
                  <c:v>24.286868501308501</c:v>
                </c:pt>
                <c:pt idx="86">
                  <c:v>24.266746744381301</c:v>
                </c:pt>
                <c:pt idx="87">
                  <c:v>24.246624987454201</c:v>
                </c:pt>
                <c:pt idx="88">
                  <c:v>24.2332103549059</c:v>
                </c:pt>
                <c:pt idx="89">
                  <c:v>24.266746744381301</c:v>
                </c:pt>
                <c:pt idx="90">
                  <c:v>24.166137959745701</c:v>
                </c:pt>
                <c:pt idx="91">
                  <c:v>24.139308950509498</c:v>
                </c:pt>
                <c:pt idx="92">
                  <c:v>24.226503230527101</c:v>
                </c:pt>
                <c:pt idx="93">
                  <c:v>24.260039492072298</c:v>
                </c:pt>
                <c:pt idx="94">
                  <c:v>24.213088725909</c:v>
                </c:pt>
                <c:pt idx="95">
                  <c:v>24.1929669689818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358.57661790258697</c:v>
                </c:pt>
                <c:pt idx="1">
                  <c:v>361.011254247512</c:v>
                </c:pt>
                <c:pt idx="2">
                  <c:v>354.70796324772601</c:v>
                </c:pt>
                <c:pt idx="3">
                  <c:v>353.59506142123001</c:v>
                </c:pt>
                <c:pt idx="4">
                  <c:v>361.11733333255103</c:v>
                </c:pt>
                <c:pt idx="5">
                  <c:v>360.20345770526501</c:v>
                </c:pt>
                <c:pt idx="6">
                  <c:v>353.09678742519498</c:v>
                </c:pt>
                <c:pt idx="7">
                  <c:v>354.478912382229</c:v>
                </c:pt>
                <c:pt idx="8">
                  <c:v>362.81096511926501</c:v>
                </c:pt>
                <c:pt idx="9">
                  <c:v>367.82353901994401</c:v>
                </c:pt>
                <c:pt idx="10">
                  <c:v>364.87874009461302</c:v>
                </c:pt>
                <c:pt idx="11">
                  <c:v>367.15254800271998</c:v>
                </c:pt>
                <c:pt idx="12">
                  <c:v>366.19259249627601</c:v>
                </c:pt>
                <c:pt idx="13">
                  <c:v>366.79573642371503</c:v>
                </c:pt>
                <c:pt idx="14">
                  <c:v>363.84276562488202</c:v>
                </c:pt>
                <c:pt idx="15">
                  <c:v>365.143497059097</c:v>
                </c:pt>
                <c:pt idx="16">
                  <c:v>363.21936317800402</c:v>
                </c:pt>
                <c:pt idx="17">
                  <c:v>365.15736625912803</c:v>
                </c:pt>
                <c:pt idx="18">
                  <c:v>364.43796508283901</c:v>
                </c:pt>
                <c:pt idx="19">
                  <c:v>361.67622394860803</c:v>
                </c:pt>
                <c:pt idx="20">
                  <c:v>364.611965836401</c:v>
                </c:pt>
                <c:pt idx="21">
                  <c:v>365.35004837521302</c:v>
                </c:pt>
                <c:pt idx="22">
                  <c:v>367.37012963642098</c:v>
                </c:pt>
                <c:pt idx="23">
                  <c:v>370.58002785486798</c:v>
                </c:pt>
                <c:pt idx="24">
                  <c:v>386.33920959539699</c:v>
                </c:pt>
                <c:pt idx="25">
                  <c:v>393.01163722756598</c:v>
                </c:pt>
                <c:pt idx="26">
                  <c:v>389.34883822813703</c:v>
                </c:pt>
                <c:pt idx="27">
                  <c:v>391.61289710582702</c:v>
                </c:pt>
                <c:pt idx="28">
                  <c:v>389.72880344873101</c:v>
                </c:pt>
                <c:pt idx="29">
                  <c:v>389.35878287491499</c:v>
                </c:pt>
                <c:pt idx="30">
                  <c:v>389.88120326557299</c:v>
                </c:pt>
                <c:pt idx="31">
                  <c:v>390.991790705992</c:v>
                </c:pt>
                <c:pt idx="32">
                  <c:v>373.71873394374899</c:v>
                </c:pt>
                <c:pt idx="33">
                  <c:v>378.93491757950801</c:v>
                </c:pt>
                <c:pt idx="34">
                  <c:v>379.47541292197002</c:v>
                </c:pt>
                <c:pt idx="35">
                  <c:v>386.86406051934699</c:v>
                </c:pt>
                <c:pt idx="36">
                  <c:v>383.42567505504502</c:v>
                </c:pt>
                <c:pt idx="37">
                  <c:v>385.809644317135</c:v>
                </c:pt>
                <c:pt idx="38">
                  <c:v>385.32420764482498</c:v>
                </c:pt>
                <c:pt idx="39">
                  <c:v>381.91224995096201</c:v>
                </c:pt>
                <c:pt idx="40">
                  <c:v>355.42426023687699</c:v>
                </c:pt>
                <c:pt idx="41">
                  <c:v>355.39113627386303</c:v>
                </c:pt>
                <c:pt idx="42">
                  <c:v>365.31818613772998</c:v>
                </c:pt>
                <c:pt idx="43">
                  <c:v>371.87123277227698</c:v>
                </c:pt>
                <c:pt idx="44">
                  <c:v>371.946601311162</c:v>
                </c:pt>
                <c:pt idx="45">
                  <c:v>368.86095860554502</c:v>
                </c:pt>
                <c:pt idx="46">
                  <c:v>368.44600739869497</c:v>
                </c:pt>
                <c:pt idx="47">
                  <c:v>366.40997606841103</c:v>
                </c:pt>
                <c:pt idx="48">
                  <c:v>371.54610126301901</c:v>
                </c:pt>
                <c:pt idx="49">
                  <c:v>366.95751604509098</c:v>
                </c:pt>
                <c:pt idx="50">
                  <c:v>361.32044424590998</c:v>
                </c:pt>
                <c:pt idx="51">
                  <c:v>353.48393543406303</c:v>
                </c:pt>
                <c:pt idx="52">
                  <c:v>356.60919656589698</c:v>
                </c:pt>
                <c:pt idx="53">
                  <c:v>351.66901539020301</c:v>
                </c:pt>
                <c:pt idx="54">
                  <c:v>359.14393469341599</c:v>
                </c:pt>
                <c:pt idx="55">
                  <c:v>365.22597258491498</c:v>
                </c:pt>
                <c:pt idx="56">
                  <c:v>360.04748299941599</c:v>
                </c:pt>
                <c:pt idx="57">
                  <c:v>368.92983268122799</c:v>
                </c:pt>
                <c:pt idx="58">
                  <c:v>370.68539660799502</c:v>
                </c:pt>
                <c:pt idx="59">
                  <c:v>364.26281630575602</c:v>
                </c:pt>
                <c:pt idx="60">
                  <c:v>365.34820102319901</c:v>
                </c:pt>
                <c:pt idx="61">
                  <c:v>362.26338235150502</c:v>
                </c:pt>
                <c:pt idx="62">
                  <c:v>356.36558573009199</c:v>
                </c:pt>
                <c:pt idx="63">
                  <c:v>358.685688695355</c:v>
                </c:pt>
                <c:pt idx="64">
                  <c:v>361.34495864381398</c:v>
                </c:pt>
                <c:pt idx="65">
                  <c:v>363.695401706746</c:v>
                </c:pt>
                <c:pt idx="66">
                  <c:v>368.07229701125999</c:v>
                </c:pt>
                <c:pt idx="67">
                  <c:v>365.17378580747197</c:v>
                </c:pt>
                <c:pt idx="68">
                  <c:v>362.48028299574798</c:v>
                </c:pt>
                <c:pt idx="69">
                  <c:v>356.47471031736001</c:v>
                </c:pt>
                <c:pt idx="70">
                  <c:v>356.273405187538</c:v>
                </c:pt>
                <c:pt idx="71">
                  <c:v>359.594153085041</c:v>
                </c:pt>
                <c:pt idx="72">
                  <c:v>369.68732280830602</c:v>
                </c:pt>
                <c:pt idx="73">
                  <c:v>374.325367178036</c:v>
                </c:pt>
                <c:pt idx="74">
                  <c:v>374.16013492787903</c:v>
                </c:pt>
                <c:pt idx="75">
                  <c:v>375.499801353647</c:v>
                </c:pt>
                <c:pt idx="76">
                  <c:v>379.54705252396298</c:v>
                </c:pt>
                <c:pt idx="77">
                  <c:v>365.68687040727701</c:v>
                </c:pt>
                <c:pt idx="78">
                  <c:v>362.77010575175501</c:v>
                </c:pt>
                <c:pt idx="79">
                  <c:v>364.19782888265598</c:v>
                </c:pt>
                <c:pt idx="80">
                  <c:v>369.77771223855001</c:v>
                </c:pt>
                <c:pt idx="81">
                  <c:v>367.27136782590497</c:v>
                </c:pt>
                <c:pt idx="82">
                  <c:v>387.48099784547702</c:v>
                </c:pt>
                <c:pt idx="83">
                  <c:v>388.90729542214399</c:v>
                </c:pt>
                <c:pt idx="84">
                  <c:v>400.13927391378297</c:v>
                </c:pt>
                <c:pt idx="85">
                  <c:v>396.29625845090499</c:v>
                </c:pt>
                <c:pt idx="86">
                  <c:v>383.55208234785198</c:v>
                </c:pt>
                <c:pt idx="87">
                  <c:v>374.514897425497</c:v>
                </c:pt>
                <c:pt idx="88">
                  <c:v>361.16099734964502</c:v>
                </c:pt>
                <c:pt idx="89">
                  <c:v>357.40239768237097</c:v>
                </c:pt>
                <c:pt idx="90">
                  <c:v>352.11442650974499</c:v>
                </c:pt>
                <c:pt idx="91">
                  <c:v>341.21186841609102</c:v>
                </c:pt>
                <c:pt idx="92">
                  <c:v>368.59769077061299</c:v>
                </c:pt>
                <c:pt idx="93">
                  <c:v>361.17156307837098</c:v>
                </c:pt>
                <c:pt idx="94">
                  <c:v>353.17524425738702</c:v>
                </c:pt>
                <c:pt idx="95">
                  <c:v>350.94555884222098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80.809446519045807</c:v>
                </c:pt>
                <c:pt idx="1">
                  <c:v>76.030226064551101</c:v>
                </c:pt>
                <c:pt idx="2">
                  <c:v>72.662979890643001</c:v>
                </c:pt>
                <c:pt idx="3">
                  <c:v>68.921397672558797</c:v>
                </c:pt>
                <c:pt idx="4">
                  <c:v>63.034276659639502</c:v>
                </c:pt>
                <c:pt idx="5">
                  <c:v>60.8665280077281</c:v>
                </c:pt>
                <c:pt idx="6">
                  <c:v>53.457069654403298</c:v>
                </c:pt>
                <c:pt idx="7">
                  <c:v>49.748313324119401</c:v>
                </c:pt>
                <c:pt idx="8">
                  <c:v>51.030087926657004</c:v>
                </c:pt>
                <c:pt idx="9">
                  <c:v>50.107215104334699</c:v>
                </c:pt>
                <c:pt idx="10">
                  <c:v>48.873360067380801</c:v>
                </c:pt>
                <c:pt idx="11">
                  <c:v>51.078256615364602</c:v>
                </c:pt>
                <c:pt idx="12">
                  <c:v>50.201158777414001</c:v>
                </c:pt>
                <c:pt idx="13">
                  <c:v>51.882937443674301</c:v>
                </c:pt>
                <c:pt idx="14">
                  <c:v>48.687548073493197</c:v>
                </c:pt>
                <c:pt idx="15">
                  <c:v>51.4724638922415</c:v>
                </c:pt>
                <c:pt idx="16">
                  <c:v>58.088156850517898</c:v>
                </c:pt>
                <c:pt idx="17">
                  <c:v>58.186624407504098</c:v>
                </c:pt>
                <c:pt idx="18">
                  <c:v>53.478407833206397</c:v>
                </c:pt>
                <c:pt idx="19">
                  <c:v>51.618323965281597</c:v>
                </c:pt>
                <c:pt idx="20">
                  <c:v>53.110625041021002</c:v>
                </c:pt>
                <c:pt idx="21">
                  <c:v>57.5547301730792</c:v>
                </c:pt>
                <c:pt idx="22">
                  <c:v>51.454868876805001</c:v>
                </c:pt>
                <c:pt idx="23">
                  <c:v>44.043759387968699</c:v>
                </c:pt>
                <c:pt idx="24">
                  <c:v>35.093923996552299</c:v>
                </c:pt>
                <c:pt idx="25">
                  <c:v>31.712332524873801</c:v>
                </c:pt>
                <c:pt idx="26">
                  <c:v>31.8961380164411</c:v>
                </c:pt>
                <c:pt idx="27">
                  <c:v>28.450797301740501</c:v>
                </c:pt>
                <c:pt idx="28">
                  <c:v>29.514656883905801</c:v>
                </c:pt>
                <c:pt idx="29">
                  <c:v>28.366548080689402</c:v>
                </c:pt>
                <c:pt idx="30">
                  <c:v>31.107872279644599</c:v>
                </c:pt>
                <c:pt idx="31">
                  <c:v>27.985195152745501</c:v>
                </c:pt>
                <c:pt idx="32">
                  <c:v>27.675306704851401</c:v>
                </c:pt>
                <c:pt idx="33">
                  <c:v>29.258374123199701</c:v>
                </c:pt>
                <c:pt idx="34">
                  <c:v>27.100027847929901</c:v>
                </c:pt>
                <c:pt idx="35">
                  <c:v>30.873690858386201</c:v>
                </c:pt>
                <c:pt idx="36">
                  <c:v>34.434556357914097</c:v>
                </c:pt>
                <c:pt idx="37">
                  <c:v>31.412765758373901</c:v>
                </c:pt>
                <c:pt idx="38">
                  <c:v>29.415288213713598</c:v>
                </c:pt>
                <c:pt idx="39">
                  <c:v>24.289092053741001</c:v>
                </c:pt>
                <c:pt idx="40">
                  <c:v>21.690146394271299</c:v>
                </c:pt>
                <c:pt idx="41">
                  <c:v>21.0350071532384</c:v>
                </c:pt>
                <c:pt idx="42">
                  <c:v>19.000852418773199</c:v>
                </c:pt>
                <c:pt idx="43">
                  <c:v>17.882231354561899</c:v>
                </c:pt>
                <c:pt idx="44">
                  <c:v>15.137525296567601</c:v>
                </c:pt>
                <c:pt idx="45">
                  <c:v>14.495964529085301</c:v>
                </c:pt>
                <c:pt idx="46">
                  <c:v>17.856819722124701</c:v>
                </c:pt>
                <c:pt idx="47">
                  <c:v>21.003769235857199</c:v>
                </c:pt>
                <c:pt idx="48">
                  <c:v>22.326864673121499</c:v>
                </c:pt>
                <c:pt idx="49">
                  <c:v>24.830235105179</c:v>
                </c:pt>
                <c:pt idx="50">
                  <c:v>30.4393798117801</c:v>
                </c:pt>
                <c:pt idx="51">
                  <c:v>34.084974713390302</c:v>
                </c:pt>
                <c:pt idx="52">
                  <c:v>36.374269804703303</c:v>
                </c:pt>
                <c:pt idx="53">
                  <c:v>35.704325676688697</c:v>
                </c:pt>
                <c:pt idx="54">
                  <c:v>36.173381061276899</c:v>
                </c:pt>
                <c:pt idx="55">
                  <c:v>38.746084404181097</c:v>
                </c:pt>
                <c:pt idx="56">
                  <c:v>52.463950932990898</c:v>
                </c:pt>
                <c:pt idx="57">
                  <c:v>56.0069524601194</c:v>
                </c:pt>
                <c:pt idx="58">
                  <c:v>57.940188074038097</c:v>
                </c:pt>
                <c:pt idx="59">
                  <c:v>60.370699214478897</c:v>
                </c:pt>
                <c:pt idx="60">
                  <c:v>69.3888476531625</c:v>
                </c:pt>
                <c:pt idx="61">
                  <c:v>61.201676428672997</c:v>
                </c:pt>
                <c:pt idx="62">
                  <c:v>47.3206236420192</c:v>
                </c:pt>
                <c:pt idx="63">
                  <c:v>38.536354569122899</c:v>
                </c:pt>
                <c:pt idx="64">
                  <c:v>39.938864192286999</c:v>
                </c:pt>
                <c:pt idx="65">
                  <c:v>57.970671800217801</c:v>
                </c:pt>
                <c:pt idx="66">
                  <c:v>79.645556422851698</c:v>
                </c:pt>
                <c:pt idx="67">
                  <c:v>83.998132051656398</c:v>
                </c:pt>
                <c:pt idx="68">
                  <c:v>94.0335679446694</c:v>
                </c:pt>
                <c:pt idx="69">
                  <c:v>107.117451243123</c:v>
                </c:pt>
                <c:pt idx="70">
                  <c:v>112.05414025131201</c:v>
                </c:pt>
                <c:pt idx="71">
                  <c:v>125.60378121121801</c:v>
                </c:pt>
                <c:pt idx="72">
                  <c:v>128.34869002915801</c:v>
                </c:pt>
                <c:pt idx="73">
                  <c:v>130.00144408286999</c:v>
                </c:pt>
                <c:pt idx="74">
                  <c:v>139.959682632061</c:v>
                </c:pt>
                <c:pt idx="75">
                  <c:v>167.23889309640799</c:v>
                </c:pt>
                <c:pt idx="76">
                  <c:v>155.04935726461699</c:v>
                </c:pt>
                <c:pt idx="77">
                  <c:v>128.90518308232399</c:v>
                </c:pt>
                <c:pt idx="78">
                  <c:v>120.693825691352</c:v>
                </c:pt>
                <c:pt idx="79">
                  <c:v>118.206789120499</c:v>
                </c:pt>
                <c:pt idx="80">
                  <c:v>97.897237674335301</c:v>
                </c:pt>
                <c:pt idx="81">
                  <c:v>93.117754958377603</c:v>
                </c:pt>
                <c:pt idx="82">
                  <c:v>100.53818837281101</c:v>
                </c:pt>
                <c:pt idx="83">
                  <c:v>100.058869924034</c:v>
                </c:pt>
                <c:pt idx="84">
                  <c:v>94.585595478473707</c:v>
                </c:pt>
                <c:pt idx="85">
                  <c:v>94.187440635991607</c:v>
                </c:pt>
                <c:pt idx="86">
                  <c:v>102.362542274654</c:v>
                </c:pt>
                <c:pt idx="87">
                  <c:v>110.201596021458</c:v>
                </c:pt>
                <c:pt idx="88">
                  <c:v>106.055470190802</c:v>
                </c:pt>
                <c:pt idx="89">
                  <c:v>114.900865134109</c:v>
                </c:pt>
                <c:pt idx="90">
                  <c:v>116.629232351129</c:v>
                </c:pt>
                <c:pt idx="91">
                  <c:v>95.427297620010904</c:v>
                </c:pt>
                <c:pt idx="92">
                  <c:v>81.944208411939897</c:v>
                </c:pt>
                <c:pt idx="93">
                  <c:v>88.802135961745904</c:v>
                </c:pt>
                <c:pt idx="94">
                  <c:v>95.3350260532536</c:v>
                </c:pt>
                <c:pt idx="95">
                  <c:v>106.89040103444999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16.266584055582701</c:v>
                </c:pt>
                <c:pt idx="19">
                  <c:v>18.787938237508101</c:v>
                </c:pt>
                <c:pt idx="20">
                  <c:v>18.878110846201601</c:v>
                </c:pt>
                <c:pt idx="21">
                  <c:v>19.0962953605652</c:v>
                </c:pt>
                <c:pt idx="22">
                  <c:v>20.552387812296601</c:v>
                </c:pt>
                <c:pt idx="23">
                  <c:v>33.908657391866001</c:v>
                </c:pt>
                <c:pt idx="24">
                  <c:v>53.9428268661499</c:v>
                </c:pt>
                <c:pt idx="25">
                  <c:v>80.246946042378795</c:v>
                </c:pt>
                <c:pt idx="26">
                  <c:v>108.920579065959</c:v>
                </c:pt>
                <c:pt idx="27">
                  <c:v>138.361727686564</c:v>
                </c:pt>
                <c:pt idx="28">
                  <c:v>171.788617472331</c:v>
                </c:pt>
                <c:pt idx="29">
                  <c:v>205.11935619099901</c:v>
                </c:pt>
                <c:pt idx="30">
                  <c:v>232.569056955973</c:v>
                </c:pt>
                <c:pt idx="31">
                  <c:v>266.38657839965799</c:v>
                </c:pt>
                <c:pt idx="32">
                  <c:v>300.93526180012998</c:v>
                </c:pt>
                <c:pt idx="33">
                  <c:v>344.30310668945299</c:v>
                </c:pt>
                <c:pt idx="34">
                  <c:v>373.49187243652301</c:v>
                </c:pt>
                <c:pt idx="35">
                  <c:v>391.00904966227199</c:v>
                </c:pt>
                <c:pt idx="36">
                  <c:v>407.874103719076</c:v>
                </c:pt>
                <c:pt idx="37">
                  <c:v>422.57269421386701</c:v>
                </c:pt>
                <c:pt idx="38">
                  <c:v>449.39359847005198</c:v>
                </c:pt>
                <c:pt idx="39">
                  <c:v>488.08158970133502</c:v>
                </c:pt>
                <c:pt idx="40">
                  <c:v>525.003248087565</c:v>
                </c:pt>
                <c:pt idx="41">
                  <c:v>580.25937162272101</c:v>
                </c:pt>
                <c:pt idx="42">
                  <c:v>613.90065266927104</c:v>
                </c:pt>
                <c:pt idx="43">
                  <c:v>692.10843851725201</c:v>
                </c:pt>
                <c:pt idx="44">
                  <c:v>727.23568452962195</c:v>
                </c:pt>
                <c:pt idx="45">
                  <c:v>795.15032678222701</c:v>
                </c:pt>
                <c:pt idx="46">
                  <c:v>833.360522176107</c:v>
                </c:pt>
                <c:pt idx="47">
                  <c:v>862.34268094889296</c:v>
                </c:pt>
                <c:pt idx="48">
                  <c:v>889.40604520670604</c:v>
                </c:pt>
                <c:pt idx="49">
                  <c:v>918.22182275390605</c:v>
                </c:pt>
                <c:pt idx="50">
                  <c:v>904.49500382486997</c:v>
                </c:pt>
                <c:pt idx="51">
                  <c:v>913.658851033529</c:v>
                </c:pt>
                <c:pt idx="52">
                  <c:v>987.67587251790405</c:v>
                </c:pt>
                <c:pt idx="53">
                  <c:v>1010.38040620931</c:v>
                </c:pt>
                <c:pt idx="54">
                  <c:v>1041.9538873291001</c:v>
                </c:pt>
                <c:pt idx="55">
                  <c:v>1091.54282014974</c:v>
                </c:pt>
                <c:pt idx="56">
                  <c:v>1043.1019239502</c:v>
                </c:pt>
                <c:pt idx="57">
                  <c:v>959.83239668782505</c:v>
                </c:pt>
                <c:pt idx="58">
                  <c:v>918.03551770019499</c:v>
                </c:pt>
                <c:pt idx="59">
                  <c:v>982.97104215494801</c:v>
                </c:pt>
                <c:pt idx="60">
                  <c:v>968.97905301920605</c:v>
                </c:pt>
                <c:pt idx="61">
                  <c:v>979.12506111653602</c:v>
                </c:pt>
                <c:pt idx="62">
                  <c:v>956.11622875976605</c:v>
                </c:pt>
                <c:pt idx="63">
                  <c:v>874.27972941080702</c:v>
                </c:pt>
                <c:pt idx="64">
                  <c:v>892.99383841959605</c:v>
                </c:pt>
                <c:pt idx="65">
                  <c:v>872.60768953450497</c:v>
                </c:pt>
                <c:pt idx="66">
                  <c:v>741.59547131347699</c:v>
                </c:pt>
                <c:pt idx="67">
                  <c:v>682.75834790039096</c:v>
                </c:pt>
                <c:pt idx="68">
                  <c:v>590.28627648925794</c:v>
                </c:pt>
                <c:pt idx="69">
                  <c:v>516.73809169515005</c:v>
                </c:pt>
                <c:pt idx="70">
                  <c:v>456.38629705810501</c:v>
                </c:pt>
                <c:pt idx="71">
                  <c:v>373.06669514973999</c:v>
                </c:pt>
                <c:pt idx="72">
                  <c:v>328.01033048502597</c:v>
                </c:pt>
                <c:pt idx="73">
                  <c:v>273.45331632487</c:v>
                </c:pt>
                <c:pt idx="74">
                  <c:v>225.04054280598999</c:v>
                </c:pt>
                <c:pt idx="75">
                  <c:v>187.35736102294899</c:v>
                </c:pt>
                <c:pt idx="76">
                  <c:v>150.998980244954</c:v>
                </c:pt>
                <c:pt idx="77">
                  <c:v>126.710951716105</c:v>
                </c:pt>
                <c:pt idx="78">
                  <c:v>98.647557078043604</c:v>
                </c:pt>
                <c:pt idx="79">
                  <c:v>74.5477502644857</c:v>
                </c:pt>
                <c:pt idx="80">
                  <c:v>54.6402715555827</c:v>
                </c:pt>
                <c:pt idx="81">
                  <c:v>33.332773020426401</c:v>
                </c:pt>
                <c:pt idx="82">
                  <c:v>21.3268323644002</c:v>
                </c:pt>
                <c:pt idx="83">
                  <c:v>19.3435101572673</c:v>
                </c:pt>
                <c:pt idx="84">
                  <c:v>19.065966926574699</c:v>
                </c:pt>
                <c:pt idx="85">
                  <c:v>19.086695228576701</c:v>
                </c:pt>
                <c:pt idx="86">
                  <c:v>12.691507283528599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69.791957547914194</c:v>
                </c:pt>
                <c:pt idx="1">
                  <c:v>67.295667322388596</c:v>
                </c:pt>
                <c:pt idx="2">
                  <c:v>67.313847879055004</c:v>
                </c:pt>
                <c:pt idx="3">
                  <c:v>67.286933416996405</c:v>
                </c:pt>
                <c:pt idx="4">
                  <c:v>69.402773178768101</c:v>
                </c:pt>
                <c:pt idx="5">
                  <c:v>69.385060133705196</c:v>
                </c:pt>
                <c:pt idx="6">
                  <c:v>69.383136070930306</c:v>
                </c:pt>
                <c:pt idx="7">
                  <c:v>69.391335214349695</c:v>
                </c:pt>
                <c:pt idx="8">
                  <c:v>74.634866225230795</c:v>
                </c:pt>
                <c:pt idx="9">
                  <c:v>74.909936710688697</c:v>
                </c:pt>
                <c:pt idx="10">
                  <c:v>74.869349357279901</c:v>
                </c:pt>
                <c:pt idx="11">
                  <c:v>74.888278850790002</c:v>
                </c:pt>
                <c:pt idx="12">
                  <c:v>71.755257537269998</c:v>
                </c:pt>
                <c:pt idx="13">
                  <c:v>71.477872450747896</c:v>
                </c:pt>
                <c:pt idx="14">
                  <c:v>71.451625630909803</c:v>
                </c:pt>
                <c:pt idx="15">
                  <c:v>71.446747683439696</c:v>
                </c:pt>
                <c:pt idx="16">
                  <c:v>75.584282631752302</c:v>
                </c:pt>
                <c:pt idx="17">
                  <c:v>75.853670596044694</c:v>
                </c:pt>
                <c:pt idx="18">
                  <c:v>75.818770085110302</c:v>
                </c:pt>
                <c:pt idx="19">
                  <c:v>75.819289182338494</c:v>
                </c:pt>
                <c:pt idx="20">
                  <c:v>75.787666384182899</c:v>
                </c:pt>
                <c:pt idx="21">
                  <c:v>75.772433230248396</c:v>
                </c:pt>
                <c:pt idx="22">
                  <c:v>75.747442020719205</c:v>
                </c:pt>
                <c:pt idx="23">
                  <c:v>75.726344850646598</c:v>
                </c:pt>
                <c:pt idx="24">
                  <c:v>76.907904670545307</c:v>
                </c:pt>
                <c:pt idx="25">
                  <c:v>76.624098389122494</c:v>
                </c:pt>
                <c:pt idx="26">
                  <c:v>76.614764902124307</c:v>
                </c:pt>
                <c:pt idx="27">
                  <c:v>76.582507951891898</c:v>
                </c:pt>
                <c:pt idx="28">
                  <c:v>88.355543959315895</c:v>
                </c:pt>
                <c:pt idx="29">
                  <c:v>88.3203096272712</c:v>
                </c:pt>
                <c:pt idx="30">
                  <c:v>88.312922349755993</c:v>
                </c:pt>
                <c:pt idx="31">
                  <c:v>88.291237481676902</c:v>
                </c:pt>
                <c:pt idx="32">
                  <c:v>73.412425743083602</c:v>
                </c:pt>
                <c:pt idx="33">
                  <c:v>73.4160929138244</c:v>
                </c:pt>
                <c:pt idx="34">
                  <c:v>73.552155265432802</c:v>
                </c:pt>
                <c:pt idx="35">
                  <c:v>74.4145791329871</c:v>
                </c:pt>
                <c:pt idx="36">
                  <c:v>72.2341444462091</c:v>
                </c:pt>
                <c:pt idx="37">
                  <c:v>72.233785777572805</c:v>
                </c:pt>
                <c:pt idx="38">
                  <c:v>71.485688348086796</c:v>
                </c:pt>
                <c:pt idx="39">
                  <c:v>71.203941170341096</c:v>
                </c:pt>
                <c:pt idx="40">
                  <c:v>74.975089354621105</c:v>
                </c:pt>
                <c:pt idx="41">
                  <c:v>75.615457364194299</c:v>
                </c:pt>
                <c:pt idx="42">
                  <c:v>75.633946084199593</c:v>
                </c:pt>
                <c:pt idx="43">
                  <c:v>76.251868405250605</c:v>
                </c:pt>
                <c:pt idx="44">
                  <c:v>74.545414321352197</c:v>
                </c:pt>
                <c:pt idx="45">
                  <c:v>74.513549799981604</c:v>
                </c:pt>
                <c:pt idx="46">
                  <c:v>74.493408989578498</c:v>
                </c:pt>
                <c:pt idx="47">
                  <c:v>74.483031906487994</c:v>
                </c:pt>
                <c:pt idx="48">
                  <c:v>71.881417879681905</c:v>
                </c:pt>
                <c:pt idx="49">
                  <c:v>71.852710884687099</c:v>
                </c:pt>
                <c:pt idx="50">
                  <c:v>72.001463299959298</c:v>
                </c:pt>
                <c:pt idx="51">
                  <c:v>72.524735452641494</c:v>
                </c:pt>
                <c:pt idx="52">
                  <c:v>73.741260603107605</c:v>
                </c:pt>
                <c:pt idx="53">
                  <c:v>73.764670213589895</c:v>
                </c:pt>
                <c:pt idx="54">
                  <c:v>73.719834203315301</c:v>
                </c:pt>
                <c:pt idx="55">
                  <c:v>73.696474287884996</c:v>
                </c:pt>
                <c:pt idx="56">
                  <c:v>70.906946254243493</c:v>
                </c:pt>
                <c:pt idx="57">
                  <c:v>70.941639612433903</c:v>
                </c:pt>
                <c:pt idx="58">
                  <c:v>70.8717057103173</c:v>
                </c:pt>
                <c:pt idx="59">
                  <c:v>70.794713490323403</c:v>
                </c:pt>
                <c:pt idx="60">
                  <c:v>71.790061358918294</c:v>
                </c:pt>
                <c:pt idx="61">
                  <c:v>71.666151878264699</c:v>
                </c:pt>
                <c:pt idx="62">
                  <c:v>71.637155085493703</c:v>
                </c:pt>
                <c:pt idx="63">
                  <c:v>71.508588584286002</c:v>
                </c:pt>
                <c:pt idx="64">
                  <c:v>69.159214757925994</c:v>
                </c:pt>
                <c:pt idx="65">
                  <c:v>68.912500971362405</c:v>
                </c:pt>
                <c:pt idx="66">
                  <c:v>68.8907258959606</c:v>
                </c:pt>
                <c:pt idx="67">
                  <c:v>68.885999464382806</c:v>
                </c:pt>
                <c:pt idx="68">
                  <c:v>72.073109520716102</c:v>
                </c:pt>
                <c:pt idx="69">
                  <c:v>72.070329028539305</c:v>
                </c:pt>
                <c:pt idx="70">
                  <c:v>72.063189145956898</c:v>
                </c:pt>
                <c:pt idx="71">
                  <c:v>72.0480102784651</c:v>
                </c:pt>
                <c:pt idx="72">
                  <c:v>72.037938117731798</c:v>
                </c:pt>
                <c:pt idx="73">
                  <c:v>72.038899608955603</c:v>
                </c:pt>
                <c:pt idx="74">
                  <c:v>72.043208494063805</c:v>
                </c:pt>
                <c:pt idx="75">
                  <c:v>72.042408781840805</c:v>
                </c:pt>
                <c:pt idx="76">
                  <c:v>66.726791857025404</c:v>
                </c:pt>
                <c:pt idx="77">
                  <c:v>66.7249142483209</c:v>
                </c:pt>
                <c:pt idx="78">
                  <c:v>66.720648036137803</c:v>
                </c:pt>
                <c:pt idx="79">
                  <c:v>71.913053911845907</c:v>
                </c:pt>
                <c:pt idx="80">
                  <c:v>122.37511178688899</c:v>
                </c:pt>
                <c:pt idx="81">
                  <c:v>127.389659611586</c:v>
                </c:pt>
                <c:pt idx="82">
                  <c:v>122.440661721155</c:v>
                </c:pt>
                <c:pt idx="83">
                  <c:v>120.994524363983</c:v>
                </c:pt>
                <c:pt idx="84">
                  <c:v>157.211005109387</c:v>
                </c:pt>
                <c:pt idx="85">
                  <c:v>157.49454779096899</c:v>
                </c:pt>
                <c:pt idx="86">
                  <c:v>144.89074663502601</c:v>
                </c:pt>
                <c:pt idx="87">
                  <c:v>145.03745291054801</c:v>
                </c:pt>
                <c:pt idx="88">
                  <c:v>153.67745572085201</c:v>
                </c:pt>
                <c:pt idx="89">
                  <c:v>149.35861323672299</c:v>
                </c:pt>
                <c:pt idx="90">
                  <c:v>142.20377082318799</c:v>
                </c:pt>
                <c:pt idx="91">
                  <c:v>148.704191520455</c:v>
                </c:pt>
                <c:pt idx="92">
                  <c:v>136.99303341508499</c:v>
                </c:pt>
                <c:pt idx="93">
                  <c:v>134.687622154444</c:v>
                </c:pt>
                <c:pt idx="94">
                  <c:v>126.23669605314301</c:v>
                </c:pt>
                <c:pt idx="95">
                  <c:v>115.401269556077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101.62905326140999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86.014241058626794</c:v>
                </c:pt>
                <c:pt idx="33">
                  <c:v>93.330364727493503</c:v>
                </c:pt>
                <c:pt idx="34">
                  <c:v>93.098001969237899</c:v>
                </c:pt>
                <c:pt idx="35">
                  <c:v>92.679747383540303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40.066065986250202</c:v>
                </c:pt>
                <c:pt idx="73">
                  <c:v>150.033641192863</c:v>
                </c:pt>
                <c:pt idx="74">
                  <c:v>137.047854775395</c:v>
                </c:pt>
                <c:pt idx="75">
                  <c:v>143.680164828664</c:v>
                </c:pt>
                <c:pt idx="76">
                  <c:v>190.843270246846</c:v>
                </c:pt>
                <c:pt idx="77">
                  <c:v>194.16938177436899</c:v>
                </c:pt>
                <c:pt idx="78">
                  <c:v>194.22249459337201</c:v>
                </c:pt>
                <c:pt idx="79">
                  <c:v>159.414479354669</c:v>
                </c:pt>
                <c:pt idx="80">
                  <c:v>285.93959467224499</c:v>
                </c:pt>
                <c:pt idx="81">
                  <c:v>380.00688279526997</c:v>
                </c:pt>
                <c:pt idx="82">
                  <c:v>379.45584869462198</c:v>
                </c:pt>
                <c:pt idx="83">
                  <c:v>355.17056886164499</c:v>
                </c:pt>
                <c:pt idx="84">
                  <c:v>342.78302647623798</c:v>
                </c:pt>
                <c:pt idx="85">
                  <c:v>365.99140768833098</c:v>
                </c:pt>
                <c:pt idx="86">
                  <c:v>365.266007940951</c:v>
                </c:pt>
                <c:pt idx="87">
                  <c:v>414.82857891554102</c:v>
                </c:pt>
                <c:pt idx="88">
                  <c:v>787.27244751452395</c:v>
                </c:pt>
                <c:pt idx="89">
                  <c:v>965.562757765284</c:v>
                </c:pt>
                <c:pt idx="90">
                  <c:v>981.545050299374</c:v>
                </c:pt>
                <c:pt idx="91">
                  <c:v>593.85853607535296</c:v>
                </c:pt>
                <c:pt idx="92">
                  <c:v>2.61935014517515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151.92175700996401</c:v>
                </c:pt>
                <c:pt idx="45">
                  <c:v>319.79049226654701</c:v>
                </c:pt>
                <c:pt idx="46">
                  <c:v>269.384134888826</c:v>
                </c:pt>
                <c:pt idx="47">
                  <c:v>167.725598387058</c:v>
                </c:pt>
                <c:pt idx="48">
                  <c:v>86.073960194857094</c:v>
                </c:pt>
                <c:pt idx="49">
                  <c:v>44.218860399508699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30.643818298557701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-2112.9914494407799</c:v>
                </c:pt>
                <c:pt idx="1">
                  <c:v>-1998.19391667592</c:v>
                </c:pt>
                <c:pt idx="2">
                  <c:v>-2037.6402431148499</c:v>
                </c:pt>
                <c:pt idx="3">
                  <c:v>-2083.6312909182602</c:v>
                </c:pt>
                <c:pt idx="4">
                  <c:v>-2083.24519789958</c:v>
                </c:pt>
                <c:pt idx="5">
                  <c:v>-2068.1468167902799</c:v>
                </c:pt>
                <c:pt idx="6">
                  <c:v>-2071.3669373877101</c:v>
                </c:pt>
                <c:pt idx="7">
                  <c:v>-2071.3482124321799</c:v>
                </c:pt>
                <c:pt idx="8">
                  <c:v>-2121.7730406523801</c:v>
                </c:pt>
                <c:pt idx="9">
                  <c:v>-2138.80458680627</c:v>
                </c:pt>
                <c:pt idx="10">
                  <c:v>-2157.18961848648</c:v>
                </c:pt>
                <c:pt idx="11">
                  <c:v>-2142.4227596178998</c:v>
                </c:pt>
                <c:pt idx="12">
                  <c:v>-2137.36193936275</c:v>
                </c:pt>
                <c:pt idx="13">
                  <c:v>-2116.1199781649598</c:v>
                </c:pt>
                <c:pt idx="14">
                  <c:v>-2134.7214029911802</c:v>
                </c:pt>
                <c:pt idx="15">
                  <c:v>-2133.7305050262098</c:v>
                </c:pt>
                <c:pt idx="16">
                  <c:v>-2111.5312205504601</c:v>
                </c:pt>
                <c:pt idx="17">
                  <c:v>-2128.9112351092399</c:v>
                </c:pt>
                <c:pt idx="18">
                  <c:v>-2138.74201146717</c:v>
                </c:pt>
                <c:pt idx="19">
                  <c:v>-2177.3171827759402</c:v>
                </c:pt>
                <c:pt idx="20">
                  <c:v>-2203.3469356363598</c:v>
                </c:pt>
                <c:pt idx="21">
                  <c:v>-2313.62191517785</c:v>
                </c:pt>
                <c:pt idx="22">
                  <c:v>-2335.5016524904599</c:v>
                </c:pt>
                <c:pt idx="23">
                  <c:v>-2349.3084246016501</c:v>
                </c:pt>
                <c:pt idx="24">
                  <c:v>-2313.3136442814098</c:v>
                </c:pt>
                <c:pt idx="25">
                  <c:v>-2279.7169923629999</c:v>
                </c:pt>
                <c:pt idx="26">
                  <c:v>-2238.3338718274599</c:v>
                </c:pt>
                <c:pt idx="27">
                  <c:v>-2215.1021895488998</c:v>
                </c:pt>
                <c:pt idx="28">
                  <c:v>-2129.4176506581298</c:v>
                </c:pt>
                <c:pt idx="29">
                  <c:v>-2075.8599737918598</c:v>
                </c:pt>
                <c:pt idx="30">
                  <c:v>-1995.9477717023899</c:v>
                </c:pt>
                <c:pt idx="31">
                  <c:v>-1914.65592632428</c:v>
                </c:pt>
                <c:pt idx="32">
                  <c:v>-1779.41985048131</c:v>
                </c:pt>
                <c:pt idx="33">
                  <c:v>-1719.3431653150301</c:v>
                </c:pt>
                <c:pt idx="34">
                  <c:v>-1618.4593624332299</c:v>
                </c:pt>
                <c:pt idx="35">
                  <c:v>-1581.4797749202401</c:v>
                </c:pt>
                <c:pt idx="36">
                  <c:v>-1189.27436852796</c:v>
                </c:pt>
                <c:pt idx="37">
                  <c:v>-957.66597322672703</c:v>
                </c:pt>
                <c:pt idx="38">
                  <c:v>-789.07164718399804</c:v>
                </c:pt>
                <c:pt idx="39">
                  <c:v>-662.10766985349903</c:v>
                </c:pt>
                <c:pt idx="40">
                  <c:v>-470.97813974734203</c:v>
                </c:pt>
                <c:pt idx="41">
                  <c:v>-415.75487689519099</c:v>
                </c:pt>
                <c:pt idx="42">
                  <c:v>-260.40771936914302</c:v>
                </c:pt>
                <c:pt idx="43">
                  <c:v>-161.817045574547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-30.526775911237099</c:v>
                </c:pt>
                <c:pt idx="51">
                  <c:v>-24.304494975589598</c:v>
                </c:pt>
                <c:pt idx="52">
                  <c:v>-44.2468597369758</c:v>
                </c:pt>
                <c:pt idx="53">
                  <c:v>0</c:v>
                </c:pt>
                <c:pt idx="54">
                  <c:v>-114.035476631642</c:v>
                </c:pt>
                <c:pt idx="55">
                  <c:v>-235.581139201524</c:v>
                </c:pt>
                <c:pt idx="56">
                  <c:v>-179.99716882755399</c:v>
                </c:pt>
                <c:pt idx="57">
                  <c:v>-156.72910669210799</c:v>
                </c:pt>
                <c:pt idx="58">
                  <c:v>-171.07024678793201</c:v>
                </c:pt>
                <c:pt idx="59">
                  <c:v>-201.904700747878</c:v>
                </c:pt>
                <c:pt idx="60">
                  <c:v>-193.33856365514399</c:v>
                </c:pt>
                <c:pt idx="61">
                  <c:v>-174.36949828908101</c:v>
                </c:pt>
                <c:pt idx="62">
                  <c:v>-124.78225894936401</c:v>
                </c:pt>
                <c:pt idx="63">
                  <c:v>-165.58182772049</c:v>
                </c:pt>
                <c:pt idx="64">
                  <c:v>-101.06571109989</c:v>
                </c:pt>
                <c:pt idx="65">
                  <c:v>-93.9318628695938</c:v>
                </c:pt>
                <c:pt idx="66">
                  <c:v>-90.202674418282399</c:v>
                </c:pt>
                <c:pt idx="67">
                  <c:v>-137.04104358244999</c:v>
                </c:pt>
                <c:pt idx="68">
                  <c:v>-661.13455980217896</c:v>
                </c:pt>
                <c:pt idx="69">
                  <c:v>-948.33221817579602</c:v>
                </c:pt>
                <c:pt idx="70">
                  <c:v>-1082.8848013776501</c:v>
                </c:pt>
                <c:pt idx="71">
                  <c:v>-1070.7066557000601</c:v>
                </c:pt>
                <c:pt idx="72">
                  <c:v>-1111.35577862536</c:v>
                </c:pt>
                <c:pt idx="73">
                  <c:v>-1240.0111284607699</c:v>
                </c:pt>
                <c:pt idx="74">
                  <c:v>-1292.8334021539799</c:v>
                </c:pt>
                <c:pt idx="75">
                  <c:v>-1290.89602042094</c:v>
                </c:pt>
                <c:pt idx="76">
                  <c:v>-1249.3645613911799</c:v>
                </c:pt>
                <c:pt idx="77">
                  <c:v>-1215.2811162161299</c:v>
                </c:pt>
                <c:pt idx="78">
                  <c:v>-1228.38900596448</c:v>
                </c:pt>
                <c:pt idx="79">
                  <c:v>-1254.07063188443</c:v>
                </c:pt>
                <c:pt idx="80">
                  <c:v>-1478.7839553914901</c:v>
                </c:pt>
                <c:pt idx="81">
                  <c:v>-1548.05123466793</c:v>
                </c:pt>
                <c:pt idx="82">
                  <c:v>-1578.0650434299901</c:v>
                </c:pt>
                <c:pt idx="83">
                  <c:v>-1538.55785691505</c:v>
                </c:pt>
                <c:pt idx="84">
                  <c:v>-1599.0350798388299</c:v>
                </c:pt>
                <c:pt idx="85">
                  <c:v>-1655.82536854726</c:v>
                </c:pt>
                <c:pt idx="86">
                  <c:v>-1641.0807922169399</c:v>
                </c:pt>
                <c:pt idx="87">
                  <c:v>-1686.6878990215901</c:v>
                </c:pt>
                <c:pt idx="88">
                  <c:v>-2074.2770321204298</c:v>
                </c:pt>
                <c:pt idx="89">
                  <c:v>-2246.3388617874298</c:v>
                </c:pt>
                <c:pt idx="90">
                  <c:v>-2259.9963742445798</c:v>
                </c:pt>
                <c:pt idx="91">
                  <c:v>-1957.32399333135</c:v>
                </c:pt>
                <c:pt idx="92">
                  <c:v>-1444.5701422796301</c:v>
                </c:pt>
                <c:pt idx="93">
                  <c:v>-1486.22004181482</c:v>
                </c:pt>
                <c:pt idx="94">
                  <c:v>-1529.0404575377099</c:v>
                </c:pt>
                <c:pt idx="95">
                  <c:v>-1534.28006220715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-4.6153528213760797</c:v>
                </c:pt>
                <c:pt idx="2">
                  <c:v>-4.7362788184928002</c:v>
                </c:pt>
                <c:pt idx="3">
                  <c:v>-4.7362788184928002</c:v>
                </c:pt>
                <c:pt idx="4">
                  <c:v>-4.8706413756535598</c:v>
                </c:pt>
                <c:pt idx="5">
                  <c:v>-5.0050039328143301</c:v>
                </c:pt>
                <c:pt idx="6">
                  <c:v>-4.9714133015327704</c:v>
                </c:pt>
                <c:pt idx="7">
                  <c:v>-4.9714133015327704</c:v>
                </c:pt>
                <c:pt idx="8">
                  <c:v>-5.08562146711078</c:v>
                </c:pt>
                <c:pt idx="9">
                  <c:v>-5.0789033472613703</c:v>
                </c:pt>
                <c:pt idx="10">
                  <c:v>-5.11249397854293</c:v>
                </c:pt>
                <c:pt idx="11">
                  <c:v>-5.08562146711078</c:v>
                </c:pt>
                <c:pt idx="12">
                  <c:v>-5.05874895567863</c:v>
                </c:pt>
                <c:pt idx="13">
                  <c:v>-5.0251583243970703</c:v>
                </c:pt>
                <c:pt idx="14">
                  <c:v>-5.1998296326888003</c:v>
                </c:pt>
                <c:pt idx="15">
                  <c:v>-5.15952088155783</c:v>
                </c:pt>
                <c:pt idx="16">
                  <c:v>-5.11249397854293</c:v>
                </c:pt>
                <c:pt idx="17">
                  <c:v>-5.0318764442464801</c:v>
                </c:pt>
                <c:pt idx="18">
                  <c:v>-5.0251583243970703</c:v>
                </c:pt>
                <c:pt idx="19">
                  <c:v>-5.0318764442464801</c:v>
                </c:pt>
                <c:pt idx="20">
                  <c:v>-5.0251583243970703</c:v>
                </c:pt>
                <c:pt idx="21">
                  <c:v>-5.11249397854293</c:v>
                </c:pt>
                <c:pt idx="22">
                  <c:v>-5.1393664899750897</c:v>
                </c:pt>
                <c:pt idx="23">
                  <c:v>-5.1393664899750897</c:v>
                </c:pt>
                <c:pt idx="24">
                  <c:v>-5.1863933929899799</c:v>
                </c:pt>
                <c:pt idx="25">
                  <c:v>-5.05874895567863</c:v>
                </c:pt>
                <c:pt idx="26">
                  <c:v>-5.0318764442464801</c:v>
                </c:pt>
                <c:pt idx="27">
                  <c:v>-5.08562146711078</c:v>
                </c:pt>
                <c:pt idx="28">
                  <c:v>-4.9982858129649204</c:v>
                </c:pt>
                <c:pt idx="29">
                  <c:v>-4.9243863985178704</c:v>
                </c:pt>
                <c:pt idx="30">
                  <c:v>-4.88407767942142</c:v>
                </c:pt>
                <c:pt idx="31">
                  <c:v>-4.8437688642214098</c:v>
                </c:pt>
                <c:pt idx="32">
                  <c:v>-4.7362788184928002</c:v>
                </c:pt>
                <c:pt idx="33">
                  <c:v>-4.7900238413571099</c:v>
                </c:pt>
                <c:pt idx="34">
                  <c:v>-1.89451152739712</c:v>
                </c:pt>
                <c:pt idx="35">
                  <c:v>0</c:v>
                </c:pt>
                <c:pt idx="36">
                  <c:v>-76.512740035647397</c:v>
                </c:pt>
                <c:pt idx="37">
                  <c:v>-114.960576292989</c:v>
                </c:pt>
                <c:pt idx="38">
                  <c:v>-143.58651165607199</c:v>
                </c:pt>
                <c:pt idx="39">
                  <c:v>-222.02735628502199</c:v>
                </c:pt>
                <c:pt idx="40">
                  <c:v>-221.765348745963</c:v>
                </c:pt>
                <c:pt idx="41">
                  <c:v>-221.75862815945499</c:v>
                </c:pt>
                <c:pt idx="42">
                  <c:v>-392.31841878482902</c:v>
                </c:pt>
                <c:pt idx="43">
                  <c:v>-536.62376359467703</c:v>
                </c:pt>
                <c:pt idx="44">
                  <c:v>-816.73604605244202</c:v>
                </c:pt>
                <c:pt idx="45">
                  <c:v>-959.85229297099102</c:v>
                </c:pt>
                <c:pt idx="46">
                  <c:v>-958.83785754645498</c:v>
                </c:pt>
                <c:pt idx="47">
                  <c:v>-956.51337520068205</c:v>
                </c:pt>
                <c:pt idx="48">
                  <c:v>-998.80686257862305</c:v>
                </c:pt>
                <c:pt idx="49">
                  <c:v>-971.63310388032505</c:v>
                </c:pt>
                <c:pt idx="50">
                  <c:v>-952.62358255852905</c:v>
                </c:pt>
                <c:pt idx="51">
                  <c:v>-952.18690845228696</c:v>
                </c:pt>
                <c:pt idx="52">
                  <c:v>-974.26226784931305</c:v>
                </c:pt>
                <c:pt idx="53">
                  <c:v>-1002.02685180039</c:v>
                </c:pt>
                <c:pt idx="54">
                  <c:v>-998.33815189984705</c:v>
                </c:pt>
                <c:pt idx="55">
                  <c:v>-995.05653338265495</c:v>
                </c:pt>
                <c:pt idx="56">
                  <c:v>-994.38185046382296</c:v>
                </c:pt>
                <c:pt idx="57">
                  <c:v>-991.30838970993796</c:v>
                </c:pt>
                <c:pt idx="58">
                  <c:v>-990.77600772714095</c:v>
                </c:pt>
                <c:pt idx="59">
                  <c:v>-988.94879957790602</c:v>
                </c:pt>
                <c:pt idx="60">
                  <c:v>-985.94461950103801</c:v>
                </c:pt>
                <c:pt idx="61">
                  <c:v>-985.00510692986904</c:v>
                </c:pt>
                <c:pt idx="62">
                  <c:v>-981.56284630309199</c:v>
                </c:pt>
                <c:pt idx="63">
                  <c:v>-978.470035672618</c:v>
                </c:pt>
                <c:pt idx="64">
                  <c:v>-978.241986777433</c:v>
                </c:pt>
                <c:pt idx="65">
                  <c:v>-973.54615839876305</c:v>
                </c:pt>
                <c:pt idx="66">
                  <c:v>-970.68622285646904</c:v>
                </c:pt>
                <c:pt idx="67">
                  <c:v>-910.23261182266697</c:v>
                </c:pt>
                <c:pt idx="68">
                  <c:v>-355.52580117050098</c:v>
                </c:pt>
                <c:pt idx="69">
                  <c:v>-95.646945612685101</c:v>
                </c:pt>
                <c:pt idx="70">
                  <c:v>-50.887616767893199</c:v>
                </c:pt>
                <c:pt idx="71">
                  <c:v>-20.367987782837599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-0.38965133567990301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3553.1302638735601</c:v>
                </c:pt>
                <c:pt idx="1">
                  <c:v>3554.5374050632599</c:v>
                </c:pt>
                <c:pt idx="2">
                  <c:v>3556.0177956798002</c:v>
                </c:pt>
                <c:pt idx="3">
                  <c:v>3556.46465137411</c:v>
                </c:pt>
                <c:pt idx="4">
                  <c:v>3557.4516218685199</c:v>
                </c:pt>
                <c:pt idx="5">
                  <c:v>3558.17854794299</c:v>
                </c:pt>
                <c:pt idx="6">
                  <c:v>3558.1318695462901</c:v>
                </c:pt>
                <c:pt idx="7">
                  <c:v>3557.3049113583702</c:v>
                </c:pt>
                <c:pt idx="8">
                  <c:v>3490.4234468150298</c:v>
                </c:pt>
                <c:pt idx="9">
                  <c:v>3155.4025644961898</c:v>
                </c:pt>
                <c:pt idx="10">
                  <c:v>3145.0925977715501</c:v>
                </c:pt>
                <c:pt idx="11">
                  <c:v>3143.8321996545201</c:v>
                </c:pt>
                <c:pt idx="12">
                  <c:v>3147.8534613091201</c:v>
                </c:pt>
                <c:pt idx="13">
                  <c:v>3149.4673420458098</c:v>
                </c:pt>
                <c:pt idx="14">
                  <c:v>3153.9487611910599</c:v>
                </c:pt>
                <c:pt idx="15">
                  <c:v>3173.5684060683302</c:v>
                </c:pt>
                <c:pt idx="16">
                  <c:v>3183.0847749241402</c:v>
                </c:pt>
                <c:pt idx="17">
                  <c:v>3182.1178303899501</c:v>
                </c:pt>
                <c:pt idx="18">
                  <c:v>3186.3125038349799</c:v>
                </c:pt>
                <c:pt idx="19">
                  <c:v>2971.9703371379201</c:v>
                </c:pt>
                <c:pt idx="20">
                  <c:v>2523.9264846928099</c:v>
                </c:pt>
                <c:pt idx="21">
                  <c:v>2525.7137283761199</c:v>
                </c:pt>
                <c:pt idx="22">
                  <c:v>2522.8728261227702</c:v>
                </c:pt>
                <c:pt idx="23">
                  <c:v>2522.3259871588002</c:v>
                </c:pt>
                <c:pt idx="24">
                  <c:v>2520.3920166840799</c:v>
                </c:pt>
                <c:pt idx="25">
                  <c:v>2520.6854865481801</c:v>
                </c:pt>
                <c:pt idx="26">
                  <c:v>2520.2786827742898</c:v>
                </c:pt>
                <c:pt idx="27">
                  <c:v>2520.22532905752</c:v>
                </c:pt>
                <c:pt idx="28">
                  <c:v>2520.3920329653502</c:v>
                </c:pt>
                <c:pt idx="29">
                  <c:v>2522.3193118387298</c:v>
                </c:pt>
                <c:pt idx="30">
                  <c:v>2523.7931573853398</c:v>
                </c:pt>
                <c:pt idx="31">
                  <c:v>2525.0601982599001</c:v>
                </c:pt>
                <c:pt idx="32">
                  <c:v>2525.4803689552</c:v>
                </c:pt>
                <c:pt idx="33">
                  <c:v>2526.52066060383</c:v>
                </c:pt>
                <c:pt idx="34">
                  <c:v>2526.69405611299</c:v>
                </c:pt>
                <c:pt idx="35">
                  <c:v>2526.3472650946701</c:v>
                </c:pt>
                <c:pt idx="36">
                  <c:v>2527.2742391147799</c:v>
                </c:pt>
                <c:pt idx="37">
                  <c:v>2527.1075189256899</c:v>
                </c:pt>
                <c:pt idx="38">
                  <c:v>2525.9005070879598</c:v>
                </c:pt>
                <c:pt idx="39">
                  <c:v>2524.4733399380498</c:v>
                </c:pt>
                <c:pt idx="40">
                  <c:v>2523.05957227207</c:v>
                </c:pt>
                <c:pt idx="41">
                  <c:v>2525.4870117127398</c:v>
                </c:pt>
                <c:pt idx="42">
                  <c:v>2527.3542615492902</c:v>
                </c:pt>
                <c:pt idx="43">
                  <c:v>2526.1071815098699</c:v>
                </c:pt>
                <c:pt idx="44">
                  <c:v>2526.6740464340501</c:v>
                </c:pt>
                <c:pt idx="45">
                  <c:v>2526.8274485455399</c:v>
                </c:pt>
                <c:pt idx="46">
                  <c:v>2526.9407987365998</c:v>
                </c:pt>
                <c:pt idx="47">
                  <c:v>2524.7067644840399</c:v>
                </c:pt>
                <c:pt idx="48">
                  <c:v>2524.9468480688402</c:v>
                </c:pt>
                <c:pt idx="49">
                  <c:v>2524.29997699142</c:v>
                </c:pt>
                <c:pt idx="50">
                  <c:v>2521.9458683839298</c:v>
                </c:pt>
                <c:pt idx="51">
                  <c:v>2521.01226788756</c:v>
                </c:pt>
                <c:pt idx="52">
                  <c:v>2520.6187659100001</c:v>
                </c:pt>
                <c:pt idx="53">
                  <c:v>2520.8188464181799</c:v>
                </c:pt>
                <c:pt idx="54">
                  <c:v>2520.4520620021799</c:v>
                </c:pt>
                <c:pt idx="55">
                  <c:v>2521.3990131387</c:v>
                </c:pt>
                <c:pt idx="56">
                  <c:v>2522.0258745371698</c:v>
                </c:pt>
                <c:pt idx="57">
                  <c:v>2523.3396589334902</c:v>
                </c:pt>
                <c:pt idx="58">
                  <c:v>2524.3666650670598</c:v>
                </c:pt>
                <c:pt idx="59">
                  <c:v>2526.9541493767401</c:v>
                </c:pt>
                <c:pt idx="60">
                  <c:v>2528.12117441911</c:v>
                </c:pt>
                <c:pt idx="61">
                  <c:v>2528.7480846613898</c:v>
                </c:pt>
                <c:pt idx="62">
                  <c:v>2527.6277054531702</c:v>
                </c:pt>
                <c:pt idx="63">
                  <c:v>2527.4609689828098</c:v>
                </c:pt>
                <c:pt idx="64">
                  <c:v>2526.8407340606</c:v>
                </c:pt>
                <c:pt idx="65">
                  <c:v>2526.0671784332499</c:v>
                </c:pt>
                <c:pt idx="66">
                  <c:v>2523.71308610703</c:v>
                </c:pt>
                <c:pt idx="67">
                  <c:v>2523.6997354668902</c:v>
                </c:pt>
                <c:pt idx="68">
                  <c:v>2523.0929163098899</c:v>
                </c:pt>
                <c:pt idx="69">
                  <c:v>2522.7061384962199</c:v>
                </c:pt>
                <c:pt idx="70">
                  <c:v>2521.3990457012301</c:v>
                </c:pt>
                <c:pt idx="71">
                  <c:v>2521.2190074345399</c:v>
                </c:pt>
                <c:pt idx="72">
                  <c:v>2521.7458204382901</c:v>
                </c:pt>
                <c:pt idx="73">
                  <c:v>2521.5057368534899</c:v>
                </c:pt>
                <c:pt idx="74">
                  <c:v>2521.6857751201901</c:v>
                </c:pt>
                <c:pt idx="75">
                  <c:v>2522.0525595361901</c:v>
                </c:pt>
                <c:pt idx="76">
                  <c:v>2522.6260672179001</c:v>
                </c:pt>
                <c:pt idx="77">
                  <c:v>2520.3320202097798</c:v>
                </c:pt>
                <c:pt idx="78">
                  <c:v>2520.3720395676701</c:v>
                </c:pt>
                <c:pt idx="79">
                  <c:v>2519.4984029830498</c:v>
                </c:pt>
                <c:pt idx="80">
                  <c:v>2519.9385670760298</c:v>
                </c:pt>
                <c:pt idx="81">
                  <c:v>2518.9982424157802</c:v>
                </c:pt>
                <c:pt idx="82">
                  <c:v>2520.29200085189</c:v>
                </c:pt>
                <c:pt idx="83">
                  <c:v>2521.27232858876</c:v>
                </c:pt>
                <c:pt idx="84">
                  <c:v>2522.3860487581701</c:v>
                </c:pt>
                <c:pt idx="85">
                  <c:v>2523.2396431013099</c:v>
                </c:pt>
                <c:pt idx="86">
                  <c:v>2522.3660227979599</c:v>
                </c:pt>
                <c:pt idx="87">
                  <c:v>2524.8334978777798</c:v>
                </c:pt>
                <c:pt idx="88">
                  <c:v>2525.37364524041</c:v>
                </c:pt>
                <c:pt idx="89">
                  <c:v>2527.6543741709202</c:v>
                </c:pt>
                <c:pt idx="90">
                  <c:v>2527.9477951912099</c:v>
                </c:pt>
                <c:pt idx="91">
                  <c:v>2529.4816046495898</c:v>
                </c:pt>
                <c:pt idx="92">
                  <c:v>2528.9881194023801</c:v>
                </c:pt>
                <c:pt idx="93">
                  <c:v>2528.0678532648799</c:v>
                </c:pt>
                <c:pt idx="94">
                  <c:v>2527.3542615492902</c:v>
                </c:pt>
                <c:pt idx="95">
                  <c:v>2529.6416820811401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2656.9456946888899</c:v>
                </c:pt>
                <c:pt idx="1">
                  <c:v>2503.11421227354</c:v>
                </c:pt>
                <c:pt idx="2">
                  <c:v>2480.3615875273099</c:v>
                </c:pt>
                <c:pt idx="3">
                  <c:v>2476.1906606499301</c:v>
                </c:pt>
                <c:pt idx="4">
                  <c:v>2465.1113487562002</c:v>
                </c:pt>
                <c:pt idx="5">
                  <c:v>2462.6261523674102</c:v>
                </c:pt>
                <c:pt idx="6">
                  <c:v>2465.5410626984299</c:v>
                </c:pt>
                <c:pt idx="7">
                  <c:v>2442.8812638733598</c:v>
                </c:pt>
                <c:pt idx="8">
                  <c:v>2427.4494404171401</c:v>
                </c:pt>
                <c:pt idx="9">
                  <c:v>2455.7497982557602</c:v>
                </c:pt>
                <c:pt idx="10">
                  <c:v>2435.6801905442999</c:v>
                </c:pt>
                <c:pt idx="11">
                  <c:v>2440.9496745487299</c:v>
                </c:pt>
                <c:pt idx="12">
                  <c:v>2477.4181090921102</c:v>
                </c:pt>
                <c:pt idx="13">
                  <c:v>2489.16691752925</c:v>
                </c:pt>
                <c:pt idx="14">
                  <c:v>2494.6755471102501</c:v>
                </c:pt>
                <c:pt idx="15">
                  <c:v>2480.8748006968799</c:v>
                </c:pt>
                <c:pt idx="16">
                  <c:v>2495.1472720095799</c:v>
                </c:pt>
                <c:pt idx="17">
                  <c:v>2475.35042517395</c:v>
                </c:pt>
                <c:pt idx="18">
                  <c:v>2473.0867336798901</c:v>
                </c:pt>
                <c:pt idx="19">
                  <c:v>2467.0809798845198</c:v>
                </c:pt>
                <c:pt idx="20">
                  <c:v>2546.4162059411601</c:v>
                </c:pt>
                <c:pt idx="21">
                  <c:v>2563.8628892738402</c:v>
                </c:pt>
                <c:pt idx="22">
                  <c:v>2632.4090743226898</c:v>
                </c:pt>
                <c:pt idx="23">
                  <c:v>2657.0374589023399</c:v>
                </c:pt>
                <c:pt idx="24">
                  <c:v>2671.1375415520401</c:v>
                </c:pt>
                <c:pt idx="25">
                  <c:v>2668.91216953907</c:v>
                </c:pt>
                <c:pt idx="26">
                  <c:v>2660.4873229098798</c:v>
                </c:pt>
                <c:pt idx="27">
                  <c:v>2641.8609516476999</c:v>
                </c:pt>
                <c:pt idx="28">
                  <c:v>2626.5178052856099</c:v>
                </c:pt>
                <c:pt idx="29">
                  <c:v>2603.3401217770902</c:v>
                </c:pt>
                <c:pt idx="30">
                  <c:v>2599.9110345725899</c:v>
                </c:pt>
                <c:pt idx="31">
                  <c:v>2595.1601212781202</c:v>
                </c:pt>
                <c:pt idx="32">
                  <c:v>2547.0498821000801</c:v>
                </c:pt>
                <c:pt idx="33">
                  <c:v>2537.5873060282202</c:v>
                </c:pt>
                <c:pt idx="34">
                  <c:v>2537.4099845078899</c:v>
                </c:pt>
                <c:pt idx="35">
                  <c:v>2530.7505944487898</c:v>
                </c:pt>
                <c:pt idx="36">
                  <c:v>2491.8578238689502</c:v>
                </c:pt>
                <c:pt idx="37">
                  <c:v>2470.9124706423299</c:v>
                </c:pt>
                <c:pt idx="38">
                  <c:v>2473.1429388522802</c:v>
                </c:pt>
                <c:pt idx="39">
                  <c:v>2501.21767563707</c:v>
                </c:pt>
                <c:pt idx="40">
                  <c:v>2537.4968811998801</c:v>
                </c:pt>
                <c:pt idx="41">
                  <c:v>2527.4793260108299</c:v>
                </c:pt>
                <c:pt idx="42">
                  <c:v>2526.7406714610502</c:v>
                </c:pt>
                <c:pt idx="43">
                  <c:v>2535.3678795783899</c:v>
                </c:pt>
                <c:pt idx="44">
                  <c:v>2501.1290802127601</c:v>
                </c:pt>
                <c:pt idx="45">
                  <c:v>2500.28794636872</c:v>
                </c:pt>
                <c:pt idx="46">
                  <c:v>2485.7388756984901</c:v>
                </c:pt>
                <c:pt idx="47">
                  <c:v>2501.4235652615898</c:v>
                </c:pt>
                <c:pt idx="48">
                  <c:v>2474.4243057117901</c:v>
                </c:pt>
                <c:pt idx="49">
                  <c:v>2464.1800024253498</c:v>
                </c:pt>
                <c:pt idx="50">
                  <c:v>2463.9139548090002</c:v>
                </c:pt>
                <c:pt idx="51">
                  <c:v>2444.63184020164</c:v>
                </c:pt>
                <c:pt idx="52">
                  <c:v>2507.2546273049402</c:v>
                </c:pt>
                <c:pt idx="53">
                  <c:v>2481.4743715375898</c:v>
                </c:pt>
                <c:pt idx="54">
                  <c:v>2487.89883018301</c:v>
                </c:pt>
                <c:pt idx="55">
                  <c:v>2483.2375086846901</c:v>
                </c:pt>
                <c:pt idx="56">
                  <c:v>2458.5216883922299</c:v>
                </c:pt>
                <c:pt idx="57">
                  <c:v>2431.2892124950399</c:v>
                </c:pt>
                <c:pt idx="58">
                  <c:v>2416.6069383430299</c:v>
                </c:pt>
                <c:pt idx="59">
                  <c:v>2412.0690199476999</c:v>
                </c:pt>
                <c:pt idx="60">
                  <c:v>2412.5620770048799</c:v>
                </c:pt>
                <c:pt idx="61">
                  <c:v>2408.1886743015898</c:v>
                </c:pt>
                <c:pt idx="62">
                  <c:v>2410.9787931426199</c:v>
                </c:pt>
                <c:pt idx="63">
                  <c:v>2417.72695829964</c:v>
                </c:pt>
                <c:pt idx="64">
                  <c:v>2461.1162733423298</c:v>
                </c:pt>
                <c:pt idx="65">
                  <c:v>2503.2645990861502</c:v>
                </c:pt>
                <c:pt idx="66">
                  <c:v>2504.36807273656</c:v>
                </c:pt>
                <c:pt idx="67">
                  <c:v>2519.7869596927699</c:v>
                </c:pt>
                <c:pt idx="68">
                  <c:v>2568.7879879674201</c:v>
                </c:pt>
                <c:pt idx="69">
                  <c:v>2605.0487198162</c:v>
                </c:pt>
                <c:pt idx="70">
                  <c:v>2645.4236343491302</c:v>
                </c:pt>
                <c:pt idx="71">
                  <c:v>2686.96544731726</c:v>
                </c:pt>
                <c:pt idx="72">
                  <c:v>2674.2788569671902</c:v>
                </c:pt>
                <c:pt idx="73">
                  <c:v>2696.3910922950199</c:v>
                </c:pt>
                <c:pt idx="74">
                  <c:v>2696.63680412538</c:v>
                </c:pt>
                <c:pt idx="75">
                  <c:v>2703.0611484330502</c:v>
                </c:pt>
                <c:pt idx="76">
                  <c:v>2732.8326901344599</c:v>
                </c:pt>
                <c:pt idx="77">
                  <c:v>2747.9897599711599</c:v>
                </c:pt>
                <c:pt idx="78">
                  <c:v>2744.62208847378</c:v>
                </c:pt>
                <c:pt idx="79">
                  <c:v>2740.9239155355099</c:v>
                </c:pt>
                <c:pt idx="80">
                  <c:v>2742.1909738419799</c:v>
                </c:pt>
                <c:pt idx="81">
                  <c:v>2748.6370259886799</c:v>
                </c:pt>
                <c:pt idx="82">
                  <c:v>2754.2155649384099</c:v>
                </c:pt>
                <c:pt idx="83">
                  <c:v>2756.3582380883199</c:v>
                </c:pt>
                <c:pt idx="84">
                  <c:v>2777.31953326444</c:v>
                </c:pt>
                <c:pt idx="85">
                  <c:v>2785.2789272367199</c:v>
                </c:pt>
                <c:pt idx="86">
                  <c:v>2788.27766347437</c:v>
                </c:pt>
                <c:pt idx="87">
                  <c:v>2788.5753499802599</c:v>
                </c:pt>
                <c:pt idx="88">
                  <c:v>2791.2844033546999</c:v>
                </c:pt>
                <c:pt idx="89">
                  <c:v>2785.1649978332298</c:v>
                </c:pt>
                <c:pt idx="90">
                  <c:v>2783.49465393935</c:v>
                </c:pt>
                <c:pt idx="91">
                  <c:v>2773.48524939866</c:v>
                </c:pt>
                <c:pt idx="92">
                  <c:v>2786.9006612517801</c:v>
                </c:pt>
                <c:pt idx="93">
                  <c:v>2781.465420174</c:v>
                </c:pt>
                <c:pt idx="94">
                  <c:v>2779.3902716339899</c:v>
                </c:pt>
                <c:pt idx="95">
                  <c:v>2771.39786671913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24.211806219181199</c:v>
                </c:pt>
                <c:pt idx="1">
                  <c:v>24.191746651621699</c:v>
                </c:pt>
                <c:pt idx="2">
                  <c:v>24.104821858864099</c:v>
                </c:pt>
                <c:pt idx="3">
                  <c:v>24.111508381383999</c:v>
                </c:pt>
                <c:pt idx="4">
                  <c:v>24.078075768784899</c:v>
                </c:pt>
                <c:pt idx="5">
                  <c:v>24.111508381383999</c:v>
                </c:pt>
                <c:pt idx="6">
                  <c:v>24.171687084062299</c:v>
                </c:pt>
                <c:pt idx="7">
                  <c:v>24.071389246265099</c:v>
                </c:pt>
                <c:pt idx="8">
                  <c:v>24.064702723745299</c:v>
                </c:pt>
                <c:pt idx="9">
                  <c:v>24.178373479047298</c:v>
                </c:pt>
                <c:pt idx="10">
                  <c:v>24.191746651621699</c:v>
                </c:pt>
                <c:pt idx="11">
                  <c:v>24.205119696661299</c:v>
                </c:pt>
                <c:pt idx="12">
                  <c:v>24.118194903903799</c:v>
                </c:pt>
                <c:pt idx="13">
                  <c:v>24.104821858864099</c:v>
                </c:pt>
                <c:pt idx="14">
                  <c:v>24.124881426423599</c:v>
                </c:pt>
                <c:pt idx="15">
                  <c:v>24.098135336344299</c:v>
                </c:pt>
                <c:pt idx="16">
                  <c:v>24.205119696661299</c:v>
                </c:pt>
                <c:pt idx="17">
                  <c:v>24.124881426423599</c:v>
                </c:pt>
                <c:pt idx="18">
                  <c:v>24.185060129101899</c:v>
                </c:pt>
                <c:pt idx="19">
                  <c:v>24.124881426423599</c:v>
                </c:pt>
                <c:pt idx="20">
                  <c:v>24.285356819085798</c:v>
                </c:pt>
                <c:pt idx="21">
                  <c:v>24.191746651621699</c:v>
                </c:pt>
                <c:pt idx="22">
                  <c:v>24.031270238681</c:v>
                </c:pt>
                <c:pt idx="23">
                  <c:v>24.131567821408598</c:v>
                </c:pt>
                <c:pt idx="24">
                  <c:v>24.138254471463199</c:v>
                </c:pt>
                <c:pt idx="25">
                  <c:v>24.098135336344299</c:v>
                </c:pt>
                <c:pt idx="26">
                  <c:v>24.178373606582099</c:v>
                </c:pt>
                <c:pt idx="27">
                  <c:v>24.098135336344299</c:v>
                </c:pt>
                <c:pt idx="28">
                  <c:v>24.165000561542499</c:v>
                </c:pt>
                <c:pt idx="29">
                  <c:v>24.158314039022599</c:v>
                </c:pt>
                <c:pt idx="30">
                  <c:v>24.124881426423599</c:v>
                </c:pt>
                <c:pt idx="31">
                  <c:v>24.071389246265099</c:v>
                </c:pt>
                <c:pt idx="32">
                  <c:v>24.165000561542499</c:v>
                </c:pt>
                <c:pt idx="33">
                  <c:v>24.211806219181199</c:v>
                </c:pt>
                <c:pt idx="34">
                  <c:v>24.131567948943399</c:v>
                </c:pt>
                <c:pt idx="35">
                  <c:v>24.165000561542499</c:v>
                </c:pt>
                <c:pt idx="36">
                  <c:v>24.131567948943399</c:v>
                </c:pt>
                <c:pt idx="37">
                  <c:v>24.118194903903799</c:v>
                </c:pt>
                <c:pt idx="38">
                  <c:v>24.098135336344299</c:v>
                </c:pt>
                <c:pt idx="39">
                  <c:v>24.158314039022599</c:v>
                </c:pt>
                <c:pt idx="40">
                  <c:v>24.178373606582099</c:v>
                </c:pt>
                <c:pt idx="41">
                  <c:v>24.191746651621699</c:v>
                </c:pt>
                <c:pt idx="42">
                  <c:v>24.258611876819799</c:v>
                </c:pt>
                <c:pt idx="43">
                  <c:v>24.158314039022599</c:v>
                </c:pt>
                <c:pt idx="44">
                  <c:v>24.104821858864099</c:v>
                </c:pt>
                <c:pt idx="45">
                  <c:v>24.165000561542499</c:v>
                </c:pt>
                <c:pt idx="46">
                  <c:v>24.158314039022599</c:v>
                </c:pt>
                <c:pt idx="47">
                  <c:v>24.171687084062299</c:v>
                </c:pt>
                <c:pt idx="48">
                  <c:v>24.144940993982999</c:v>
                </c:pt>
                <c:pt idx="49">
                  <c:v>24.084762291304699</c:v>
                </c:pt>
                <c:pt idx="50">
                  <c:v>24.104821858864099</c:v>
                </c:pt>
                <c:pt idx="51">
                  <c:v>24.138254471463199</c:v>
                </c:pt>
                <c:pt idx="52">
                  <c:v>24.158314039022599</c:v>
                </c:pt>
                <c:pt idx="53">
                  <c:v>24.171687084062299</c:v>
                </c:pt>
                <c:pt idx="54">
                  <c:v>24.091448813824499</c:v>
                </c:pt>
                <c:pt idx="55">
                  <c:v>24.131567948943399</c:v>
                </c:pt>
                <c:pt idx="56">
                  <c:v>24.124881426423599</c:v>
                </c:pt>
                <c:pt idx="57">
                  <c:v>24.205119696661299</c:v>
                </c:pt>
                <c:pt idx="58">
                  <c:v>24.078075768784899</c:v>
                </c:pt>
                <c:pt idx="59">
                  <c:v>24.078075768784899</c:v>
                </c:pt>
                <c:pt idx="60">
                  <c:v>24.131567948943399</c:v>
                </c:pt>
                <c:pt idx="61">
                  <c:v>24.178373606582099</c:v>
                </c:pt>
                <c:pt idx="62">
                  <c:v>24.144940993982999</c:v>
                </c:pt>
                <c:pt idx="63">
                  <c:v>24.124881426423599</c:v>
                </c:pt>
                <c:pt idx="64">
                  <c:v>24.124881426423599</c:v>
                </c:pt>
                <c:pt idx="65">
                  <c:v>24.138254471463199</c:v>
                </c:pt>
                <c:pt idx="66">
                  <c:v>24.131567948943399</c:v>
                </c:pt>
                <c:pt idx="67">
                  <c:v>24.191746651621699</c:v>
                </c:pt>
                <c:pt idx="68">
                  <c:v>24.144940993982999</c:v>
                </c:pt>
                <c:pt idx="69">
                  <c:v>24.151627516502799</c:v>
                </c:pt>
                <c:pt idx="70">
                  <c:v>24.098135336344299</c:v>
                </c:pt>
                <c:pt idx="71">
                  <c:v>24.165000561542499</c:v>
                </c:pt>
                <c:pt idx="72">
                  <c:v>24.165000561542499</c:v>
                </c:pt>
                <c:pt idx="73">
                  <c:v>24.191746651621699</c:v>
                </c:pt>
                <c:pt idx="74">
                  <c:v>24.098135336344299</c:v>
                </c:pt>
                <c:pt idx="75">
                  <c:v>24.084762291304699</c:v>
                </c:pt>
                <c:pt idx="76">
                  <c:v>24.091448813824499</c:v>
                </c:pt>
                <c:pt idx="77">
                  <c:v>24.151627388967999</c:v>
                </c:pt>
                <c:pt idx="78">
                  <c:v>24.098135336344299</c:v>
                </c:pt>
                <c:pt idx="79">
                  <c:v>24.185060129101899</c:v>
                </c:pt>
                <c:pt idx="80">
                  <c:v>24.191746651621699</c:v>
                </c:pt>
                <c:pt idx="81">
                  <c:v>24.205119696661299</c:v>
                </c:pt>
                <c:pt idx="82">
                  <c:v>24.158314039022599</c:v>
                </c:pt>
                <c:pt idx="83">
                  <c:v>24.211806219181199</c:v>
                </c:pt>
                <c:pt idx="84">
                  <c:v>24.191746651621699</c:v>
                </c:pt>
                <c:pt idx="85">
                  <c:v>24.158314039022599</c:v>
                </c:pt>
                <c:pt idx="86">
                  <c:v>24.124881426423599</c:v>
                </c:pt>
                <c:pt idx="87">
                  <c:v>24.098135336344299</c:v>
                </c:pt>
                <c:pt idx="88">
                  <c:v>24.165000561542499</c:v>
                </c:pt>
                <c:pt idx="89">
                  <c:v>24.138254343928399</c:v>
                </c:pt>
                <c:pt idx="90">
                  <c:v>24.104821731329299</c:v>
                </c:pt>
                <c:pt idx="91">
                  <c:v>24.138254471463199</c:v>
                </c:pt>
                <c:pt idx="92">
                  <c:v>24.118194903903799</c:v>
                </c:pt>
                <c:pt idx="93">
                  <c:v>24.118194903903799</c:v>
                </c:pt>
                <c:pt idx="94">
                  <c:v>24.178373606582099</c:v>
                </c:pt>
                <c:pt idx="95">
                  <c:v>24.211806219181199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359.11798262931399</c:v>
                </c:pt>
                <c:pt idx="1">
                  <c:v>358.91402337416798</c:v>
                </c:pt>
                <c:pt idx="2">
                  <c:v>360.77110422259699</c:v>
                </c:pt>
                <c:pt idx="3">
                  <c:v>361.739035138036</c:v>
                </c:pt>
                <c:pt idx="4">
                  <c:v>357.83363661086298</c:v>
                </c:pt>
                <c:pt idx="5">
                  <c:v>358.64135040444899</c:v>
                </c:pt>
                <c:pt idx="6">
                  <c:v>359.89036147762903</c:v>
                </c:pt>
                <c:pt idx="7">
                  <c:v>358.26744047445902</c:v>
                </c:pt>
                <c:pt idx="8">
                  <c:v>354.414990970811</c:v>
                </c:pt>
                <c:pt idx="9">
                  <c:v>359.70500045626397</c:v>
                </c:pt>
                <c:pt idx="10">
                  <c:v>353.08107919099098</c:v>
                </c:pt>
                <c:pt idx="11">
                  <c:v>353.25240598466098</c:v>
                </c:pt>
                <c:pt idx="12">
                  <c:v>349.86363207387399</c:v>
                </c:pt>
                <c:pt idx="13">
                  <c:v>354.81093336409901</c:v>
                </c:pt>
                <c:pt idx="14">
                  <c:v>356.66460425318297</c:v>
                </c:pt>
                <c:pt idx="15">
                  <c:v>351.71942053557598</c:v>
                </c:pt>
                <c:pt idx="16">
                  <c:v>353.43089611997198</c:v>
                </c:pt>
                <c:pt idx="17">
                  <c:v>355.39459098556</c:v>
                </c:pt>
                <c:pt idx="18">
                  <c:v>355.58884217139502</c:v>
                </c:pt>
                <c:pt idx="19">
                  <c:v>355.78044184079999</c:v>
                </c:pt>
                <c:pt idx="20">
                  <c:v>380.19239297279802</c:v>
                </c:pt>
                <c:pt idx="21">
                  <c:v>381.009555144839</c:v>
                </c:pt>
                <c:pt idx="22">
                  <c:v>378.84836659826601</c:v>
                </c:pt>
                <c:pt idx="23">
                  <c:v>370.14484461440799</c:v>
                </c:pt>
                <c:pt idx="24">
                  <c:v>390.423802455844</c:v>
                </c:pt>
                <c:pt idx="25">
                  <c:v>385.99194503807502</c:v>
                </c:pt>
                <c:pt idx="26">
                  <c:v>383.04229137234</c:v>
                </c:pt>
                <c:pt idx="27">
                  <c:v>375.29391963067502</c:v>
                </c:pt>
                <c:pt idx="28">
                  <c:v>376.07863015403098</c:v>
                </c:pt>
                <c:pt idx="29">
                  <c:v>385.441378584365</c:v>
                </c:pt>
                <c:pt idx="30">
                  <c:v>384.53279309661701</c:v>
                </c:pt>
                <c:pt idx="31">
                  <c:v>383.18596351707203</c:v>
                </c:pt>
                <c:pt idx="32">
                  <c:v>377.14735752609499</c:v>
                </c:pt>
                <c:pt idx="33">
                  <c:v>377.13816883849302</c:v>
                </c:pt>
                <c:pt idx="34">
                  <c:v>375.71896560224502</c:v>
                </c:pt>
                <c:pt idx="35">
                  <c:v>374.08085996516598</c:v>
                </c:pt>
                <c:pt idx="36">
                  <c:v>365.193166198433</c:v>
                </c:pt>
                <c:pt idx="37">
                  <c:v>360.276274221812</c:v>
                </c:pt>
                <c:pt idx="38">
                  <c:v>363.82104952535298</c:v>
                </c:pt>
                <c:pt idx="39">
                  <c:v>362.04094638549901</c:v>
                </c:pt>
                <c:pt idx="40">
                  <c:v>348.34573296449702</c:v>
                </c:pt>
                <c:pt idx="41">
                  <c:v>353.18820166828101</c:v>
                </c:pt>
                <c:pt idx="42">
                  <c:v>356.44841040368999</c:v>
                </c:pt>
                <c:pt idx="43">
                  <c:v>362.95759927884302</c:v>
                </c:pt>
                <c:pt idx="44">
                  <c:v>354.66372262810398</c:v>
                </c:pt>
                <c:pt idx="45">
                  <c:v>345.07201302362603</c:v>
                </c:pt>
                <c:pt idx="46">
                  <c:v>345.10006934393101</c:v>
                </c:pt>
                <c:pt idx="47">
                  <c:v>348.16183300756302</c:v>
                </c:pt>
                <c:pt idx="48">
                  <c:v>346.62822017449901</c:v>
                </c:pt>
                <c:pt idx="49">
                  <c:v>344.58399566047802</c:v>
                </c:pt>
                <c:pt idx="50">
                  <c:v>347.63733514696702</c:v>
                </c:pt>
                <c:pt idx="51">
                  <c:v>342.190426272347</c:v>
                </c:pt>
                <c:pt idx="52">
                  <c:v>346.43921377310801</c:v>
                </c:pt>
                <c:pt idx="53">
                  <c:v>342.85321800727797</c:v>
                </c:pt>
                <c:pt idx="54">
                  <c:v>344.13206197744603</c:v>
                </c:pt>
                <c:pt idx="55">
                  <c:v>346.79323065557401</c:v>
                </c:pt>
                <c:pt idx="56">
                  <c:v>355.951437346604</c:v>
                </c:pt>
                <c:pt idx="57">
                  <c:v>357.18073982557701</c:v>
                </c:pt>
                <c:pt idx="58">
                  <c:v>357.89166659516201</c:v>
                </c:pt>
                <c:pt idx="59">
                  <c:v>356.87608726204297</c:v>
                </c:pt>
                <c:pt idx="60">
                  <c:v>356.74066090868098</c:v>
                </c:pt>
                <c:pt idx="61">
                  <c:v>350.05721097590998</c:v>
                </c:pt>
                <c:pt idx="62">
                  <c:v>344.25009025709699</c:v>
                </c:pt>
                <c:pt idx="63">
                  <c:v>353.64554881346203</c:v>
                </c:pt>
                <c:pt idx="64">
                  <c:v>348.74011599915201</c:v>
                </c:pt>
                <c:pt idx="65">
                  <c:v>351.57511493932202</c:v>
                </c:pt>
                <c:pt idx="66">
                  <c:v>349.08124541960899</c:v>
                </c:pt>
                <c:pt idx="67">
                  <c:v>354.37080226632997</c:v>
                </c:pt>
                <c:pt idx="68">
                  <c:v>359.75412328697098</c:v>
                </c:pt>
                <c:pt idx="69">
                  <c:v>353.67627849335298</c:v>
                </c:pt>
                <c:pt idx="70">
                  <c:v>351.85581162832602</c:v>
                </c:pt>
                <c:pt idx="71">
                  <c:v>360.65976237568401</c:v>
                </c:pt>
                <c:pt idx="72">
                  <c:v>365.72451067490903</c:v>
                </c:pt>
                <c:pt idx="73">
                  <c:v>379.00252831188698</c:v>
                </c:pt>
                <c:pt idx="74">
                  <c:v>380.676466432788</c:v>
                </c:pt>
                <c:pt idx="75">
                  <c:v>384.55041809644899</c:v>
                </c:pt>
                <c:pt idx="76">
                  <c:v>388.03056920961302</c:v>
                </c:pt>
                <c:pt idx="77">
                  <c:v>390.65763101323802</c:v>
                </c:pt>
                <c:pt idx="78">
                  <c:v>388.45998623938999</c:v>
                </c:pt>
                <c:pt idx="79">
                  <c:v>386.65310339034397</c:v>
                </c:pt>
                <c:pt idx="80">
                  <c:v>381.51113953484702</c:v>
                </c:pt>
                <c:pt idx="81">
                  <c:v>383.93805978158298</c:v>
                </c:pt>
                <c:pt idx="82">
                  <c:v>384.808693999382</c:v>
                </c:pt>
                <c:pt idx="83">
                  <c:v>387.87133988381203</c:v>
                </c:pt>
                <c:pt idx="84">
                  <c:v>386.80092573470603</c:v>
                </c:pt>
                <c:pt idx="85">
                  <c:v>385.13646997050301</c:v>
                </c:pt>
                <c:pt idx="86">
                  <c:v>384.34201254556001</c:v>
                </c:pt>
                <c:pt idx="87">
                  <c:v>384.22578511276703</c:v>
                </c:pt>
                <c:pt idx="88">
                  <c:v>361.698368035697</c:v>
                </c:pt>
                <c:pt idx="89">
                  <c:v>359.424684808981</c:v>
                </c:pt>
                <c:pt idx="90">
                  <c:v>358.20110402335803</c:v>
                </c:pt>
                <c:pt idx="91">
                  <c:v>356.15153764419898</c:v>
                </c:pt>
                <c:pt idx="92">
                  <c:v>360.07843347734899</c:v>
                </c:pt>
                <c:pt idx="93">
                  <c:v>358.53940596862799</c:v>
                </c:pt>
                <c:pt idx="94">
                  <c:v>358.73681227698899</c:v>
                </c:pt>
                <c:pt idx="95">
                  <c:v>357.69166095124399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70.243410452282703</c:v>
                </c:pt>
                <c:pt idx="1">
                  <c:v>71.006976004424502</c:v>
                </c:pt>
                <c:pt idx="2">
                  <c:v>67.830822445631199</c:v>
                </c:pt>
                <c:pt idx="3">
                  <c:v>67.912064571629799</c:v>
                </c:pt>
                <c:pt idx="4">
                  <c:v>62.310922511087497</c:v>
                </c:pt>
                <c:pt idx="5">
                  <c:v>59.499626075915799</c:v>
                </c:pt>
                <c:pt idx="6">
                  <c:v>54.575193299529197</c:v>
                </c:pt>
                <c:pt idx="7">
                  <c:v>57.259078029434697</c:v>
                </c:pt>
                <c:pt idx="8">
                  <c:v>67.701483959191293</c:v>
                </c:pt>
                <c:pt idx="9">
                  <c:v>70.916868623221902</c:v>
                </c:pt>
                <c:pt idx="10">
                  <c:v>66.802950440810207</c:v>
                </c:pt>
                <c:pt idx="11">
                  <c:v>61.904012879181103</c:v>
                </c:pt>
                <c:pt idx="12">
                  <c:v>60.310965643012302</c:v>
                </c:pt>
                <c:pt idx="13">
                  <c:v>53.3076961470043</c:v>
                </c:pt>
                <c:pt idx="14">
                  <c:v>47.400376161964701</c:v>
                </c:pt>
                <c:pt idx="15">
                  <c:v>53.236386888484901</c:v>
                </c:pt>
                <c:pt idx="16">
                  <c:v>58.486053186138001</c:v>
                </c:pt>
                <c:pt idx="17">
                  <c:v>56.243538882475697</c:v>
                </c:pt>
                <c:pt idx="18">
                  <c:v>50.040526504520898</c:v>
                </c:pt>
                <c:pt idx="19">
                  <c:v>44.299534024805098</c:v>
                </c:pt>
                <c:pt idx="20">
                  <c:v>42.163755301822199</c:v>
                </c:pt>
                <c:pt idx="21">
                  <c:v>41.437558945144502</c:v>
                </c:pt>
                <c:pt idx="22">
                  <c:v>41.319910637109402</c:v>
                </c:pt>
                <c:pt idx="23">
                  <c:v>49.111215026704798</c:v>
                </c:pt>
                <c:pt idx="24">
                  <c:v>51.148565479879302</c:v>
                </c:pt>
                <c:pt idx="25">
                  <c:v>57.836557203097698</c:v>
                </c:pt>
                <c:pt idx="26">
                  <c:v>56.197069587279799</c:v>
                </c:pt>
                <c:pt idx="27">
                  <c:v>61.360642484502797</c:v>
                </c:pt>
                <c:pt idx="28">
                  <c:v>63.639622058492897</c:v>
                </c:pt>
                <c:pt idx="29">
                  <c:v>65.957485751158998</c:v>
                </c:pt>
                <c:pt idx="30">
                  <c:v>67.344037513050694</c:v>
                </c:pt>
                <c:pt idx="31">
                  <c:v>69.604001217718405</c:v>
                </c:pt>
                <c:pt idx="32">
                  <c:v>68.085638312977395</c:v>
                </c:pt>
                <c:pt idx="33">
                  <c:v>66.234509261313207</c:v>
                </c:pt>
                <c:pt idx="34">
                  <c:v>72.533347258426602</c:v>
                </c:pt>
                <c:pt idx="35">
                  <c:v>72.767240841879001</c:v>
                </c:pt>
                <c:pt idx="36">
                  <c:v>77.080637323962605</c:v>
                </c:pt>
                <c:pt idx="37">
                  <c:v>82.620188766978899</c:v>
                </c:pt>
                <c:pt idx="38">
                  <c:v>78.552410493969305</c:v>
                </c:pt>
                <c:pt idx="39">
                  <c:v>81.667129830628696</c:v>
                </c:pt>
                <c:pt idx="40">
                  <c:v>82.523073262994302</c:v>
                </c:pt>
                <c:pt idx="41">
                  <c:v>85.323506755838594</c:v>
                </c:pt>
                <c:pt idx="42">
                  <c:v>91.245351397186496</c:v>
                </c:pt>
                <c:pt idx="43">
                  <c:v>88.426787605069904</c:v>
                </c:pt>
                <c:pt idx="44">
                  <c:v>85.931346247865307</c:v>
                </c:pt>
                <c:pt idx="45">
                  <c:v>87.750069269090801</c:v>
                </c:pt>
                <c:pt idx="46">
                  <c:v>91.699329504706</c:v>
                </c:pt>
                <c:pt idx="47">
                  <c:v>99.099944375502901</c:v>
                </c:pt>
                <c:pt idx="48">
                  <c:v>98.584570767538196</c:v>
                </c:pt>
                <c:pt idx="49">
                  <c:v>110.205160766115</c:v>
                </c:pt>
                <c:pt idx="50">
                  <c:v>107.353763496347</c:v>
                </c:pt>
                <c:pt idx="51">
                  <c:v>94.611591234616995</c:v>
                </c:pt>
                <c:pt idx="52">
                  <c:v>90.007135887410399</c:v>
                </c:pt>
                <c:pt idx="53">
                  <c:v>90.844419488838398</c:v>
                </c:pt>
                <c:pt idx="54">
                  <c:v>96.746334026706506</c:v>
                </c:pt>
                <c:pt idx="55">
                  <c:v>91.615305451667396</c:v>
                </c:pt>
                <c:pt idx="56">
                  <c:v>84.544689384246894</c:v>
                </c:pt>
                <c:pt idx="57">
                  <c:v>76.862255548441595</c:v>
                </c:pt>
                <c:pt idx="58">
                  <c:v>66.401333359723097</c:v>
                </c:pt>
                <c:pt idx="59">
                  <c:v>70.038942334994402</c:v>
                </c:pt>
                <c:pt idx="60">
                  <c:v>77.661455614680094</c:v>
                </c:pt>
                <c:pt idx="61">
                  <c:v>79.3294265527162</c:v>
                </c:pt>
                <c:pt idx="62">
                  <c:v>82.472806979346501</c:v>
                </c:pt>
                <c:pt idx="63">
                  <c:v>78.925768034026305</c:v>
                </c:pt>
                <c:pt idx="64">
                  <c:v>92.272372782053097</c:v>
                </c:pt>
                <c:pt idx="65">
                  <c:v>81.575948299722995</c:v>
                </c:pt>
                <c:pt idx="66">
                  <c:v>77.0496232628021</c:v>
                </c:pt>
                <c:pt idx="67">
                  <c:v>76.824242416322505</c:v>
                </c:pt>
                <c:pt idx="68">
                  <c:v>74.524594009492304</c:v>
                </c:pt>
                <c:pt idx="69">
                  <c:v>69.605584783923902</c:v>
                </c:pt>
                <c:pt idx="70">
                  <c:v>100.269678818674</c:v>
                </c:pt>
                <c:pt idx="71">
                  <c:v>100.01666577281</c:v>
                </c:pt>
                <c:pt idx="72">
                  <c:v>87.135545508406196</c:v>
                </c:pt>
                <c:pt idx="73">
                  <c:v>80.517398911281802</c:v>
                </c:pt>
                <c:pt idx="74">
                  <c:v>84.749381785602395</c:v>
                </c:pt>
                <c:pt idx="75">
                  <c:v>86.098213090996495</c:v>
                </c:pt>
                <c:pt idx="76">
                  <c:v>76.964511482325406</c:v>
                </c:pt>
                <c:pt idx="77">
                  <c:v>73.294467812508302</c:v>
                </c:pt>
                <c:pt idx="78">
                  <c:v>81.682670302667304</c:v>
                </c:pt>
                <c:pt idx="79">
                  <c:v>90.595607997641594</c:v>
                </c:pt>
                <c:pt idx="80">
                  <c:v>89.695771268138998</c:v>
                </c:pt>
                <c:pt idx="81">
                  <c:v>107.00657276605099</c:v>
                </c:pt>
                <c:pt idx="82">
                  <c:v>109.976329163426</c:v>
                </c:pt>
                <c:pt idx="83">
                  <c:v>116.669722562223</c:v>
                </c:pt>
                <c:pt idx="84">
                  <c:v>121.700419721597</c:v>
                </c:pt>
                <c:pt idx="85">
                  <c:v>116.064220452135</c:v>
                </c:pt>
                <c:pt idx="86">
                  <c:v>117.91230306236599</c:v>
                </c:pt>
                <c:pt idx="87">
                  <c:v>116.140685226926</c:v>
                </c:pt>
                <c:pt idx="88">
                  <c:v>120.32682413617999</c:v>
                </c:pt>
                <c:pt idx="89">
                  <c:v>120.336442201358</c:v>
                </c:pt>
                <c:pt idx="90">
                  <c:v>125.151941312631</c:v>
                </c:pt>
                <c:pt idx="91">
                  <c:v>122.297776196437</c:v>
                </c:pt>
                <c:pt idx="92">
                  <c:v>125.797532439658</c:v>
                </c:pt>
                <c:pt idx="93">
                  <c:v>121.351674089203</c:v>
                </c:pt>
                <c:pt idx="94">
                  <c:v>117.81756265625</c:v>
                </c:pt>
                <c:pt idx="95">
                  <c:v>145.37172023721899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1.71037557563823</c:v>
                </c:pt>
                <c:pt idx="19">
                  <c:v>12.8305187230699</c:v>
                </c:pt>
                <c:pt idx="20">
                  <c:v>12.923242498274901</c:v>
                </c:pt>
                <c:pt idx="21">
                  <c:v>12.953812988216599</c:v>
                </c:pt>
                <c:pt idx="22">
                  <c:v>12.8811366927014</c:v>
                </c:pt>
                <c:pt idx="23">
                  <c:v>12.783503846226999</c:v>
                </c:pt>
                <c:pt idx="24">
                  <c:v>12.9023694931309</c:v>
                </c:pt>
                <c:pt idx="25">
                  <c:v>13.839391847481</c:v>
                </c:pt>
                <c:pt idx="26">
                  <c:v>17.167429416300202</c:v>
                </c:pt>
                <c:pt idx="27">
                  <c:v>25.738164400626101</c:v>
                </c:pt>
                <c:pt idx="28">
                  <c:v>34.7500530092384</c:v>
                </c:pt>
                <c:pt idx="29">
                  <c:v>45.6348718323406</c:v>
                </c:pt>
                <c:pt idx="30">
                  <c:v>62.024282362385399</c:v>
                </c:pt>
                <c:pt idx="31">
                  <c:v>76.914421233059102</c:v>
                </c:pt>
                <c:pt idx="32">
                  <c:v>91.587872739608898</c:v>
                </c:pt>
                <c:pt idx="33">
                  <c:v>104.937123571467</c:v>
                </c:pt>
                <c:pt idx="34">
                  <c:v>121.452829041917</c:v>
                </c:pt>
                <c:pt idx="35">
                  <c:v>132.19728850076601</c:v>
                </c:pt>
                <c:pt idx="36">
                  <c:v>148.17326271113899</c:v>
                </c:pt>
                <c:pt idx="37">
                  <c:v>166.21948052584901</c:v>
                </c:pt>
                <c:pt idx="38">
                  <c:v>178.82872218629001</c:v>
                </c:pt>
                <c:pt idx="39">
                  <c:v>195.87151224320399</c:v>
                </c:pt>
                <c:pt idx="40">
                  <c:v>223.28843710355301</c:v>
                </c:pt>
                <c:pt idx="41">
                  <c:v>247.34675085602899</c:v>
                </c:pt>
                <c:pt idx="42">
                  <c:v>261.35083781939898</c:v>
                </c:pt>
                <c:pt idx="43">
                  <c:v>282.08292447899402</c:v>
                </c:pt>
                <c:pt idx="44">
                  <c:v>309.63969732385698</c:v>
                </c:pt>
                <c:pt idx="45">
                  <c:v>327.51670367711</c:v>
                </c:pt>
                <c:pt idx="46">
                  <c:v>336.66893675288298</c:v>
                </c:pt>
                <c:pt idx="47">
                  <c:v>337.96638120324701</c:v>
                </c:pt>
                <c:pt idx="48">
                  <c:v>346.265775745334</c:v>
                </c:pt>
                <c:pt idx="49">
                  <c:v>375.59544273478701</c:v>
                </c:pt>
                <c:pt idx="50">
                  <c:v>388.78160646561798</c:v>
                </c:pt>
                <c:pt idx="51">
                  <c:v>401.07138824416199</c:v>
                </c:pt>
                <c:pt idx="52">
                  <c:v>384.78800633566601</c:v>
                </c:pt>
                <c:pt idx="53">
                  <c:v>371.18670052446299</c:v>
                </c:pt>
                <c:pt idx="54">
                  <c:v>393.34615379916397</c:v>
                </c:pt>
                <c:pt idx="55">
                  <c:v>396.24776321515498</c:v>
                </c:pt>
                <c:pt idx="56">
                  <c:v>389.84559412955502</c:v>
                </c:pt>
                <c:pt idx="57">
                  <c:v>397.47431910827402</c:v>
                </c:pt>
                <c:pt idx="58">
                  <c:v>398.60352641933002</c:v>
                </c:pt>
                <c:pt idx="59">
                  <c:v>421.04821494234102</c:v>
                </c:pt>
                <c:pt idx="60">
                  <c:v>404.15932875627402</c:v>
                </c:pt>
                <c:pt idx="61">
                  <c:v>401.24155311956702</c:v>
                </c:pt>
                <c:pt idx="62">
                  <c:v>393.562523010169</c:v>
                </c:pt>
                <c:pt idx="63">
                  <c:v>389.46861648470599</c:v>
                </c:pt>
                <c:pt idx="64">
                  <c:v>371.10893874473601</c:v>
                </c:pt>
                <c:pt idx="65">
                  <c:v>360.60172324438599</c:v>
                </c:pt>
                <c:pt idx="66">
                  <c:v>312.61648287209903</c:v>
                </c:pt>
                <c:pt idx="67">
                  <c:v>291.94857602511303</c:v>
                </c:pt>
                <c:pt idx="68">
                  <c:v>269.54576802181401</c:v>
                </c:pt>
                <c:pt idx="69">
                  <c:v>246.08580933617799</c:v>
                </c:pt>
                <c:pt idx="70">
                  <c:v>210.74510018227099</c:v>
                </c:pt>
                <c:pt idx="71">
                  <c:v>200.03402415040401</c:v>
                </c:pt>
                <c:pt idx="72">
                  <c:v>176.99609958500301</c:v>
                </c:pt>
                <c:pt idx="73">
                  <c:v>149.15413400517099</c:v>
                </c:pt>
                <c:pt idx="74">
                  <c:v>130.84310337557201</c:v>
                </c:pt>
                <c:pt idx="75">
                  <c:v>115.82382012522</c:v>
                </c:pt>
                <c:pt idx="76">
                  <c:v>88.293244558787407</c:v>
                </c:pt>
                <c:pt idx="77">
                  <c:v>66.258028857551096</c:v>
                </c:pt>
                <c:pt idx="78">
                  <c:v>46.744779131878502</c:v>
                </c:pt>
                <c:pt idx="79">
                  <c:v>31.2849472011773</c:v>
                </c:pt>
                <c:pt idx="80">
                  <c:v>20.078578634409201</c:v>
                </c:pt>
                <c:pt idx="81">
                  <c:v>15.0882149742551</c:v>
                </c:pt>
                <c:pt idx="82">
                  <c:v>13.8641101320705</c:v>
                </c:pt>
                <c:pt idx="83">
                  <c:v>13.062071730713599</c:v>
                </c:pt>
                <c:pt idx="84">
                  <c:v>13.154319757236999</c:v>
                </c:pt>
                <c:pt idx="85">
                  <c:v>11.3739788085283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187.719067837339</c:v>
                </c:pt>
                <c:pt idx="1">
                  <c:v>188.01931826465199</c:v>
                </c:pt>
                <c:pt idx="2">
                  <c:v>187.851285625363</c:v>
                </c:pt>
                <c:pt idx="3">
                  <c:v>181.776736407264</c:v>
                </c:pt>
                <c:pt idx="4">
                  <c:v>111.069486520607</c:v>
                </c:pt>
                <c:pt idx="5">
                  <c:v>108.699487119822</c:v>
                </c:pt>
                <c:pt idx="6">
                  <c:v>108.857624884182</c:v>
                </c:pt>
                <c:pt idx="7">
                  <c:v>111.22493484804799</c:v>
                </c:pt>
                <c:pt idx="8">
                  <c:v>130.86840919042899</c:v>
                </c:pt>
                <c:pt idx="9">
                  <c:v>133.42942225776099</c:v>
                </c:pt>
                <c:pt idx="10">
                  <c:v>133.30836887154001</c:v>
                </c:pt>
                <c:pt idx="11">
                  <c:v>131.07353352988301</c:v>
                </c:pt>
                <c:pt idx="12">
                  <c:v>105.685340823426</c:v>
                </c:pt>
                <c:pt idx="13">
                  <c:v>111.141122981932</c:v>
                </c:pt>
                <c:pt idx="14">
                  <c:v>110.911528990764</c:v>
                </c:pt>
                <c:pt idx="15">
                  <c:v>110.307509620446</c:v>
                </c:pt>
                <c:pt idx="16">
                  <c:v>102.182998362571</c:v>
                </c:pt>
                <c:pt idx="17">
                  <c:v>101.918514348497</c:v>
                </c:pt>
                <c:pt idx="18">
                  <c:v>101.93100009459501</c:v>
                </c:pt>
                <c:pt idx="19">
                  <c:v>101.450098922173</c:v>
                </c:pt>
                <c:pt idx="20">
                  <c:v>328.25386265109103</c:v>
                </c:pt>
                <c:pt idx="21">
                  <c:v>455.95941592078901</c:v>
                </c:pt>
                <c:pt idx="22">
                  <c:v>284.04457866369199</c:v>
                </c:pt>
                <c:pt idx="23">
                  <c:v>129.39279034467401</c:v>
                </c:pt>
                <c:pt idx="24">
                  <c:v>114.192849301386</c:v>
                </c:pt>
                <c:pt idx="25">
                  <c:v>110.006372101374</c:v>
                </c:pt>
                <c:pt idx="26">
                  <c:v>110.15643423295001</c:v>
                </c:pt>
                <c:pt idx="27">
                  <c:v>110.036491541933</c:v>
                </c:pt>
                <c:pt idx="28">
                  <c:v>107.673977505892</c:v>
                </c:pt>
                <c:pt idx="29">
                  <c:v>107.221193481203</c:v>
                </c:pt>
                <c:pt idx="30">
                  <c:v>107.23871171292799</c:v>
                </c:pt>
                <c:pt idx="31">
                  <c:v>107.222299670545</c:v>
                </c:pt>
                <c:pt idx="32">
                  <c:v>97.559194500550603</c:v>
                </c:pt>
                <c:pt idx="33">
                  <c:v>97.130757906044494</c:v>
                </c:pt>
                <c:pt idx="34">
                  <c:v>96.675669695714205</c:v>
                </c:pt>
                <c:pt idx="35">
                  <c:v>96.560720627257098</c:v>
                </c:pt>
                <c:pt idx="36">
                  <c:v>95.461100270036695</c:v>
                </c:pt>
                <c:pt idx="37">
                  <c:v>95.491866301922002</c:v>
                </c:pt>
                <c:pt idx="38">
                  <c:v>95.707497187194406</c:v>
                </c:pt>
                <c:pt idx="39">
                  <c:v>95.851460070101396</c:v>
                </c:pt>
                <c:pt idx="40">
                  <c:v>95.872758720799595</c:v>
                </c:pt>
                <c:pt idx="41">
                  <c:v>95.955154056265599</c:v>
                </c:pt>
                <c:pt idx="42">
                  <c:v>95.954598708663099</c:v>
                </c:pt>
                <c:pt idx="43">
                  <c:v>95.935726465136895</c:v>
                </c:pt>
                <c:pt idx="44">
                  <c:v>100.417460469901</c:v>
                </c:pt>
                <c:pt idx="45">
                  <c:v>100.452117877634</c:v>
                </c:pt>
                <c:pt idx="46">
                  <c:v>100.45658431423399</c:v>
                </c:pt>
                <c:pt idx="47">
                  <c:v>100.46543551867001</c:v>
                </c:pt>
                <c:pt idx="48">
                  <c:v>98.261258068188397</c:v>
                </c:pt>
                <c:pt idx="49">
                  <c:v>98.268557002854493</c:v>
                </c:pt>
                <c:pt idx="50">
                  <c:v>98.223234217635905</c:v>
                </c:pt>
                <c:pt idx="51">
                  <c:v>98.166955990007494</c:v>
                </c:pt>
                <c:pt idx="52">
                  <c:v>95.723591566242504</c:v>
                </c:pt>
                <c:pt idx="53">
                  <c:v>95.504745184557606</c:v>
                </c:pt>
                <c:pt idx="54">
                  <c:v>95.454745876881205</c:v>
                </c:pt>
                <c:pt idx="55">
                  <c:v>95.409836504583794</c:v>
                </c:pt>
                <c:pt idx="56">
                  <c:v>95.412043814172193</c:v>
                </c:pt>
                <c:pt idx="57">
                  <c:v>95.403424098443395</c:v>
                </c:pt>
                <c:pt idx="58">
                  <c:v>95.399193656412606</c:v>
                </c:pt>
                <c:pt idx="59">
                  <c:v>95.381173020974501</c:v>
                </c:pt>
                <c:pt idx="60">
                  <c:v>96.024247521216296</c:v>
                </c:pt>
                <c:pt idx="61">
                  <c:v>95.977509331814105</c:v>
                </c:pt>
                <c:pt idx="62">
                  <c:v>96.027402751712401</c:v>
                </c:pt>
                <c:pt idx="63">
                  <c:v>96.039244722648107</c:v>
                </c:pt>
                <c:pt idx="64">
                  <c:v>93.896842089301202</c:v>
                </c:pt>
                <c:pt idx="65">
                  <c:v>92.618709018917798</c:v>
                </c:pt>
                <c:pt idx="66">
                  <c:v>92.629875673651199</c:v>
                </c:pt>
                <c:pt idx="67">
                  <c:v>92.615361162782705</c:v>
                </c:pt>
                <c:pt idx="68">
                  <c:v>95.931954494656196</c:v>
                </c:pt>
                <c:pt idx="69">
                  <c:v>95.910428861114298</c:v>
                </c:pt>
                <c:pt idx="70">
                  <c:v>95.922912917513301</c:v>
                </c:pt>
                <c:pt idx="71">
                  <c:v>95.924282136602201</c:v>
                </c:pt>
                <c:pt idx="72">
                  <c:v>99.235655989538202</c:v>
                </c:pt>
                <c:pt idx="73">
                  <c:v>99.224069163089396</c:v>
                </c:pt>
                <c:pt idx="74">
                  <c:v>99.219647785118099</c:v>
                </c:pt>
                <c:pt idx="75">
                  <c:v>99.225277860812398</c:v>
                </c:pt>
                <c:pt idx="76">
                  <c:v>131.80346079046501</c:v>
                </c:pt>
                <c:pt idx="77">
                  <c:v>135.77293506995099</c:v>
                </c:pt>
                <c:pt idx="78">
                  <c:v>135.76338038767</c:v>
                </c:pt>
                <c:pt idx="79">
                  <c:v>147.44826962055899</c:v>
                </c:pt>
                <c:pt idx="80">
                  <c:v>273.11136311220901</c:v>
                </c:pt>
                <c:pt idx="81">
                  <c:v>290.37035902660801</c:v>
                </c:pt>
                <c:pt idx="82">
                  <c:v>290.05220455305903</c:v>
                </c:pt>
                <c:pt idx="83">
                  <c:v>283.60553357821999</c:v>
                </c:pt>
                <c:pt idx="84">
                  <c:v>189.23864419185401</c:v>
                </c:pt>
                <c:pt idx="85">
                  <c:v>178.608173626031</c:v>
                </c:pt>
                <c:pt idx="86">
                  <c:v>178.65220041243299</c:v>
                </c:pt>
                <c:pt idx="87">
                  <c:v>185.41994678644599</c:v>
                </c:pt>
                <c:pt idx="88">
                  <c:v>261.58029108439001</c:v>
                </c:pt>
                <c:pt idx="89">
                  <c:v>271.13436957947698</c:v>
                </c:pt>
                <c:pt idx="90">
                  <c:v>271.33500438978399</c:v>
                </c:pt>
                <c:pt idx="91">
                  <c:v>265.50504636428599</c:v>
                </c:pt>
                <c:pt idx="92">
                  <c:v>193.178246290007</c:v>
                </c:pt>
                <c:pt idx="93">
                  <c:v>185.286609291492</c:v>
                </c:pt>
                <c:pt idx="94">
                  <c:v>185.35039203378099</c:v>
                </c:pt>
                <c:pt idx="95">
                  <c:v>180.53110130981901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120.668600591349</c:v>
                </c:pt>
                <c:pt idx="10">
                  <c:v>362.72195077126599</c:v>
                </c:pt>
                <c:pt idx="11">
                  <c:v>508.46602849880202</c:v>
                </c:pt>
                <c:pt idx="12">
                  <c:v>405.62710784687999</c:v>
                </c:pt>
                <c:pt idx="13">
                  <c:v>317.67267624034002</c:v>
                </c:pt>
                <c:pt idx="14">
                  <c:v>314.19467282496299</c:v>
                </c:pt>
                <c:pt idx="15">
                  <c:v>310.68442984435399</c:v>
                </c:pt>
                <c:pt idx="16">
                  <c:v>22.263411719367902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52.704722166142503</c:v>
                </c:pt>
                <c:pt idx="23">
                  <c:v>125.661079025728</c:v>
                </c:pt>
                <c:pt idx="24">
                  <c:v>40.792641052357602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158.23408468546401</c:v>
                </c:pt>
                <c:pt idx="72">
                  <c:v>398.07064111764998</c:v>
                </c:pt>
                <c:pt idx="73">
                  <c:v>385.48913876256</c:v>
                </c:pt>
                <c:pt idx="74">
                  <c:v>377.280951065821</c:v>
                </c:pt>
                <c:pt idx="75">
                  <c:v>353.02412903330998</c:v>
                </c:pt>
                <c:pt idx="76">
                  <c:v>670.00094527930298</c:v>
                </c:pt>
                <c:pt idx="77">
                  <c:v>716.77773687418596</c:v>
                </c:pt>
                <c:pt idx="78">
                  <c:v>702.27517886422299</c:v>
                </c:pt>
                <c:pt idx="79">
                  <c:v>702.75244386512702</c:v>
                </c:pt>
                <c:pt idx="80">
                  <c:v>656.21603822790303</c:v>
                </c:pt>
                <c:pt idx="81">
                  <c:v>652.89438908888201</c:v>
                </c:pt>
                <c:pt idx="82">
                  <c:v>666.33379092393398</c:v>
                </c:pt>
                <c:pt idx="83">
                  <c:v>663.436430334644</c:v>
                </c:pt>
                <c:pt idx="84">
                  <c:v>610.20713263765595</c:v>
                </c:pt>
                <c:pt idx="85">
                  <c:v>607.732561642679</c:v>
                </c:pt>
                <c:pt idx="86">
                  <c:v>607.51239955947801</c:v>
                </c:pt>
                <c:pt idx="87">
                  <c:v>607.35842397307295</c:v>
                </c:pt>
                <c:pt idx="88">
                  <c:v>470.93445526513199</c:v>
                </c:pt>
                <c:pt idx="89">
                  <c:v>466.78298801285501</c:v>
                </c:pt>
                <c:pt idx="90">
                  <c:v>465.96217164792199</c:v>
                </c:pt>
                <c:pt idx="91">
                  <c:v>457.03166979841802</c:v>
                </c:pt>
                <c:pt idx="92">
                  <c:v>208.63232952899901</c:v>
                </c:pt>
                <c:pt idx="93">
                  <c:v>196.62868350599899</c:v>
                </c:pt>
                <c:pt idx="94">
                  <c:v>181.315494212548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60.831934807255003</c:v>
                </c:pt>
                <c:pt idx="38">
                  <c:v>129.17500519610499</c:v>
                </c:pt>
                <c:pt idx="39">
                  <c:v>189.03530947617901</c:v>
                </c:pt>
                <c:pt idx="40">
                  <c:v>429.28800376521099</c:v>
                </c:pt>
                <c:pt idx="41">
                  <c:v>625.38974360670602</c:v>
                </c:pt>
                <c:pt idx="42">
                  <c:v>646.80763379013104</c:v>
                </c:pt>
                <c:pt idx="43">
                  <c:v>943.53882017875105</c:v>
                </c:pt>
                <c:pt idx="44">
                  <c:v>1266.59663716675</c:v>
                </c:pt>
                <c:pt idx="45">
                  <c:v>1375.1808415124699</c:v>
                </c:pt>
                <c:pt idx="46">
                  <c:v>1385.2683117828699</c:v>
                </c:pt>
                <c:pt idx="47">
                  <c:v>1265.5960133292101</c:v>
                </c:pt>
                <c:pt idx="48">
                  <c:v>1378.6761477494999</c:v>
                </c:pt>
                <c:pt idx="49">
                  <c:v>1323.9453385484301</c:v>
                </c:pt>
                <c:pt idx="50">
                  <c:v>1249.7369331377599</c:v>
                </c:pt>
                <c:pt idx="51">
                  <c:v>1264.22921462819</c:v>
                </c:pt>
                <c:pt idx="52">
                  <c:v>1036.3417098361699</c:v>
                </c:pt>
                <c:pt idx="53">
                  <c:v>940.50745852612602</c:v>
                </c:pt>
                <c:pt idx="54">
                  <c:v>858.71083945234102</c:v>
                </c:pt>
                <c:pt idx="55">
                  <c:v>899.66644570665005</c:v>
                </c:pt>
                <c:pt idx="56">
                  <c:v>1095.5769503087699</c:v>
                </c:pt>
                <c:pt idx="57">
                  <c:v>1091.5668511322799</c:v>
                </c:pt>
                <c:pt idx="58">
                  <c:v>1064.0900415421099</c:v>
                </c:pt>
                <c:pt idx="59">
                  <c:v>1032.5326018266201</c:v>
                </c:pt>
                <c:pt idx="60">
                  <c:v>1100.5539742763101</c:v>
                </c:pt>
                <c:pt idx="61">
                  <c:v>1072.6372664579701</c:v>
                </c:pt>
                <c:pt idx="62">
                  <c:v>1066.40212093117</c:v>
                </c:pt>
                <c:pt idx="63">
                  <c:v>1012.10091004939</c:v>
                </c:pt>
                <c:pt idx="64">
                  <c:v>967.21513016432505</c:v>
                </c:pt>
                <c:pt idx="65">
                  <c:v>993.40604735382794</c:v>
                </c:pt>
                <c:pt idx="66">
                  <c:v>977.38729872157796</c:v>
                </c:pt>
                <c:pt idx="67">
                  <c:v>876.50091828737402</c:v>
                </c:pt>
                <c:pt idx="68">
                  <c:v>391.07137913671198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-1933.0728800485299</c:v>
                </c:pt>
                <c:pt idx="1">
                  <c:v>-1842.54413006188</c:v>
                </c:pt>
                <c:pt idx="2">
                  <c:v>-1859.03017055039</c:v>
                </c:pt>
                <c:pt idx="3">
                  <c:v>-1911.4239725181901</c:v>
                </c:pt>
                <c:pt idx="4">
                  <c:v>-1831.2695258076801</c:v>
                </c:pt>
                <c:pt idx="5">
                  <c:v>-1827.98358487321</c:v>
                </c:pt>
                <c:pt idx="6">
                  <c:v>-1888.3092537472901</c:v>
                </c:pt>
                <c:pt idx="7">
                  <c:v>-1861.46687327783</c:v>
                </c:pt>
                <c:pt idx="8">
                  <c:v>-1805.9787467989199</c:v>
                </c:pt>
                <c:pt idx="9">
                  <c:v>-1661.5380819849299</c:v>
                </c:pt>
                <c:pt idx="10">
                  <c:v>-1878.92967389829</c:v>
                </c:pt>
                <c:pt idx="11">
                  <c:v>-2000.0879148716101</c:v>
                </c:pt>
                <c:pt idx="12">
                  <c:v>-1919.16933721956</c:v>
                </c:pt>
                <c:pt idx="13">
                  <c:v>-1862.1406080261199</c:v>
                </c:pt>
                <c:pt idx="14">
                  <c:v>-1879.1685094875199</c:v>
                </c:pt>
                <c:pt idx="15">
                  <c:v>-1883.44671997725</c:v>
                </c:pt>
                <c:pt idx="16">
                  <c:v>-1555.17548936303</c:v>
                </c:pt>
                <c:pt idx="17">
                  <c:v>-1453.7818523143701</c:v>
                </c:pt>
                <c:pt idx="18">
                  <c:v>-1492.71434840392</c:v>
                </c:pt>
                <c:pt idx="19">
                  <c:v>-1321.60241105143</c:v>
                </c:pt>
                <c:pt idx="20">
                  <c:v>-1185.7523586260199</c:v>
                </c:pt>
                <c:pt idx="21">
                  <c:v>-1352.7527065666</c:v>
                </c:pt>
                <c:pt idx="22">
                  <c:v>-1359.2436106632099</c:v>
                </c:pt>
                <c:pt idx="23">
                  <c:v>-1344.40973273486</c:v>
                </c:pt>
                <c:pt idx="24">
                  <c:v>-1263.8557655037</c:v>
                </c:pt>
                <c:pt idx="25">
                  <c:v>-1180.47109425086</c:v>
                </c:pt>
                <c:pt idx="26">
                  <c:v>-1106.8311532785599</c:v>
                </c:pt>
                <c:pt idx="27">
                  <c:v>-1052.1251289776999</c:v>
                </c:pt>
                <c:pt idx="28">
                  <c:v>-899.78606997592203</c:v>
                </c:pt>
                <c:pt idx="29">
                  <c:v>-738.17217333641997</c:v>
                </c:pt>
                <c:pt idx="30">
                  <c:v>-649.79157774355997</c:v>
                </c:pt>
                <c:pt idx="31">
                  <c:v>-572.80359461291403</c:v>
                </c:pt>
                <c:pt idx="32">
                  <c:v>-546.08669514579901</c:v>
                </c:pt>
                <c:pt idx="33">
                  <c:v>-426.31046052616</c:v>
                </c:pt>
                <c:pt idx="34">
                  <c:v>-331.99966063674202</c:v>
                </c:pt>
                <c:pt idx="35">
                  <c:v>-238.836475680235</c:v>
                </c:pt>
                <c:pt idx="36">
                  <c:v>-41.329806331099498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-130.63097216177599</c:v>
                </c:pt>
                <c:pt idx="70">
                  <c:v>-199.40761451440599</c:v>
                </c:pt>
                <c:pt idx="71">
                  <c:v>-385.20681094986099</c:v>
                </c:pt>
                <c:pt idx="72">
                  <c:v>-576.22499086394896</c:v>
                </c:pt>
                <c:pt idx="73">
                  <c:v>-554.88828095686301</c:v>
                </c:pt>
                <c:pt idx="74">
                  <c:v>-528.14908619741902</c:v>
                </c:pt>
                <c:pt idx="75">
                  <c:v>-463.31685777457102</c:v>
                </c:pt>
                <c:pt idx="76">
                  <c:v>-776.71917727001903</c:v>
                </c:pt>
                <c:pt idx="77">
                  <c:v>-811.35044094554405</c:v>
                </c:pt>
                <c:pt idx="78">
                  <c:v>-768.40669021556403</c:v>
                </c:pt>
                <c:pt idx="79">
                  <c:v>-745.92773073865806</c:v>
                </c:pt>
                <c:pt idx="80">
                  <c:v>-760.79022526038602</c:v>
                </c:pt>
                <c:pt idx="81">
                  <c:v>-794.87439859525102</c:v>
                </c:pt>
                <c:pt idx="82">
                  <c:v>-787.626721202108</c:v>
                </c:pt>
                <c:pt idx="83">
                  <c:v>-800.30486076368004</c:v>
                </c:pt>
                <c:pt idx="84">
                  <c:v>-706.83465295501901</c:v>
                </c:pt>
                <c:pt idx="85">
                  <c:v>-782.63562519253105</c:v>
                </c:pt>
                <c:pt idx="86">
                  <c:v>-822.50091025334495</c:v>
                </c:pt>
                <c:pt idx="87">
                  <c:v>-820.42275473906602</c:v>
                </c:pt>
                <c:pt idx="88">
                  <c:v>-764.69389469233795</c:v>
                </c:pt>
                <c:pt idx="89">
                  <c:v>-802.49201901437698</c:v>
                </c:pt>
                <c:pt idx="90">
                  <c:v>-850.03635864621197</c:v>
                </c:pt>
                <c:pt idx="91">
                  <c:v>-893.03340366178804</c:v>
                </c:pt>
                <c:pt idx="92">
                  <c:v>-681.88401314958196</c:v>
                </c:pt>
                <c:pt idx="93">
                  <c:v>-740.79563636210605</c:v>
                </c:pt>
                <c:pt idx="94">
                  <c:v>-829.95987475162497</c:v>
                </c:pt>
                <c:pt idx="95">
                  <c:v>-798.31979752520294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-5.2203945355644903</c:v>
                </c:pt>
                <c:pt idx="1">
                  <c:v>-5.2338145922601003</c:v>
                </c:pt>
                <c:pt idx="2">
                  <c:v>-5.2069745108647396</c:v>
                </c:pt>
                <c:pt idx="3">
                  <c:v>-5.2539446613055798</c:v>
                </c:pt>
                <c:pt idx="4">
                  <c:v>-5.2472346489557102</c:v>
                </c:pt>
                <c:pt idx="5">
                  <c:v>-5.2069745108647396</c:v>
                </c:pt>
                <c:pt idx="6">
                  <c:v>-5.1868444418192601</c:v>
                </c:pt>
                <c:pt idx="7">
                  <c:v>-5.2338145922601003</c:v>
                </c:pt>
                <c:pt idx="8">
                  <c:v>-5.1532943160781599</c:v>
                </c:pt>
                <c:pt idx="9">
                  <c:v>-5.4887952855263302</c:v>
                </c:pt>
                <c:pt idx="10">
                  <c:v>-4.99225382770602</c:v>
                </c:pt>
                <c:pt idx="11">
                  <c:v>-4.94528370926104</c:v>
                </c:pt>
                <c:pt idx="12">
                  <c:v>-5.0593540471923504</c:v>
                </c:pt>
                <c:pt idx="13">
                  <c:v>-5.1935544541691296</c:v>
                </c:pt>
                <c:pt idx="14">
                  <c:v>-5.1532943160781599</c:v>
                </c:pt>
                <c:pt idx="15">
                  <c:v>-5.2740747303510602</c:v>
                </c:pt>
                <c:pt idx="16">
                  <c:v>-25.0250072647579</c:v>
                </c:pt>
                <c:pt idx="17">
                  <c:v>-57.180258812548999</c:v>
                </c:pt>
                <c:pt idx="18">
                  <c:v>-57.046070979946201</c:v>
                </c:pt>
                <c:pt idx="19">
                  <c:v>-36.488503196950298</c:v>
                </c:pt>
                <c:pt idx="20">
                  <c:v>-5.3210448807919004</c:v>
                </c:pt>
                <c:pt idx="21">
                  <c:v>-5.3210448807919004</c:v>
                </c:pt>
                <c:pt idx="22">
                  <c:v>-5.6224371087317904</c:v>
                </c:pt>
                <c:pt idx="23">
                  <c:v>-5.31433486844203</c:v>
                </c:pt>
                <c:pt idx="24">
                  <c:v>-5.3545950065329997</c:v>
                </c:pt>
                <c:pt idx="25">
                  <c:v>-5.2539446613055798</c:v>
                </c:pt>
                <c:pt idx="26">
                  <c:v>-5.2740747303510602</c:v>
                </c:pt>
                <c:pt idx="27">
                  <c:v>-5.2203945675603496</c:v>
                </c:pt>
                <c:pt idx="28">
                  <c:v>-43.467501533110699</c:v>
                </c:pt>
                <c:pt idx="29">
                  <c:v>-158.150188955468</c:v>
                </c:pt>
                <c:pt idx="30">
                  <c:v>-171.93764902332899</c:v>
                </c:pt>
                <c:pt idx="31">
                  <c:v>-171.78432280145</c:v>
                </c:pt>
                <c:pt idx="32">
                  <c:v>-5.1331642470326804</c:v>
                </c:pt>
                <c:pt idx="33">
                  <c:v>-5.05264400284661</c:v>
                </c:pt>
                <c:pt idx="34">
                  <c:v>-5.1532943160781599</c:v>
                </c:pt>
                <c:pt idx="35">
                  <c:v>-5.0258039214512502</c:v>
                </c:pt>
                <c:pt idx="36">
                  <c:v>-0.31537086840682199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-176.89622410192601</c:v>
                </c:pt>
                <c:pt idx="41">
                  <c:v>-315.47823781922801</c:v>
                </c:pt>
                <c:pt idx="42">
                  <c:v>-315.47823781922801</c:v>
                </c:pt>
                <c:pt idx="43">
                  <c:v>-575.03518388892303</c:v>
                </c:pt>
                <c:pt idx="44">
                  <c:v>-817.69630561534996</c:v>
                </c:pt>
                <c:pt idx="45">
                  <c:v>-851.64229210496296</c:v>
                </c:pt>
                <c:pt idx="46">
                  <c:v>-850.11911293436401</c:v>
                </c:pt>
                <c:pt idx="47">
                  <c:v>-848.58251700264498</c:v>
                </c:pt>
                <c:pt idx="48">
                  <c:v>-1005.79896890465</c:v>
                </c:pt>
                <c:pt idx="49">
                  <c:v>-1010.7984734747899</c:v>
                </c:pt>
                <c:pt idx="50">
                  <c:v>-1009.30653045714</c:v>
                </c:pt>
                <c:pt idx="51">
                  <c:v>-1007.57746379719</c:v>
                </c:pt>
                <c:pt idx="52">
                  <c:v>-817.37814080421902</c:v>
                </c:pt>
                <c:pt idx="53">
                  <c:v>-694.52595807303805</c:v>
                </c:pt>
                <c:pt idx="54">
                  <c:v>-694.56261253336697</c:v>
                </c:pt>
                <c:pt idx="55">
                  <c:v>-759.58530712175695</c:v>
                </c:pt>
                <c:pt idx="56">
                  <c:v>-1002.5950701025</c:v>
                </c:pt>
                <c:pt idx="57">
                  <c:v>-999.245421698771</c:v>
                </c:pt>
                <c:pt idx="58">
                  <c:v>-997.74747472147897</c:v>
                </c:pt>
                <c:pt idx="59">
                  <c:v>-996.59966179747903</c:v>
                </c:pt>
                <c:pt idx="60">
                  <c:v>-996.04186282067099</c:v>
                </c:pt>
                <c:pt idx="61">
                  <c:v>-993.50183977488598</c:v>
                </c:pt>
                <c:pt idx="62">
                  <c:v>-989.85594551775205</c:v>
                </c:pt>
                <c:pt idx="63">
                  <c:v>-989.51052535092299</c:v>
                </c:pt>
                <c:pt idx="64">
                  <c:v>-987.49634842166699</c:v>
                </c:pt>
                <c:pt idx="65">
                  <c:v>-984.50378818001195</c:v>
                </c:pt>
                <c:pt idx="66">
                  <c:v>-982.43986357146798</c:v>
                </c:pt>
                <c:pt idx="67">
                  <c:v>-943.33258095246595</c:v>
                </c:pt>
                <c:pt idx="68">
                  <c:v>-492.28052552376698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#,##0</c:formatCode>
                <c:ptCount val="96"/>
                <c:pt idx="0">
                  <c:v>2998.7403581390199</c:v>
                </c:pt>
                <c:pt idx="1">
                  <c:v>3002.8279482962798</c:v>
                </c:pt>
                <c:pt idx="2">
                  <c:v>3005.2284696065399</c:v>
                </c:pt>
                <c:pt idx="3">
                  <c:v>3002.67454584195</c:v>
                </c:pt>
                <c:pt idx="4">
                  <c:v>3000.6007882017898</c:v>
                </c:pt>
                <c:pt idx="5">
                  <c:v>2997.6267862315599</c:v>
                </c:pt>
                <c:pt idx="6">
                  <c:v>2995.4596326579999</c:v>
                </c:pt>
                <c:pt idx="7">
                  <c:v>2995.2863040013799</c:v>
                </c:pt>
                <c:pt idx="8">
                  <c:v>2997.1199867190999</c:v>
                </c:pt>
                <c:pt idx="9">
                  <c:v>3002.9946348854701</c:v>
                </c:pt>
                <c:pt idx="10">
                  <c:v>3003.7214528814702</c:v>
                </c:pt>
                <c:pt idx="11">
                  <c:v>3004.3882643565398</c:v>
                </c:pt>
                <c:pt idx="12">
                  <c:v>3005.6285239324302</c:v>
                </c:pt>
                <c:pt idx="13">
                  <c:v>3007.41558194154</c:v>
                </c:pt>
                <c:pt idx="14">
                  <c:v>3009.1359425235601</c:v>
                </c:pt>
                <c:pt idx="15">
                  <c:v>3009.8227941579598</c:v>
                </c:pt>
                <c:pt idx="16">
                  <c:v>3009.6894481425202</c:v>
                </c:pt>
                <c:pt idx="17">
                  <c:v>3010.3295611112699</c:v>
                </c:pt>
                <c:pt idx="18">
                  <c:v>3010.7029494899798</c:v>
                </c:pt>
                <c:pt idx="19">
                  <c:v>3010.88298533234</c:v>
                </c:pt>
                <c:pt idx="20">
                  <c:v>3011.1097272811899</c:v>
                </c:pt>
                <c:pt idx="21">
                  <c:v>3010.72295709015</c:v>
                </c:pt>
                <c:pt idx="22">
                  <c:v>3011.2163747903001</c:v>
                </c:pt>
                <c:pt idx="23">
                  <c:v>3009.7027322773802</c:v>
                </c:pt>
                <c:pt idx="24">
                  <c:v>3008.90257478687</c:v>
                </c:pt>
                <c:pt idx="25">
                  <c:v>3008.7758871184301</c:v>
                </c:pt>
                <c:pt idx="26">
                  <c:v>3009.3293438986602</c:v>
                </c:pt>
                <c:pt idx="27">
                  <c:v>3010.6962423042501</c:v>
                </c:pt>
                <c:pt idx="28">
                  <c:v>3013.0834632000801</c:v>
                </c:pt>
                <c:pt idx="29">
                  <c:v>3015.0705972108599</c:v>
                </c:pt>
                <c:pt idx="30">
                  <c:v>3016.1508122649898</c:v>
                </c:pt>
                <c:pt idx="31">
                  <c:v>3017.0576661033401</c:v>
                </c:pt>
                <c:pt idx="32">
                  <c:v>3015.04389870453</c:v>
                </c:pt>
                <c:pt idx="33">
                  <c:v>3016.8976541407301</c:v>
                </c:pt>
                <c:pt idx="34">
                  <c:v>3017.86453077958</c:v>
                </c:pt>
                <c:pt idx="35">
                  <c:v>3017.3044156523501</c:v>
                </c:pt>
                <c:pt idx="36">
                  <c:v>3017.3977464674599</c:v>
                </c:pt>
                <c:pt idx="37">
                  <c:v>3017.3910718408702</c:v>
                </c:pt>
                <c:pt idx="38">
                  <c:v>3017.09769758325</c:v>
                </c:pt>
                <c:pt idx="39">
                  <c:v>3016.1774944917302</c:v>
                </c:pt>
                <c:pt idx="40">
                  <c:v>3014.6305114050601</c:v>
                </c:pt>
                <c:pt idx="41">
                  <c:v>3014.7638411409198</c:v>
                </c:pt>
                <c:pt idx="42">
                  <c:v>3014.15039411935</c:v>
                </c:pt>
                <c:pt idx="43">
                  <c:v>3014.35040500271</c:v>
                </c:pt>
                <c:pt idx="44">
                  <c:v>3013.1301367474198</c:v>
                </c:pt>
                <c:pt idx="45">
                  <c:v>3012.2899803361502</c:v>
                </c:pt>
                <c:pt idx="46">
                  <c:v>3012.3500031366498</c:v>
                </c:pt>
                <c:pt idx="47">
                  <c:v>3010.9230005326699</c:v>
                </c:pt>
                <c:pt idx="48">
                  <c:v>3009.9094340668998</c:v>
                </c:pt>
                <c:pt idx="49">
                  <c:v>3009.1292678969799</c:v>
                </c:pt>
                <c:pt idx="50">
                  <c:v>3009.1826323504802</c:v>
                </c:pt>
                <c:pt idx="51">
                  <c:v>3009.6961064895299</c:v>
                </c:pt>
                <c:pt idx="52">
                  <c:v>3008.8559012395299</c:v>
                </c:pt>
                <c:pt idx="53">
                  <c:v>3007.50230324837</c:v>
                </c:pt>
                <c:pt idx="54">
                  <c:v>3006.4820784355902</c:v>
                </c:pt>
                <c:pt idx="55">
                  <c:v>3005.2817689417302</c:v>
                </c:pt>
                <c:pt idx="56">
                  <c:v>3004.8483740420902</c:v>
                </c:pt>
                <c:pt idx="57">
                  <c:v>3003.5747413332901</c:v>
                </c:pt>
                <c:pt idx="58">
                  <c:v>3002.7879005367899</c:v>
                </c:pt>
                <c:pt idx="59">
                  <c:v>3003.1279809009102</c:v>
                </c:pt>
                <c:pt idx="60">
                  <c:v>3003.0613160329799</c:v>
                </c:pt>
                <c:pt idx="61">
                  <c:v>3002.9412867115502</c:v>
                </c:pt>
                <c:pt idx="62">
                  <c:v>3002.8412487107098</c:v>
                </c:pt>
                <c:pt idx="63">
                  <c:v>3002.3744806781601</c:v>
                </c:pt>
                <c:pt idx="64">
                  <c:v>3002.67459468068</c:v>
                </c:pt>
                <c:pt idx="65">
                  <c:v>3002.5545328000899</c:v>
                </c:pt>
                <c:pt idx="66">
                  <c:v>3001.54768979964</c:v>
                </c:pt>
                <c:pt idx="67">
                  <c:v>2999.4471685348499</c:v>
                </c:pt>
                <c:pt idx="68">
                  <c:v>2999.6139039627701</c:v>
                </c:pt>
                <c:pt idx="69">
                  <c:v>2996.2398151074999</c:v>
                </c:pt>
                <c:pt idx="70">
                  <c:v>2996.03980422413</c:v>
                </c:pt>
                <c:pt idx="71">
                  <c:v>2994.3994252040502</c:v>
                </c:pt>
                <c:pt idx="72">
                  <c:v>2996.37320996167</c:v>
                </c:pt>
                <c:pt idx="73">
                  <c:v>2996.90664286215</c:v>
                </c:pt>
                <c:pt idx="74">
                  <c:v>2996.0798031448899</c:v>
                </c:pt>
                <c:pt idx="75">
                  <c:v>2998.6203125380098</c:v>
                </c:pt>
                <c:pt idx="76">
                  <c:v>3000.0406730745699</c:v>
                </c:pt>
                <c:pt idx="77">
                  <c:v>3000.4607187210399</c:v>
                </c:pt>
                <c:pt idx="78">
                  <c:v>3001.72100217668</c:v>
                </c:pt>
                <c:pt idx="79">
                  <c:v>3004.0148434186699</c:v>
                </c:pt>
                <c:pt idx="80">
                  <c:v>3007.3222348468598</c:v>
                </c:pt>
                <c:pt idx="81">
                  <c:v>3008.2890626469798</c:v>
                </c:pt>
                <c:pt idx="82">
                  <c:v>3008.48246402208</c:v>
                </c:pt>
                <c:pt idx="83">
                  <c:v>3008.6825563033299</c:v>
                </c:pt>
                <c:pt idx="84">
                  <c:v>3009.0159294817099</c:v>
                </c:pt>
                <c:pt idx="85">
                  <c:v>3008.6158588762501</c:v>
                </c:pt>
                <c:pt idx="86">
                  <c:v>3008.74251398553</c:v>
                </c:pt>
                <c:pt idx="87">
                  <c:v>3008.6958567177599</c:v>
                </c:pt>
                <c:pt idx="88">
                  <c:v>3009.5894101416802</c:v>
                </c:pt>
                <c:pt idx="89">
                  <c:v>3011.8098793300101</c:v>
                </c:pt>
                <c:pt idx="90">
                  <c:v>3013.3568461371101</c:v>
                </c:pt>
                <c:pt idx="91">
                  <c:v>3015.7840496741201</c:v>
                </c:pt>
                <c:pt idx="92">
                  <c:v>3016.2041441593301</c:v>
                </c:pt>
                <c:pt idx="93">
                  <c:v>3018.5179930014901</c:v>
                </c:pt>
                <c:pt idx="94">
                  <c:v>3020.0383264205698</c:v>
                </c:pt>
                <c:pt idx="95">
                  <c:v>3021.2652693024502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#,##0</c:formatCode>
                <c:ptCount val="96"/>
                <c:pt idx="0">
                  <c:v>2515.64353968562</c:v>
                </c:pt>
                <c:pt idx="1">
                  <c:v>2402.0568369753501</c:v>
                </c:pt>
                <c:pt idx="2">
                  <c:v>2349.7990595891802</c:v>
                </c:pt>
                <c:pt idx="3">
                  <c:v>2321.7062782139701</c:v>
                </c:pt>
                <c:pt idx="4">
                  <c:v>2304.2217680213898</c:v>
                </c:pt>
                <c:pt idx="5">
                  <c:v>2296.6412539657099</c:v>
                </c:pt>
                <c:pt idx="6">
                  <c:v>2308.1784556735402</c:v>
                </c:pt>
                <c:pt idx="7">
                  <c:v>2322.45796400378</c:v>
                </c:pt>
                <c:pt idx="8">
                  <c:v>2352.73888134353</c:v>
                </c:pt>
                <c:pt idx="9">
                  <c:v>2351.3144899533499</c:v>
                </c:pt>
                <c:pt idx="10">
                  <c:v>2351.4658390146801</c:v>
                </c:pt>
                <c:pt idx="11">
                  <c:v>2352.86633914003</c:v>
                </c:pt>
                <c:pt idx="12">
                  <c:v>2360.8954205834998</c:v>
                </c:pt>
                <c:pt idx="13">
                  <c:v>2360.6466475349198</c:v>
                </c:pt>
                <c:pt idx="14">
                  <c:v>2351.0113392221501</c:v>
                </c:pt>
                <c:pt idx="15">
                  <c:v>2342.3127366026401</c:v>
                </c:pt>
                <c:pt idx="16">
                  <c:v>2355.0226470257799</c:v>
                </c:pt>
                <c:pt idx="17">
                  <c:v>2352.69350733785</c:v>
                </c:pt>
                <c:pt idx="18">
                  <c:v>2345.1499132069998</c:v>
                </c:pt>
                <c:pt idx="19">
                  <c:v>2336.1127917321701</c:v>
                </c:pt>
                <c:pt idx="20">
                  <c:v>2371.6317638170599</c:v>
                </c:pt>
                <c:pt idx="21">
                  <c:v>2367.4768336263901</c:v>
                </c:pt>
                <c:pt idx="22">
                  <c:v>2364.80987016054</c:v>
                </c:pt>
                <c:pt idx="23">
                  <c:v>2359.4112040436798</c:v>
                </c:pt>
                <c:pt idx="24">
                  <c:v>2362.4992550933898</c:v>
                </c:pt>
                <c:pt idx="25">
                  <c:v>2361.2437028515101</c:v>
                </c:pt>
                <c:pt idx="26">
                  <c:v>2358.5586188796501</c:v>
                </c:pt>
                <c:pt idx="27">
                  <c:v>2363.3487043268501</c:v>
                </c:pt>
                <c:pt idx="28">
                  <c:v>2356.7283507853199</c:v>
                </c:pt>
                <c:pt idx="29">
                  <c:v>2349.9801353325302</c:v>
                </c:pt>
                <c:pt idx="30">
                  <c:v>2330.7290616969799</c:v>
                </c:pt>
                <c:pt idx="31">
                  <c:v>2283.7257946091299</c:v>
                </c:pt>
                <c:pt idx="32">
                  <c:v>2321.2554316189098</c:v>
                </c:pt>
                <c:pt idx="33">
                  <c:v>2318.0953673182999</c:v>
                </c:pt>
                <c:pt idx="34">
                  <c:v>2302.8306433585599</c:v>
                </c:pt>
                <c:pt idx="35">
                  <c:v>2296.02218247679</c:v>
                </c:pt>
                <c:pt idx="36">
                  <c:v>2261.9767098081702</c:v>
                </c:pt>
                <c:pt idx="37">
                  <c:v>2267.2822032250901</c:v>
                </c:pt>
                <c:pt idx="38">
                  <c:v>2259.7433938130398</c:v>
                </c:pt>
                <c:pt idx="39">
                  <c:v>2239.6582273050499</c:v>
                </c:pt>
                <c:pt idx="40">
                  <c:v>2113.2029587153802</c:v>
                </c:pt>
                <c:pt idx="41">
                  <c:v>2106.6612297422998</c:v>
                </c:pt>
                <c:pt idx="42">
                  <c:v>2084.4965209890802</c:v>
                </c:pt>
                <c:pt idx="43">
                  <c:v>2100.1463663187001</c:v>
                </c:pt>
                <c:pt idx="44">
                  <c:v>1992.7506209665601</c:v>
                </c:pt>
                <c:pt idx="45">
                  <c:v>1993.04282826995</c:v>
                </c:pt>
                <c:pt idx="46">
                  <c:v>1976.1151558926699</c:v>
                </c:pt>
                <c:pt idx="47">
                  <c:v>1946.3485069190101</c:v>
                </c:pt>
                <c:pt idx="48">
                  <c:v>1943.8923377962401</c:v>
                </c:pt>
                <c:pt idx="49">
                  <c:v>1942.34061792629</c:v>
                </c:pt>
                <c:pt idx="50">
                  <c:v>1938.5443638353599</c:v>
                </c:pt>
                <c:pt idx="51">
                  <c:v>1921.6840250600201</c:v>
                </c:pt>
                <c:pt idx="52">
                  <c:v>1888.77130223887</c:v>
                </c:pt>
                <c:pt idx="53">
                  <c:v>1895.06645654769</c:v>
                </c:pt>
                <c:pt idx="54">
                  <c:v>1902.31834447746</c:v>
                </c:pt>
                <c:pt idx="55">
                  <c:v>1874.0396864755101</c:v>
                </c:pt>
                <c:pt idx="56">
                  <c:v>1853.6189026561999</c:v>
                </c:pt>
                <c:pt idx="57">
                  <c:v>1871.9775454120099</c:v>
                </c:pt>
                <c:pt idx="58">
                  <c:v>1875.66912569683</c:v>
                </c:pt>
                <c:pt idx="59">
                  <c:v>1862.2326250107201</c:v>
                </c:pt>
                <c:pt idx="60">
                  <c:v>1870.4195375163299</c:v>
                </c:pt>
                <c:pt idx="61">
                  <c:v>1879.7630830519499</c:v>
                </c:pt>
                <c:pt idx="62">
                  <c:v>1914.7956221956799</c:v>
                </c:pt>
                <c:pt idx="63">
                  <c:v>1915.9164910690799</c:v>
                </c:pt>
                <c:pt idx="64">
                  <c:v>2029.0400459308901</c:v>
                </c:pt>
                <c:pt idx="65">
                  <c:v>2113.8178112461801</c:v>
                </c:pt>
                <c:pt idx="66">
                  <c:v>2161.8904144927501</c:v>
                </c:pt>
                <c:pt idx="67">
                  <c:v>2205.0502753790302</c:v>
                </c:pt>
                <c:pt idx="68">
                  <c:v>2422.4184341463501</c:v>
                </c:pt>
                <c:pt idx="69">
                  <c:v>2464.7508781360898</c:v>
                </c:pt>
                <c:pt idx="70">
                  <c:v>2468.1794362857499</c:v>
                </c:pt>
                <c:pt idx="71">
                  <c:v>2459.7418594744699</c:v>
                </c:pt>
                <c:pt idx="72">
                  <c:v>2545.72007194245</c:v>
                </c:pt>
                <c:pt idx="73">
                  <c:v>2630.21764024512</c:v>
                </c:pt>
                <c:pt idx="74">
                  <c:v>2664.1691804780398</c:v>
                </c:pt>
                <c:pt idx="75">
                  <c:v>2717.0520102516398</c:v>
                </c:pt>
                <c:pt idx="76">
                  <c:v>2811.4738450877799</c:v>
                </c:pt>
                <c:pt idx="77">
                  <c:v>2866.26099294502</c:v>
                </c:pt>
                <c:pt idx="78">
                  <c:v>2896.7211755939902</c:v>
                </c:pt>
                <c:pt idx="79">
                  <c:v>2925.0779247328901</c:v>
                </c:pt>
                <c:pt idx="80">
                  <c:v>2996.7736222567901</c:v>
                </c:pt>
                <c:pt idx="81">
                  <c:v>2986.1886119199698</c:v>
                </c:pt>
                <c:pt idx="82">
                  <c:v>2943.8502678546802</c:v>
                </c:pt>
                <c:pt idx="83">
                  <c:v>2916.96333260541</c:v>
                </c:pt>
                <c:pt idx="84">
                  <c:v>3041.9367123563002</c:v>
                </c:pt>
                <c:pt idx="85">
                  <c:v>3042.25528410688</c:v>
                </c:pt>
                <c:pt idx="86">
                  <c:v>3044.2477800319798</c:v>
                </c:pt>
                <c:pt idx="87">
                  <c:v>3046.8434414889098</c:v>
                </c:pt>
                <c:pt idx="88">
                  <c:v>3142.53744576601</c:v>
                </c:pt>
                <c:pt idx="89">
                  <c:v>3146.1304462953499</c:v>
                </c:pt>
                <c:pt idx="90">
                  <c:v>3136.01760364853</c:v>
                </c:pt>
                <c:pt idx="91">
                  <c:v>3106.3478209837399</c:v>
                </c:pt>
                <c:pt idx="92">
                  <c:v>3176.4464731257799</c:v>
                </c:pt>
                <c:pt idx="93">
                  <c:v>3176.6429537239301</c:v>
                </c:pt>
                <c:pt idx="94">
                  <c:v>3179.4853838202098</c:v>
                </c:pt>
                <c:pt idx="95">
                  <c:v>3162.2828649098001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#,##0</c:formatCode>
                <c:ptCount val="96"/>
                <c:pt idx="0">
                  <c:v>375.71687677466298</c:v>
                </c:pt>
                <c:pt idx="1">
                  <c:v>380.43819158087001</c:v>
                </c:pt>
                <c:pt idx="2">
                  <c:v>380.57735054149998</c:v>
                </c:pt>
                <c:pt idx="3">
                  <c:v>379.52009529621603</c:v>
                </c:pt>
                <c:pt idx="4">
                  <c:v>374.87965537319002</c:v>
                </c:pt>
                <c:pt idx="5">
                  <c:v>375.99726728154099</c:v>
                </c:pt>
                <c:pt idx="6">
                  <c:v>378.91668093200099</c:v>
                </c:pt>
                <c:pt idx="7">
                  <c:v>376.58138407412599</c:v>
                </c:pt>
                <c:pt idx="8">
                  <c:v>378.00691525864102</c:v>
                </c:pt>
                <c:pt idx="9">
                  <c:v>380.04648674117402</c:v>
                </c:pt>
                <c:pt idx="10">
                  <c:v>379.033917297561</c:v>
                </c:pt>
                <c:pt idx="11">
                  <c:v>379.15577073454699</c:v>
                </c:pt>
                <c:pt idx="12">
                  <c:v>376.930519741789</c:v>
                </c:pt>
                <c:pt idx="13">
                  <c:v>379.58658666170999</c:v>
                </c:pt>
                <c:pt idx="14">
                  <c:v>378.43317074240002</c:v>
                </c:pt>
                <c:pt idx="15">
                  <c:v>371.55629012939102</c:v>
                </c:pt>
                <c:pt idx="16">
                  <c:v>366.35848323315901</c:v>
                </c:pt>
                <c:pt idx="17">
                  <c:v>370.66958212834902</c:v>
                </c:pt>
                <c:pt idx="18">
                  <c:v>368.662644745921</c:v>
                </c:pt>
                <c:pt idx="19">
                  <c:v>372.95534960103799</c:v>
                </c:pt>
                <c:pt idx="20">
                  <c:v>370.85635644700801</c:v>
                </c:pt>
                <c:pt idx="21">
                  <c:v>369.30597054032</c:v>
                </c:pt>
                <c:pt idx="22">
                  <c:v>369.014391594617</c:v>
                </c:pt>
                <c:pt idx="23">
                  <c:v>372.74468329053201</c:v>
                </c:pt>
                <c:pt idx="24">
                  <c:v>404.50317322838202</c:v>
                </c:pt>
                <c:pt idx="25">
                  <c:v>412.41618683432199</c:v>
                </c:pt>
                <c:pt idx="26">
                  <c:v>410.97061688028202</c:v>
                </c:pt>
                <c:pt idx="27">
                  <c:v>408.606258521315</c:v>
                </c:pt>
                <c:pt idx="28">
                  <c:v>401.44643788201898</c:v>
                </c:pt>
                <c:pt idx="29">
                  <c:v>400.82373601337702</c:v>
                </c:pt>
                <c:pt idx="30">
                  <c:v>398.52207368400201</c:v>
                </c:pt>
                <c:pt idx="31">
                  <c:v>395.49810205299599</c:v>
                </c:pt>
                <c:pt idx="32">
                  <c:v>397.53405311729699</c:v>
                </c:pt>
                <c:pt idx="33">
                  <c:v>401.61548888806902</c:v>
                </c:pt>
                <c:pt idx="34">
                  <c:v>393.37919471109001</c:v>
                </c:pt>
                <c:pt idx="35">
                  <c:v>394.00807532617603</c:v>
                </c:pt>
                <c:pt idx="36">
                  <c:v>396.93710819004002</c:v>
                </c:pt>
                <c:pt idx="37">
                  <c:v>399.98423942380401</c:v>
                </c:pt>
                <c:pt idx="38">
                  <c:v>396.76207474802402</c:v>
                </c:pt>
                <c:pt idx="39">
                  <c:v>387.02212536683601</c:v>
                </c:pt>
                <c:pt idx="40">
                  <c:v>373.84463228949801</c:v>
                </c:pt>
                <c:pt idx="41">
                  <c:v>378.51738416210202</c:v>
                </c:pt>
                <c:pt idx="42">
                  <c:v>369.82938209289898</c:v>
                </c:pt>
                <c:pt idx="43">
                  <c:v>374.90753271941401</c:v>
                </c:pt>
                <c:pt idx="44">
                  <c:v>366.00847549395098</c:v>
                </c:pt>
                <c:pt idx="45">
                  <c:v>367.82444053365998</c:v>
                </c:pt>
                <c:pt idx="46">
                  <c:v>366.80540542828999</c:v>
                </c:pt>
                <c:pt idx="47">
                  <c:v>365.88519503079999</c:v>
                </c:pt>
                <c:pt idx="48">
                  <c:v>367.99562956215499</c:v>
                </c:pt>
                <c:pt idx="49">
                  <c:v>365.94711840248698</c:v>
                </c:pt>
                <c:pt idx="50">
                  <c:v>364.31124305799301</c:v>
                </c:pt>
                <c:pt idx="51">
                  <c:v>364.657684490191</c:v>
                </c:pt>
                <c:pt idx="52">
                  <c:v>362.096658267853</c:v>
                </c:pt>
                <c:pt idx="53">
                  <c:v>364.10666866429602</c:v>
                </c:pt>
                <c:pt idx="54">
                  <c:v>365.83821894022401</c:v>
                </c:pt>
                <c:pt idx="55">
                  <c:v>365.71650770249403</c:v>
                </c:pt>
                <c:pt idx="56">
                  <c:v>361.77743981361999</c:v>
                </c:pt>
                <c:pt idx="57">
                  <c:v>363.572621110711</c:v>
                </c:pt>
                <c:pt idx="58">
                  <c:v>363.88063980051402</c:v>
                </c:pt>
                <c:pt idx="59">
                  <c:v>362.79746402178102</c:v>
                </c:pt>
                <c:pt idx="60">
                  <c:v>363.85856116378397</c:v>
                </c:pt>
                <c:pt idx="61">
                  <c:v>365.297368473549</c:v>
                </c:pt>
                <c:pt idx="62">
                  <c:v>374.08179673928299</c:v>
                </c:pt>
                <c:pt idx="63">
                  <c:v>375.509779287968</c:v>
                </c:pt>
                <c:pt idx="64">
                  <c:v>375.89395134228602</c:v>
                </c:pt>
                <c:pt idx="65">
                  <c:v>376.41523619802399</c:v>
                </c:pt>
                <c:pt idx="66">
                  <c:v>380.18710796318101</c:v>
                </c:pt>
                <c:pt idx="67">
                  <c:v>379.80998924365298</c:v>
                </c:pt>
                <c:pt idx="68">
                  <c:v>374.70997139168998</c:v>
                </c:pt>
                <c:pt idx="69">
                  <c:v>355.80381390979602</c:v>
                </c:pt>
                <c:pt idx="70">
                  <c:v>380.59154529911302</c:v>
                </c:pt>
                <c:pt idx="71">
                  <c:v>388.91786544769201</c:v>
                </c:pt>
                <c:pt idx="72">
                  <c:v>395.314944377367</c:v>
                </c:pt>
                <c:pt idx="73">
                  <c:v>403.16381479314299</c:v>
                </c:pt>
                <c:pt idx="74">
                  <c:v>407.40623522277502</c:v>
                </c:pt>
                <c:pt idx="75">
                  <c:v>409.72693715167901</c:v>
                </c:pt>
                <c:pt idx="76">
                  <c:v>415.899957872752</c:v>
                </c:pt>
                <c:pt idx="77">
                  <c:v>416.03261341961002</c:v>
                </c:pt>
                <c:pt idx="78">
                  <c:v>415.84926446710602</c:v>
                </c:pt>
                <c:pt idx="79">
                  <c:v>416.273443590044</c:v>
                </c:pt>
                <c:pt idx="80">
                  <c:v>414.62571159606102</c:v>
                </c:pt>
                <c:pt idx="81">
                  <c:v>416.22429801701003</c:v>
                </c:pt>
                <c:pt idx="82">
                  <c:v>416.010181172339</c:v>
                </c:pt>
                <c:pt idx="83">
                  <c:v>417.07815798986201</c:v>
                </c:pt>
                <c:pt idx="84">
                  <c:v>414.999433892647</c:v>
                </c:pt>
                <c:pt idx="85">
                  <c:v>414.37032173186901</c:v>
                </c:pt>
                <c:pt idx="86">
                  <c:v>411.30437992746602</c:v>
                </c:pt>
                <c:pt idx="87">
                  <c:v>406.736632767586</c:v>
                </c:pt>
                <c:pt idx="88">
                  <c:v>380.42703711886003</c:v>
                </c:pt>
                <c:pt idx="89">
                  <c:v>381.61200239704499</c:v>
                </c:pt>
                <c:pt idx="90">
                  <c:v>381.48597610400901</c:v>
                </c:pt>
                <c:pt idx="91">
                  <c:v>382.10033729415301</c:v>
                </c:pt>
                <c:pt idx="92">
                  <c:v>381.21304413688</c:v>
                </c:pt>
                <c:pt idx="93">
                  <c:v>381.60555435289501</c:v>
                </c:pt>
                <c:pt idx="94">
                  <c:v>385.36225987525501</c:v>
                </c:pt>
                <c:pt idx="95">
                  <c:v>373.20792190651599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#,##0</c:formatCode>
                <c:ptCount val="96"/>
                <c:pt idx="0">
                  <c:v>5.4528572398068702</c:v>
                </c:pt>
                <c:pt idx="1">
                  <c:v>4.9097700428717204</c:v>
                </c:pt>
                <c:pt idx="2">
                  <c:v>5.0300909354783396</c:v>
                </c:pt>
                <c:pt idx="3">
                  <c:v>5.8283068189148901</c:v>
                </c:pt>
                <c:pt idx="4">
                  <c:v>5.5665352626004498</c:v>
                </c:pt>
                <c:pt idx="5">
                  <c:v>5.2639957329832399</c:v>
                </c:pt>
                <c:pt idx="6">
                  <c:v>5.3718114413032803</c:v>
                </c:pt>
                <c:pt idx="7">
                  <c:v>5.1328383711675203</c:v>
                </c:pt>
                <c:pt idx="8">
                  <c:v>5.4952042525286204</c:v>
                </c:pt>
                <c:pt idx="9">
                  <c:v>5.7098138268650303</c:v>
                </c:pt>
                <c:pt idx="10">
                  <c:v>6.3038693316071202</c:v>
                </c:pt>
                <c:pt idx="11">
                  <c:v>6.5262937912317396</c:v>
                </c:pt>
                <c:pt idx="12">
                  <c:v>7.82393383823291</c:v>
                </c:pt>
                <c:pt idx="13">
                  <c:v>8.8674088125795798</c:v>
                </c:pt>
                <c:pt idx="14">
                  <c:v>10.827160199472299</c:v>
                </c:pt>
                <c:pt idx="15">
                  <c:v>14.075724653128599</c:v>
                </c:pt>
                <c:pt idx="16">
                  <c:v>15.898913498663999</c:v>
                </c:pt>
                <c:pt idx="17">
                  <c:v>18.085022162904899</c:v>
                </c:pt>
                <c:pt idx="18">
                  <c:v>20.250377144123298</c:v>
                </c:pt>
                <c:pt idx="19">
                  <c:v>22.041799586088398</c:v>
                </c:pt>
                <c:pt idx="20">
                  <c:v>23.0707499800302</c:v>
                </c:pt>
                <c:pt idx="21">
                  <c:v>25.1940519990378</c:v>
                </c:pt>
                <c:pt idx="22">
                  <c:v>21.524490561609099</c:v>
                </c:pt>
                <c:pt idx="23">
                  <c:v>20.847444836975999</c:v>
                </c:pt>
                <c:pt idx="24">
                  <c:v>21.6503816356906</c:v>
                </c:pt>
                <c:pt idx="25">
                  <c:v>19.162916546920499</c:v>
                </c:pt>
                <c:pt idx="26">
                  <c:v>19.012026353671299</c:v>
                </c:pt>
                <c:pt idx="27">
                  <c:v>17.8030127343762</c:v>
                </c:pt>
                <c:pt idx="28">
                  <c:v>18.745958611052799</c:v>
                </c:pt>
                <c:pt idx="29">
                  <c:v>19.278639308953199</c:v>
                </c:pt>
                <c:pt idx="30">
                  <c:v>20.7729277523867</c:v>
                </c:pt>
                <c:pt idx="31">
                  <c:v>22.431367392786701</c:v>
                </c:pt>
                <c:pt idx="32">
                  <c:v>22.309187216338699</c:v>
                </c:pt>
                <c:pt idx="33">
                  <c:v>20.287930216307</c:v>
                </c:pt>
                <c:pt idx="34">
                  <c:v>20.814888162670599</c:v>
                </c:pt>
                <c:pt idx="35">
                  <c:v>22.286672681772899</c:v>
                </c:pt>
                <c:pt idx="36">
                  <c:v>25.6660113463291</c:v>
                </c:pt>
                <c:pt idx="37">
                  <c:v>23.871615098457902</c:v>
                </c:pt>
                <c:pt idx="38">
                  <c:v>17.53127823158</c:v>
                </c:pt>
                <c:pt idx="39">
                  <c:v>18.254648113150999</c:v>
                </c:pt>
                <c:pt idx="40">
                  <c:v>18.148255071122001</c:v>
                </c:pt>
                <c:pt idx="41">
                  <c:v>18.6207991318301</c:v>
                </c:pt>
                <c:pt idx="42">
                  <c:v>18.126317068587198</c:v>
                </c:pt>
                <c:pt idx="43">
                  <c:v>20.126511218696901</c:v>
                </c:pt>
                <c:pt idx="44">
                  <c:v>26.403400671648502</c:v>
                </c:pt>
                <c:pt idx="45">
                  <c:v>26.966946798007399</c:v>
                </c:pt>
                <c:pt idx="46">
                  <c:v>27.848588656004701</c:v>
                </c:pt>
                <c:pt idx="47">
                  <c:v>28.746321638037301</c:v>
                </c:pt>
                <c:pt idx="48">
                  <c:v>29.5780266180928</c:v>
                </c:pt>
                <c:pt idx="49">
                  <c:v>28.023520107111501</c:v>
                </c:pt>
                <c:pt idx="50">
                  <c:v>31.585847353783102</c:v>
                </c:pt>
                <c:pt idx="51">
                  <c:v>31.565356689530901</c:v>
                </c:pt>
                <c:pt idx="52">
                  <c:v>30.7049577997775</c:v>
                </c:pt>
                <c:pt idx="53">
                  <c:v>30.7786875538172</c:v>
                </c:pt>
                <c:pt idx="54">
                  <c:v>31.702406023343698</c:v>
                </c:pt>
                <c:pt idx="55">
                  <c:v>32.239667913792601</c:v>
                </c:pt>
                <c:pt idx="56">
                  <c:v>36.961281294160599</c:v>
                </c:pt>
                <c:pt idx="57">
                  <c:v>48.343275337705599</c:v>
                </c:pt>
                <c:pt idx="58">
                  <c:v>49.058084038201898</c:v>
                </c:pt>
                <c:pt idx="59">
                  <c:v>44.979784145288697</c:v>
                </c:pt>
                <c:pt idx="60">
                  <c:v>51.147663663261</c:v>
                </c:pt>
                <c:pt idx="61">
                  <c:v>54.773248617975497</c:v>
                </c:pt>
                <c:pt idx="62">
                  <c:v>61.731011022273101</c:v>
                </c:pt>
                <c:pt idx="63">
                  <c:v>62.305921349183997</c:v>
                </c:pt>
                <c:pt idx="64">
                  <c:v>68.096697785234994</c:v>
                </c:pt>
                <c:pt idx="65">
                  <c:v>80.452194414435198</c:v>
                </c:pt>
                <c:pt idx="66">
                  <c:v>83.848299934360696</c:v>
                </c:pt>
                <c:pt idx="67">
                  <c:v>81.313178401107905</c:v>
                </c:pt>
                <c:pt idx="68">
                  <c:v>89.459419529831393</c:v>
                </c:pt>
                <c:pt idx="69">
                  <c:v>98.452484711744802</c:v>
                </c:pt>
                <c:pt idx="70">
                  <c:v>93.005843696507</c:v>
                </c:pt>
                <c:pt idx="71">
                  <c:v>82.675660372854196</c:v>
                </c:pt>
                <c:pt idx="72">
                  <c:v>82.059549354031802</c:v>
                </c:pt>
                <c:pt idx="73">
                  <c:v>83.172093057441003</c:v>
                </c:pt>
                <c:pt idx="74">
                  <c:v>75.409326264834704</c:v>
                </c:pt>
                <c:pt idx="75">
                  <c:v>76.608735320696695</c:v>
                </c:pt>
                <c:pt idx="76">
                  <c:v>74.254428549783896</c:v>
                </c:pt>
                <c:pt idx="77">
                  <c:v>71.296358516575694</c:v>
                </c:pt>
                <c:pt idx="78">
                  <c:v>73.313884165509506</c:v>
                </c:pt>
                <c:pt idx="79">
                  <c:v>78.490684668765098</c:v>
                </c:pt>
                <c:pt idx="80">
                  <c:v>81.747311366795898</c:v>
                </c:pt>
                <c:pt idx="81">
                  <c:v>82.337250132426604</c:v>
                </c:pt>
                <c:pt idx="82">
                  <c:v>75.713611945067697</c:v>
                </c:pt>
                <c:pt idx="83">
                  <c:v>72.473714646999099</c:v>
                </c:pt>
                <c:pt idx="84">
                  <c:v>73.192793519549298</c:v>
                </c:pt>
                <c:pt idx="85">
                  <c:v>73.632360459422003</c:v>
                </c:pt>
                <c:pt idx="86">
                  <c:v>77.8563751798917</c:v>
                </c:pt>
                <c:pt idx="87">
                  <c:v>77.362968074043096</c:v>
                </c:pt>
                <c:pt idx="88">
                  <c:v>72.666687971319305</c:v>
                </c:pt>
                <c:pt idx="89">
                  <c:v>73.587651231341596</c:v>
                </c:pt>
                <c:pt idx="90">
                  <c:v>71.264928700330799</c:v>
                </c:pt>
                <c:pt idx="91">
                  <c:v>65.510773425486605</c:v>
                </c:pt>
                <c:pt idx="92">
                  <c:v>64.913633762005603</c:v>
                </c:pt>
                <c:pt idx="93">
                  <c:v>56.498459999456003</c:v>
                </c:pt>
                <c:pt idx="94">
                  <c:v>50.464977128783303</c:v>
                </c:pt>
                <c:pt idx="95">
                  <c:v>45.741266629131999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1.7552613118489599</c:v>
                </c:pt>
                <c:pt idx="22">
                  <c:v>26.343431543986</c:v>
                </c:pt>
                <c:pt idx="23">
                  <c:v>26.317150266011598</c:v>
                </c:pt>
                <c:pt idx="24">
                  <c:v>26.3375303993225</c:v>
                </c:pt>
                <c:pt idx="25">
                  <c:v>26.341011444091802</c:v>
                </c:pt>
                <c:pt idx="26">
                  <c:v>30.634814347584999</c:v>
                </c:pt>
                <c:pt idx="27">
                  <c:v>50.676368054707801</c:v>
                </c:pt>
                <c:pt idx="28">
                  <c:v>77.292396291097006</c:v>
                </c:pt>
                <c:pt idx="29">
                  <c:v>112.298446721395</c:v>
                </c:pt>
                <c:pt idx="30">
                  <c:v>150.55127460734101</c:v>
                </c:pt>
                <c:pt idx="31">
                  <c:v>188.685688151042</c:v>
                </c:pt>
                <c:pt idx="32">
                  <c:v>237.12869057210301</c:v>
                </c:pt>
                <c:pt idx="33">
                  <c:v>277.07126754760702</c:v>
                </c:pt>
                <c:pt idx="34">
                  <c:v>345.68512500000003</c:v>
                </c:pt>
                <c:pt idx="35">
                  <c:v>442.28246653238898</c:v>
                </c:pt>
                <c:pt idx="36">
                  <c:v>508.52821693929002</c:v>
                </c:pt>
                <c:pt idx="37">
                  <c:v>512.58096523030599</c:v>
                </c:pt>
                <c:pt idx="38">
                  <c:v>565.21183056640598</c:v>
                </c:pt>
                <c:pt idx="39">
                  <c:v>658.123598836263</c:v>
                </c:pt>
                <c:pt idx="40">
                  <c:v>729.79599507649698</c:v>
                </c:pt>
                <c:pt idx="41">
                  <c:v>833.10344396972698</c:v>
                </c:pt>
                <c:pt idx="42">
                  <c:v>886.93956734212202</c:v>
                </c:pt>
                <c:pt idx="43">
                  <c:v>977.90381429036404</c:v>
                </c:pt>
                <c:pt idx="44">
                  <c:v>1043.63943168132</c:v>
                </c:pt>
                <c:pt idx="45">
                  <c:v>1100.13964786784</c:v>
                </c:pt>
                <c:pt idx="46">
                  <c:v>1125.50267285156</c:v>
                </c:pt>
                <c:pt idx="47">
                  <c:v>1228.84064860026</c:v>
                </c:pt>
                <c:pt idx="48">
                  <c:v>1311.57407364909</c:v>
                </c:pt>
                <c:pt idx="49">
                  <c:v>1386.85569930013</c:v>
                </c:pt>
                <c:pt idx="50">
                  <c:v>1351.6230723470101</c:v>
                </c:pt>
                <c:pt idx="51">
                  <c:v>1411.4963622233099</c:v>
                </c:pt>
                <c:pt idx="52">
                  <c:v>1475.43072664388</c:v>
                </c:pt>
                <c:pt idx="53">
                  <c:v>1457.92134757487</c:v>
                </c:pt>
                <c:pt idx="54">
                  <c:v>1434.78675016276</c:v>
                </c:pt>
                <c:pt idx="55">
                  <c:v>1459.0777926432299</c:v>
                </c:pt>
                <c:pt idx="56">
                  <c:v>1411.0484706217501</c:v>
                </c:pt>
                <c:pt idx="57">
                  <c:v>1426.9571870930999</c:v>
                </c:pt>
                <c:pt idx="58">
                  <c:v>1431.55433097331</c:v>
                </c:pt>
                <c:pt idx="59">
                  <c:v>1422.91071020508</c:v>
                </c:pt>
                <c:pt idx="60">
                  <c:v>1320.3910498046901</c:v>
                </c:pt>
                <c:pt idx="61">
                  <c:v>1235.5928701171899</c:v>
                </c:pt>
                <c:pt idx="62">
                  <c:v>1108.4670354003899</c:v>
                </c:pt>
                <c:pt idx="63">
                  <c:v>995.75518619791706</c:v>
                </c:pt>
                <c:pt idx="64">
                  <c:v>931.90979268391902</c:v>
                </c:pt>
                <c:pt idx="65">
                  <c:v>819.88748136393201</c:v>
                </c:pt>
                <c:pt idx="66">
                  <c:v>717.71715372721405</c:v>
                </c:pt>
                <c:pt idx="67">
                  <c:v>629.11737776692701</c:v>
                </c:pt>
                <c:pt idx="68">
                  <c:v>558.46095703125002</c:v>
                </c:pt>
                <c:pt idx="69">
                  <c:v>480.49633599853502</c:v>
                </c:pt>
                <c:pt idx="70">
                  <c:v>407.89768312581401</c:v>
                </c:pt>
                <c:pt idx="71">
                  <c:v>339.013745402018</c:v>
                </c:pt>
                <c:pt idx="72">
                  <c:v>275.14898800659199</c:v>
                </c:pt>
                <c:pt idx="73">
                  <c:v>214.22825978597001</c:v>
                </c:pt>
                <c:pt idx="74">
                  <c:v>159.251178751628</c:v>
                </c:pt>
                <c:pt idx="75">
                  <c:v>109.642654474894</c:v>
                </c:pt>
                <c:pt idx="76">
                  <c:v>69.832455319722499</c:v>
                </c:pt>
                <c:pt idx="77">
                  <c:v>40.877097445170101</c:v>
                </c:pt>
                <c:pt idx="78">
                  <c:v>28.867572488149001</c:v>
                </c:pt>
                <c:pt idx="79">
                  <c:v>27.278068112691201</c:v>
                </c:pt>
                <c:pt idx="80">
                  <c:v>27.223346037546801</c:v>
                </c:pt>
                <c:pt idx="81">
                  <c:v>25.273629236857101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#,##0</c:formatCode>
                <c:ptCount val="96"/>
                <c:pt idx="0">
                  <c:v>223.49240075360601</c:v>
                </c:pt>
                <c:pt idx="1">
                  <c:v>223.86787886181</c:v>
                </c:pt>
                <c:pt idx="2">
                  <c:v>223.791064178429</c:v>
                </c:pt>
                <c:pt idx="3">
                  <c:v>223.62292974332499</c:v>
                </c:pt>
                <c:pt idx="4">
                  <c:v>218.60298904678399</c:v>
                </c:pt>
                <c:pt idx="5">
                  <c:v>217.25402544952101</c:v>
                </c:pt>
                <c:pt idx="6">
                  <c:v>217.365297844346</c:v>
                </c:pt>
                <c:pt idx="7">
                  <c:v>215.72794307513701</c:v>
                </c:pt>
                <c:pt idx="8">
                  <c:v>198.819935652016</c:v>
                </c:pt>
                <c:pt idx="9">
                  <c:v>197.322275985093</c:v>
                </c:pt>
                <c:pt idx="10">
                  <c:v>197.18390647780399</c:v>
                </c:pt>
                <c:pt idx="11">
                  <c:v>197.443237637001</c:v>
                </c:pt>
                <c:pt idx="12">
                  <c:v>199.46373147814799</c:v>
                </c:pt>
                <c:pt idx="13">
                  <c:v>199.28046021119999</c:v>
                </c:pt>
                <c:pt idx="14">
                  <c:v>199.25375878219299</c:v>
                </c:pt>
                <c:pt idx="15">
                  <c:v>198.973812182394</c:v>
                </c:pt>
                <c:pt idx="16">
                  <c:v>199.684446370356</c:v>
                </c:pt>
                <c:pt idx="17">
                  <c:v>199.69189896296899</c:v>
                </c:pt>
                <c:pt idx="18">
                  <c:v>199.75430833014099</c:v>
                </c:pt>
                <c:pt idx="19">
                  <c:v>199.935206604705</c:v>
                </c:pt>
                <c:pt idx="20">
                  <c:v>199.777457474893</c:v>
                </c:pt>
                <c:pt idx="21">
                  <c:v>199.757004962774</c:v>
                </c:pt>
                <c:pt idx="22">
                  <c:v>195.43489693059601</c:v>
                </c:pt>
                <c:pt idx="23">
                  <c:v>197.18181944153201</c:v>
                </c:pt>
                <c:pt idx="24">
                  <c:v>213.967075216155</c:v>
                </c:pt>
                <c:pt idx="25">
                  <c:v>214.725094991861</c:v>
                </c:pt>
                <c:pt idx="26">
                  <c:v>214.73227936207499</c:v>
                </c:pt>
                <c:pt idx="27">
                  <c:v>215.17610319765799</c:v>
                </c:pt>
                <c:pt idx="28">
                  <c:v>222.261786410751</c:v>
                </c:pt>
                <c:pt idx="29">
                  <c:v>219.87319057738</c:v>
                </c:pt>
                <c:pt idx="30">
                  <c:v>218.21217127740201</c:v>
                </c:pt>
                <c:pt idx="31">
                  <c:v>218.75963646971701</c:v>
                </c:pt>
                <c:pt idx="32">
                  <c:v>226.98360677740999</c:v>
                </c:pt>
                <c:pt idx="33">
                  <c:v>226.935525141456</c:v>
                </c:pt>
                <c:pt idx="34">
                  <c:v>226.948712373299</c:v>
                </c:pt>
                <c:pt idx="35">
                  <c:v>222.421020738972</c:v>
                </c:pt>
                <c:pt idx="36">
                  <c:v>162.06573949310501</c:v>
                </c:pt>
                <c:pt idx="37">
                  <c:v>158.58952288966199</c:v>
                </c:pt>
                <c:pt idx="38">
                  <c:v>158.53093735421399</c:v>
                </c:pt>
                <c:pt idx="39">
                  <c:v>158.534215874284</c:v>
                </c:pt>
                <c:pt idx="40">
                  <c:v>151.995094542533</c:v>
                </c:pt>
                <c:pt idx="41">
                  <c:v>151.81712454721901</c:v>
                </c:pt>
                <c:pt idx="42">
                  <c:v>151.72923571465699</c:v>
                </c:pt>
                <c:pt idx="43">
                  <c:v>151.77593301268999</c:v>
                </c:pt>
                <c:pt idx="44">
                  <c:v>141.882195697226</c:v>
                </c:pt>
                <c:pt idx="45">
                  <c:v>141.216512036632</c:v>
                </c:pt>
                <c:pt idx="46">
                  <c:v>141.19746713793</c:v>
                </c:pt>
                <c:pt idx="47">
                  <c:v>141.15150800567301</c:v>
                </c:pt>
                <c:pt idx="48">
                  <c:v>137.82490352896701</c:v>
                </c:pt>
                <c:pt idx="49">
                  <c:v>137.60473006916399</c:v>
                </c:pt>
                <c:pt idx="50">
                  <c:v>137.60725878570901</c:v>
                </c:pt>
                <c:pt idx="51">
                  <c:v>137.62485949521201</c:v>
                </c:pt>
                <c:pt idx="52">
                  <c:v>138.69658420888001</c:v>
                </c:pt>
                <c:pt idx="53">
                  <c:v>138.70866807130801</c:v>
                </c:pt>
                <c:pt idx="54">
                  <c:v>138.700242895408</c:v>
                </c:pt>
                <c:pt idx="55">
                  <c:v>138.683922892444</c:v>
                </c:pt>
                <c:pt idx="56">
                  <c:v>142.57692717864299</c:v>
                </c:pt>
                <c:pt idx="57">
                  <c:v>143.285815704295</c:v>
                </c:pt>
                <c:pt idx="58">
                  <c:v>143.29228629258799</c:v>
                </c:pt>
                <c:pt idx="59">
                  <c:v>143.29818829372701</c:v>
                </c:pt>
                <c:pt idx="60">
                  <c:v>143.24549090495799</c:v>
                </c:pt>
                <c:pt idx="61">
                  <c:v>143.21965399442701</c:v>
                </c:pt>
                <c:pt idx="62">
                  <c:v>143.21577696156601</c:v>
                </c:pt>
                <c:pt idx="63">
                  <c:v>143.976226810041</c:v>
                </c:pt>
                <c:pt idx="64">
                  <c:v>146.07035047066799</c:v>
                </c:pt>
                <c:pt idx="65">
                  <c:v>145.794367355578</c:v>
                </c:pt>
                <c:pt idx="66">
                  <c:v>145.85798704861699</c:v>
                </c:pt>
                <c:pt idx="67">
                  <c:v>145.85363342223701</c:v>
                </c:pt>
                <c:pt idx="68">
                  <c:v>145.612728698523</c:v>
                </c:pt>
                <c:pt idx="69">
                  <c:v>144.80620666537399</c:v>
                </c:pt>
                <c:pt idx="70">
                  <c:v>144.75429898098201</c:v>
                </c:pt>
                <c:pt idx="71">
                  <c:v>151.041190951152</c:v>
                </c:pt>
                <c:pt idx="72">
                  <c:v>208.342819478948</c:v>
                </c:pt>
                <c:pt idx="73">
                  <c:v>217.606030772721</c:v>
                </c:pt>
                <c:pt idx="74">
                  <c:v>218.56711596342399</c:v>
                </c:pt>
                <c:pt idx="75">
                  <c:v>219.50257926485801</c:v>
                </c:pt>
                <c:pt idx="76">
                  <c:v>232.16788911132701</c:v>
                </c:pt>
                <c:pt idx="77">
                  <c:v>235.09782757282599</c:v>
                </c:pt>
                <c:pt idx="78">
                  <c:v>235.02302344908199</c:v>
                </c:pt>
                <c:pt idx="79">
                  <c:v>235.83040722981499</c:v>
                </c:pt>
                <c:pt idx="80">
                  <c:v>251.56940611841199</c:v>
                </c:pt>
                <c:pt idx="81">
                  <c:v>254.833140705603</c:v>
                </c:pt>
                <c:pt idx="82">
                  <c:v>254.64632380454401</c:v>
                </c:pt>
                <c:pt idx="83">
                  <c:v>252.209219617765</c:v>
                </c:pt>
                <c:pt idx="84">
                  <c:v>215.525020638196</c:v>
                </c:pt>
                <c:pt idx="85">
                  <c:v>211.043957583767</c:v>
                </c:pt>
                <c:pt idx="86">
                  <c:v>211.15471791764799</c:v>
                </c:pt>
                <c:pt idx="87">
                  <c:v>211.08091685700899</c:v>
                </c:pt>
                <c:pt idx="88">
                  <c:v>191.955919409812</c:v>
                </c:pt>
                <c:pt idx="89">
                  <c:v>190.51571586253101</c:v>
                </c:pt>
                <c:pt idx="90">
                  <c:v>187.05570454709999</c:v>
                </c:pt>
                <c:pt idx="91">
                  <c:v>186.52884149510299</c:v>
                </c:pt>
                <c:pt idx="92">
                  <c:v>186.853297496175</c:v>
                </c:pt>
                <c:pt idx="93">
                  <c:v>186.72951396728999</c:v>
                </c:pt>
                <c:pt idx="94">
                  <c:v>186.70443073953399</c:v>
                </c:pt>
                <c:pt idx="95">
                  <c:v>183.630853641465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#,##0</c:formatCode>
                <c:ptCount val="96"/>
                <c:pt idx="0">
                  <c:v>386.01703185152797</c:v>
                </c:pt>
                <c:pt idx="1">
                  <c:v>193.57654993402701</c:v>
                </c:pt>
                <c:pt idx="2">
                  <c:v>193.58946055894299</c:v>
                </c:pt>
                <c:pt idx="3">
                  <c:v>160.70165139049899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199.27624511966101</c:v>
                </c:pt>
                <c:pt idx="73">
                  <c:v>285.029832215608</c:v>
                </c:pt>
                <c:pt idx="74">
                  <c:v>286.26272597923298</c:v>
                </c:pt>
                <c:pt idx="75">
                  <c:v>344.60227842294802</c:v>
                </c:pt>
                <c:pt idx="76">
                  <c:v>535.15793123556898</c:v>
                </c:pt>
                <c:pt idx="77">
                  <c:v>544.62729349544395</c:v>
                </c:pt>
                <c:pt idx="78">
                  <c:v>546.65413553462997</c:v>
                </c:pt>
                <c:pt idx="79">
                  <c:v>575.35270152544001</c:v>
                </c:pt>
                <c:pt idx="80">
                  <c:v>726.34803863181503</c:v>
                </c:pt>
                <c:pt idx="81">
                  <c:v>769.07235767983195</c:v>
                </c:pt>
                <c:pt idx="82">
                  <c:v>770.13389313542905</c:v>
                </c:pt>
                <c:pt idx="83">
                  <c:v>706.84666379893497</c:v>
                </c:pt>
                <c:pt idx="84">
                  <c:v>477.728599517166</c:v>
                </c:pt>
                <c:pt idx="85">
                  <c:v>473.79747773068101</c:v>
                </c:pt>
                <c:pt idx="86">
                  <c:v>464.03117897727799</c:v>
                </c:pt>
                <c:pt idx="87">
                  <c:v>375.47615469970799</c:v>
                </c:pt>
                <c:pt idx="88">
                  <c:v>342.872361057982</c:v>
                </c:pt>
                <c:pt idx="89">
                  <c:v>344.53127589556402</c:v>
                </c:pt>
                <c:pt idx="90">
                  <c:v>344.16334672407498</c:v>
                </c:pt>
                <c:pt idx="91">
                  <c:v>364.670617616649</c:v>
                </c:pt>
                <c:pt idx="92">
                  <c:v>85.740681395742499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44.893474567886599</c:v>
                </c:pt>
                <c:pt idx="40">
                  <c:v>426.55712944869498</c:v>
                </c:pt>
                <c:pt idx="41">
                  <c:v>750.63104385398401</c:v>
                </c:pt>
                <c:pt idx="42">
                  <c:v>869.61425036004596</c:v>
                </c:pt>
                <c:pt idx="43">
                  <c:v>1049.7180870603499</c:v>
                </c:pt>
                <c:pt idx="44">
                  <c:v>1247.0959610928701</c:v>
                </c:pt>
                <c:pt idx="45">
                  <c:v>1281.9363170609899</c:v>
                </c:pt>
                <c:pt idx="46">
                  <c:v>1252.45788331637</c:v>
                </c:pt>
                <c:pt idx="47">
                  <c:v>1169.45836471084</c:v>
                </c:pt>
                <c:pt idx="48">
                  <c:v>1045.91791536395</c:v>
                </c:pt>
                <c:pt idx="49">
                  <c:v>961.186065007911</c:v>
                </c:pt>
                <c:pt idx="50">
                  <c:v>1004.7320089126</c:v>
                </c:pt>
                <c:pt idx="51">
                  <c:v>995.56270452529498</c:v>
                </c:pt>
                <c:pt idx="52">
                  <c:v>1013.92233418659</c:v>
                </c:pt>
                <c:pt idx="53">
                  <c:v>976.99217168540497</c:v>
                </c:pt>
                <c:pt idx="54">
                  <c:v>908.262407473194</c:v>
                </c:pt>
                <c:pt idx="55">
                  <c:v>877.77730150140201</c:v>
                </c:pt>
                <c:pt idx="56">
                  <c:v>932.88522388915203</c:v>
                </c:pt>
                <c:pt idx="57">
                  <c:v>883.316392929313</c:v>
                </c:pt>
                <c:pt idx="58">
                  <c:v>814.831848453303</c:v>
                </c:pt>
                <c:pt idx="59">
                  <c:v>838.463937870481</c:v>
                </c:pt>
                <c:pt idx="60">
                  <c:v>908.339013202611</c:v>
                </c:pt>
                <c:pt idx="61">
                  <c:v>920.36614464347201</c:v>
                </c:pt>
                <c:pt idx="62">
                  <c:v>947.20970920155901</c:v>
                </c:pt>
                <c:pt idx="63">
                  <c:v>953.70749751104995</c:v>
                </c:pt>
                <c:pt idx="64">
                  <c:v>690.60687156863696</c:v>
                </c:pt>
                <c:pt idx="65">
                  <c:v>641.50696838793704</c:v>
                </c:pt>
                <c:pt idx="66">
                  <c:v>475.55227535184702</c:v>
                </c:pt>
                <c:pt idx="67">
                  <c:v>350.95344351380999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-1354.6997252702699</c:v>
                </c:pt>
                <c:pt idx="1">
                  <c:v>-1100.39720230956</c:v>
                </c:pt>
                <c:pt idx="2">
                  <c:v>-1073.2712882979999</c:v>
                </c:pt>
                <c:pt idx="3">
                  <c:v>-1079.8050730803</c:v>
                </c:pt>
                <c:pt idx="4">
                  <c:v>-876.38158325866596</c:v>
                </c:pt>
                <c:pt idx="5">
                  <c:v>-892.93521628922201</c:v>
                </c:pt>
                <c:pt idx="6">
                  <c:v>-952.45050195730096</c:v>
                </c:pt>
                <c:pt idx="7">
                  <c:v>-952.76261104875903</c:v>
                </c:pt>
                <c:pt idx="8">
                  <c:v>-990.42045216375902</c:v>
                </c:pt>
                <c:pt idx="9">
                  <c:v>-990.77995002709702</c:v>
                </c:pt>
                <c:pt idx="10">
                  <c:v>-984.49290129400595</c:v>
                </c:pt>
                <c:pt idx="11">
                  <c:v>-968.70640293791803</c:v>
                </c:pt>
                <c:pt idx="12">
                  <c:v>-964.56388766668397</c:v>
                </c:pt>
                <c:pt idx="13">
                  <c:v>-996.62447477892204</c:v>
                </c:pt>
                <c:pt idx="14">
                  <c:v>-1006.4351476473601</c:v>
                </c:pt>
                <c:pt idx="15">
                  <c:v>-994.59621060260304</c:v>
                </c:pt>
                <c:pt idx="16">
                  <c:v>-974.00184680680104</c:v>
                </c:pt>
                <c:pt idx="17">
                  <c:v>-957.78165499758495</c:v>
                </c:pt>
                <c:pt idx="18">
                  <c:v>-996.51634969037002</c:v>
                </c:pt>
                <c:pt idx="19">
                  <c:v>-1006.64356088037</c:v>
                </c:pt>
                <c:pt idx="20">
                  <c:v>-1021.85736776382</c:v>
                </c:pt>
                <c:pt idx="21">
                  <c:v>-1043.29335710589</c:v>
                </c:pt>
                <c:pt idx="22">
                  <c:v>-1021.82983072149</c:v>
                </c:pt>
                <c:pt idx="23">
                  <c:v>-1025.1492434069701</c:v>
                </c:pt>
                <c:pt idx="24">
                  <c:v>-1044.39232491185</c:v>
                </c:pt>
                <c:pt idx="25">
                  <c:v>-1055.61888298606</c:v>
                </c:pt>
                <c:pt idx="26">
                  <c:v>-1002.5144330569</c:v>
                </c:pt>
                <c:pt idx="27">
                  <c:v>-958.60111843210996</c:v>
                </c:pt>
                <c:pt idx="28">
                  <c:v>-845.46903263946899</c:v>
                </c:pt>
                <c:pt idx="29">
                  <c:v>-785.37167031927697</c:v>
                </c:pt>
                <c:pt idx="30">
                  <c:v>-692.52700267580997</c:v>
                </c:pt>
                <c:pt idx="31">
                  <c:v>-566.01155917290396</c:v>
                </c:pt>
                <c:pt idx="32">
                  <c:v>-569.00087849656404</c:v>
                </c:pt>
                <c:pt idx="33">
                  <c:v>-499.65323269370202</c:v>
                </c:pt>
                <c:pt idx="34">
                  <c:v>-399.06695515385098</c:v>
                </c:pt>
                <c:pt idx="35">
                  <c:v>-325.92553709403597</c:v>
                </c:pt>
                <c:pt idx="36">
                  <c:v>-149.99987894794799</c:v>
                </c:pt>
                <c:pt idx="37">
                  <c:v>-84.197874743887397</c:v>
                </c:pt>
                <c:pt idx="38">
                  <c:v>-28.625984267268699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-176.37662185574101</c:v>
                </c:pt>
                <c:pt idx="69">
                  <c:v>-254.547695810915</c:v>
                </c:pt>
                <c:pt idx="70">
                  <c:v>-277.44805745999798</c:v>
                </c:pt>
                <c:pt idx="71">
                  <c:v>-228.88172587383301</c:v>
                </c:pt>
                <c:pt idx="72">
                  <c:v>-483.19748764372702</c:v>
                </c:pt>
                <c:pt idx="73">
                  <c:v>-570.42232218661502</c:v>
                </c:pt>
                <c:pt idx="74">
                  <c:v>-517.45532204157803</c:v>
                </c:pt>
                <c:pt idx="75">
                  <c:v>-586.61553958543095</c:v>
                </c:pt>
                <c:pt idx="76">
                  <c:v>-754.46060409071094</c:v>
                </c:pt>
                <c:pt idx="77">
                  <c:v>-759.07970851208597</c:v>
                </c:pt>
                <c:pt idx="78">
                  <c:v>-698.17610261264394</c:v>
                </c:pt>
                <c:pt idx="79">
                  <c:v>-656.30873716223095</c:v>
                </c:pt>
                <c:pt idx="80">
                  <c:v>-845.385515714961</c:v>
                </c:pt>
                <c:pt idx="81">
                  <c:v>-927.05233484453504</c:v>
                </c:pt>
                <c:pt idx="82">
                  <c:v>-967.12100590844204</c:v>
                </c:pt>
                <c:pt idx="83">
                  <c:v>-975.161092045229</c:v>
                </c:pt>
                <c:pt idx="84">
                  <c:v>-924.757794132654</c:v>
                </c:pt>
                <c:pt idx="85">
                  <c:v>-987.88389193418698</c:v>
                </c:pt>
                <c:pt idx="86">
                  <c:v>-1038.74146525386</c:v>
                </c:pt>
                <c:pt idx="87">
                  <c:v>-944.53881561013702</c:v>
                </c:pt>
                <c:pt idx="88">
                  <c:v>-950.55251700067902</c:v>
                </c:pt>
                <c:pt idx="89">
                  <c:v>-988.12034897730598</c:v>
                </c:pt>
                <c:pt idx="90">
                  <c:v>-1037.0552294188799</c:v>
                </c:pt>
                <c:pt idx="91">
                  <c:v>-1095.6183902251901</c:v>
                </c:pt>
                <c:pt idx="92">
                  <c:v>-966.63082181507195</c:v>
                </c:pt>
                <c:pt idx="93">
                  <c:v>-930.45952609214601</c:v>
                </c:pt>
                <c:pt idx="94">
                  <c:v>-1055.13874646153</c:v>
                </c:pt>
                <c:pt idx="95">
                  <c:v>-1149.69406257945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#,##0</c:formatCode>
                <c:ptCount val="96"/>
                <c:pt idx="0">
                  <c:v>0</c:v>
                </c:pt>
                <c:pt idx="1">
                  <c:v>-7.8758367439482102</c:v>
                </c:pt>
                <c:pt idx="2">
                  <c:v>-4.8947014663925801</c:v>
                </c:pt>
                <c:pt idx="3">
                  <c:v>-5.0961295806334697</c:v>
                </c:pt>
                <c:pt idx="4">
                  <c:v>-5.1297009223349104</c:v>
                </c:pt>
                <c:pt idx="5">
                  <c:v>-5.1565580020992901</c:v>
                </c:pt>
                <c:pt idx="6">
                  <c:v>-5.1364151842719803</c:v>
                </c:pt>
                <c:pt idx="7">
                  <c:v>-5.1364151842719803</c:v>
                </c:pt>
                <c:pt idx="8">
                  <c:v>-5.1364151842719803</c:v>
                </c:pt>
                <c:pt idx="9">
                  <c:v>-5.1364151842719803</c:v>
                </c:pt>
                <c:pt idx="10">
                  <c:v>-5.1364151842719803</c:v>
                </c:pt>
                <c:pt idx="11">
                  <c:v>-5.0827010247432201</c:v>
                </c:pt>
                <c:pt idx="12">
                  <c:v>-5.1095581045075997</c:v>
                </c:pt>
                <c:pt idx="13">
                  <c:v>-5.0491296830417802</c:v>
                </c:pt>
                <c:pt idx="14">
                  <c:v>-5.1028438425705396</c:v>
                </c:pt>
                <c:pt idx="15">
                  <c:v>-5.1364151842719803</c:v>
                </c:pt>
                <c:pt idx="16">
                  <c:v>-5.1095581045075997</c:v>
                </c:pt>
                <c:pt idx="17">
                  <c:v>-5.1364151842719803</c:v>
                </c:pt>
                <c:pt idx="18">
                  <c:v>-5.1364151842719803</c:v>
                </c:pt>
                <c:pt idx="19">
                  <c:v>-5.1095581045075997</c:v>
                </c:pt>
                <c:pt idx="20">
                  <c:v>-5.1095581045075997</c:v>
                </c:pt>
                <c:pt idx="21">
                  <c:v>-5.1364151842719803</c:v>
                </c:pt>
                <c:pt idx="22">
                  <c:v>-5.1364151842719803</c:v>
                </c:pt>
                <c:pt idx="23">
                  <c:v>-5.1364151842719803</c:v>
                </c:pt>
                <c:pt idx="24">
                  <c:v>-5.0827010247432201</c:v>
                </c:pt>
                <c:pt idx="25">
                  <c:v>-5.0491296830417802</c:v>
                </c:pt>
                <c:pt idx="26">
                  <c:v>-4.9484156259213403</c:v>
                </c:pt>
                <c:pt idx="27">
                  <c:v>-4.9618441818115899</c:v>
                </c:pt>
                <c:pt idx="28">
                  <c:v>-4.9685584437486501</c:v>
                </c:pt>
                <c:pt idx="29">
                  <c:v>-4.9752727056857102</c:v>
                </c:pt>
                <c:pt idx="30">
                  <c:v>-4.9551299198745298</c:v>
                </c:pt>
                <c:pt idx="31">
                  <c:v>-4.7872731473350703</c:v>
                </c:pt>
                <c:pt idx="32">
                  <c:v>-4.7939874412882597</c:v>
                </c:pt>
                <c:pt idx="33">
                  <c:v>-4.8678444186443297</c:v>
                </c:pt>
                <c:pt idx="34">
                  <c:v>-4.9014157603457704</c:v>
                </c:pt>
                <c:pt idx="35">
                  <c:v>-4.8208445210526403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-193.652932772458</c:v>
                </c:pt>
                <c:pt idx="41">
                  <c:v>-535.89260265678297</c:v>
                </c:pt>
                <c:pt idx="42">
                  <c:v>-624.581387097066</c:v>
                </c:pt>
                <c:pt idx="43">
                  <c:v>-851.13422615661398</c:v>
                </c:pt>
                <c:pt idx="44">
                  <c:v>-894.72688382817</c:v>
                </c:pt>
                <c:pt idx="45">
                  <c:v>-899.81745406459197</c:v>
                </c:pt>
                <c:pt idx="46">
                  <c:v>-898.73311038260204</c:v>
                </c:pt>
                <c:pt idx="47">
                  <c:v>-896.69349564780202</c:v>
                </c:pt>
                <c:pt idx="48">
                  <c:v>-895.94937325341596</c:v>
                </c:pt>
                <c:pt idx="49">
                  <c:v>-894.10266259534501</c:v>
                </c:pt>
                <c:pt idx="50">
                  <c:v>-981.38107366226302</c:v>
                </c:pt>
                <c:pt idx="51">
                  <c:v>-1002.13764165618</c:v>
                </c:pt>
                <c:pt idx="52">
                  <c:v>-1000.41672927402</c:v>
                </c:pt>
                <c:pt idx="53">
                  <c:v>-998.27578990255097</c:v>
                </c:pt>
                <c:pt idx="54">
                  <c:v>-996.46544136788202</c:v>
                </c:pt>
                <c:pt idx="55">
                  <c:v>-995.98079610270895</c:v>
                </c:pt>
                <c:pt idx="56">
                  <c:v>-994.756769903399</c:v>
                </c:pt>
                <c:pt idx="57">
                  <c:v>-991.953943991296</c:v>
                </c:pt>
                <c:pt idx="58">
                  <c:v>-989.18273054622102</c:v>
                </c:pt>
                <c:pt idx="59">
                  <c:v>-987.37259920895394</c:v>
                </c:pt>
                <c:pt idx="60">
                  <c:v>-985.07625714599999</c:v>
                </c:pt>
                <c:pt idx="61">
                  <c:v>-982.59197376202906</c:v>
                </c:pt>
                <c:pt idx="62">
                  <c:v>-979.33040235032502</c:v>
                </c:pt>
                <c:pt idx="63">
                  <c:v>-954.31463020253602</c:v>
                </c:pt>
                <c:pt idx="64">
                  <c:v>-749.399627346893</c:v>
                </c:pt>
                <c:pt idx="65">
                  <c:v>-710.51058430033197</c:v>
                </c:pt>
                <c:pt idx="66">
                  <c:v>-596.26732078452301</c:v>
                </c:pt>
                <c:pt idx="67">
                  <c:v>-496.23814982149298</c:v>
                </c:pt>
                <c:pt idx="68">
                  <c:v>-119.164835732852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3370276828603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550.98453900000015</c:v>
                </c:pt>
                <c:pt idx="2">
                  <c:v>0</c:v>
                </c:pt>
                <c:pt idx="3">
                  <c:v>0.20480500000000001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2.7263109999999999</c:v>
                </c:pt>
                <c:pt idx="2">
                  <c:v>0</c:v>
                </c:pt>
                <c:pt idx="3">
                  <c:v>629.99042699999961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364.47431699999999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6088.0567580000006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13.522401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0.934921</c:v>
                </c:pt>
                <c:pt idx="2">
                  <c:v>0</c:v>
                </c:pt>
                <c:pt idx="3">
                  <c:v>0.13434699999999999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67.513412000000002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141.18747400000001</c:v>
                </c:pt>
                <c:pt idx="2">
                  <c:v>0</c:v>
                </c:pt>
                <c:pt idx="3">
                  <c:v>62.83771800000001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28.1995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2.5905230000000001</c:v>
                </c:pt>
                <c:pt idx="2">
                  <c:v>0</c:v>
                </c:pt>
                <c:pt idx="3">
                  <c:v>4.1094430000000006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147.25437699999998</c:v>
                </c:pt>
                <c:pt idx="2">
                  <c:v>567.58002499999998</c:v>
                </c:pt>
                <c:pt idx="3">
                  <c:v>111.59723299999986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7092.5006400000011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ax val="8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79946907615954099"/>
          <c:w val="0.81626837606837599"/>
          <c:h val="0.2005309238404590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66</c:v>
              </c:pt>
              <c:pt idx="2">
                <c:v>131</c:v>
              </c:pt>
              <c:pt idx="3">
                <c:v>197</c:v>
              </c:pt>
              <c:pt idx="4">
                <c:v>262</c:v>
              </c:pt>
              <c:pt idx="5">
                <c:v>328</c:v>
              </c:pt>
              <c:pt idx="6">
                <c:v>393</c:v>
              </c:pt>
              <c:pt idx="7">
                <c:v>459</c:v>
              </c:pt>
              <c:pt idx="8">
                <c:v>524</c:v>
              </c:pt>
              <c:pt idx="9">
                <c:v>590</c:v>
              </c:pt>
              <c:pt idx="10">
                <c:v>655</c:v>
              </c:pt>
              <c:pt idx="11">
                <c:v>721</c:v>
              </c:pt>
              <c:pt idx="12">
                <c:v>786</c:v>
              </c:pt>
              <c:pt idx="13">
                <c:v>852</c:v>
              </c:pt>
              <c:pt idx="14">
                <c:v>917</c:v>
              </c:pt>
              <c:pt idx="15">
                <c:v>983</c:v>
              </c:pt>
              <c:pt idx="16">
                <c:v>1048</c:v>
              </c:pt>
              <c:pt idx="17">
                <c:v>1114</c:v>
              </c:pt>
              <c:pt idx="18">
                <c:v>1179</c:v>
              </c:pt>
              <c:pt idx="19">
                <c:v>1245</c:v>
              </c:pt>
              <c:pt idx="20">
                <c:v>1310</c:v>
              </c:pt>
              <c:pt idx="21">
                <c:v>1376</c:v>
              </c:pt>
              <c:pt idx="22">
                <c:v>1441</c:v>
              </c:pt>
              <c:pt idx="23">
                <c:v>1507</c:v>
              </c:pt>
              <c:pt idx="24">
                <c:v>1572</c:v>
              </c:pt>
              <c:pt idx="25">
                <c:v>1638</c:v>
              </c:pt>
              <c:pt idx="26">
                <c:v>1703</c:v>
              </c:pt>
              <c:pt idx="27">
                <c:v>1769</c:v>
              </c:pt>
              <c:pt idx="28">
                <c:v>1834</c:v>
              </c:pt>
              <c:pt idx="29">
                <c:v>1900</c:v>
              </c:pt>
              <c:pt idx="30">
                <c:v>1966</c:v>
              </c:pt>
              <c:pt idx="31">
                <c:v>2031</c:v>
              </c:pt>
              <c:pt idx="32">
                <c:v>2097</c:v>
              </c:pt>
              <c:pt idx="33">
                <c:v>2162</c:v>
              </c:pt>
              <c:pt idx="34">
                <c:v>2228</c:v>
              </c:pt>
              <c:pt idx="35">
                <c:v>2293</c:v>
              </c:pt>
              <c:pt idx="36">
                <c:v>2359</c:v>
              </c:pt>
              <c:pt idx="37">
                <c:v>2424</c:v>
              </c:pt>
              <c:pt idx="38">
                <c:v>2490</c:v>
              </c:pt>
              <c:pt idx="39">
                <c:v>2555</c:v>
              </c:pt>
              <c:pt idx="40">
                <c:v>2621</c:v>
              </c:pt>
              <c:pt idx="41">
                <c:v>2686</c:v>
              </c:pt>
              <c:pt idx="42">
                <c:v>2752</c:v>
              </c:pt>
              <c:pt idx="43">
                <c:v>2817</c:v>
              </c:pt>
              <c:pt idx="44">
                <c:v>2883</c:v>
              </c:pt>
              <c:pt idx="45">
                <c:v>2948</c:v>
              </c:pt>
              <c:pt idx="46">
                <c:v>3014</c:v>
              </c:pt>
              <c:pt idx="47">
                <c:v>3079</c:v>
              </c:pt>
              <c:pt idx="48">
                <c:v>3145</c:v>
              </c:pt>
              <c:pt idx="49">
                <c:v>3210</c:v>
              </c:pt>
              <c:pt idx="50">
                <c:v>3276</c:v>
              </c:pt>
              <c:pt idx="51">
                <c:v>3341</c:v>
              </c:pt>
              <c:pt idx="52">
                <c:v>3407</c:v>
              </c:pt>
              <c:pt idx="53">
                <c:v>3472</c:v>
              </c:pt>
              <c:pt idx="54">
                <c:v>3538</c:v>
              </c:pt>
              <c:pt idx="55">
                <c:v>3603</c:v>
              </c:pt>
              <c:pt idx="56">
                <c:v>3669</c:v>
              </c:pt>
              <c:pt idx="57">
                <c:v>3734</c:v>
              </c:pt>
              <c:pt idx="58">
                <c:v>3800</c:v>
              </c:pt>
              <c:pt idx="59">
                <c:v>3866</c:v>
              </c:pt>
              <c:pt idx="60">
                <c:v>3931</c:v>
              </c:pt>
              <c:pt idx="61">
                <c:v>3997</c:v>
              </c:pt>
              <c:pt idx="62">
                <c:v>4062</c:v>
              </c:pt>
              <c:pt idx="63">
                <c:v>4128</c:v>
              </c:pt>
              <c:pt idx="64">
                <c:v>4193</c:v>
              </c:pt>
              <c:pt idx="65">
                <c:v>4259</c:v>
              </c:pt>
              <c:pt idx="66">
                <c:v>4324</c:v>
              </c:pt>
              <c:pt idx="67">
                <c:v>4390</c:v>
              </c:pt>
              <c:pt idx="68">
                <c:v>4455</c:v>
              </c:pt>
              <c:pt idx="69">
                <c:v>4521</c:v>
              </c:pt>
              <c:pt idx="70">
                <c:v>4586</c:v>
              </c:pt>
              <c:pt idx="71">
                <c:v>4652</c:v>
              </c:pt>
              <c:pt idx="72">
                <c:v>4717</c:v>
              </c:pt>
              <c:pt idx="73">
                <c:v>4783</c:v>
              </c:pt>
              <c:pt idx="74">
                <c:v>4848</c:v>
              </c:pt>
              <c:pt idx="75">
                <c:v>4914</c:v>
              </c:pt>
              <c:pt idx="76">
                <c:v>4979</c:v>
              </c:pt>
              <c:pt idx="77">
                <c:v>5045</c:v>
              </c:pt>
              <c:pt idx="78">
                <c:v>5110</c:v>
              </c:pt>
              <c:pt idx="79">
                <c:v>5176</c:v>
              </c:pt>
              <c:pt idx="80">
                <c:v>5241</c:v>
              </c:pt>
              <c:pt idx="81">
                <c:v>5307</c:v>
              </c:pt>
              <c:pt idx="82">
                <c:v>5372</c:v>
              </c:pt>
              <c:pt idx="83">
                <c:v>5438</c:v>
              </c:pt>
              <c:pt idx="84">
                <c:v>5503</c:v>
              </c:pt>
              <c:pt idx="85">
                <c:v>5569</c:v>
              </c:pt>
              <c:pt idx="86">
                <c:v>5635</c:v>
              </c:pt>
              <c:pt idx="87">
                <c:v>5700</c:v>
              </c:pt>
              <c:pt idx="88">
                <c:v>5766</c:v>
              </c:pt>
              <c:pt idx="89">
                <c:v>5831</c:v>
              </c:pt>
              <c:pt idx="90">
                <c:v>5897</c:v>
              </c:pt>
              <c:pt idx="91">
                <c:v>5962</c:v>
              </c:pt>
              <c:pt idx="92">
                <c:v>6028</c:v>
              </c:pt>
              <c:pt idx="93">
                <c:v>6093</c:v>
              </c:pt>
              <c:pt idx="94">
                <c:v>6159</c:v>
              </c:pt>
              <c:pt idx="95">
                <c:v>6224</c:v>
              </c:pt>
              <c:pt idx="96">
                <c:v>6290</c:v>
              </c:pt>
              <c:pt idx="97">
                <c:v>6355</c:v>
              </c:pt>
              <c:pt idx="98">
                <c:v>6421</c:v>
              </c:pt>
              <c:pt idx="99">
                <c:v>6486</c:v>
              </c:pt>
              <c:pt idx="100">
                <c:v>6552</c:v>
              </c:pt>
              <c:pt idx="101">
                <c:v>6617</c:v>
              </c:pt>
              <c:pt idx="102">
                <c:v>6683</c:v>
              </c:pt>
              <c:pt idx="103">
                <c:v>6748</c:v>
              </c:pt>
              <c:pt idx="104">
                <c:v>6814</c:v>
              </c:pt>
              <c:pt idx="105">
                <c:v>6879</c:v>
              </c:pt>
              <c:pt idx="106">
                <c:v>6945</c:v>
              </c:pt>
              <c:pt idx="107">
                <c:v>7010</c:v>
              </c:pt>
              <c:pt idx="108">
                <c:v>7076</c:v>
              </c:pt>
              <c:pt idx="109">
                <c:v>7141</c:v>
              </c:pt>
              <c:pt idx="110">
                <c:v>7207</c:v>
              </c:pt>
              <c:pt idx="111">
                <c:v>7272</c:v>
              </c:pt>
              <c:pt idx="112">
                <c:v>7338</c:v>
              </c:pt>
              <c:pt idx="113">
                <c:v>7403</c:v>
              </c:pt>
              <c:pt idx="114">
                <c:v>7469</c:v>
              </c:pt>
              <c:pt idx="115">
                <c:v>7535</c:v>
              </c:pt>
              <c:pt idx="116">
                <c:v>7600</c:v>
              </c:pt>
              <c:pt idx="117">
                <c:v>7666</c:v>
              </c:pt>
              <c:pt idx="118">
                <c:v>7731</c:v>
              </c:pt>
              <c:pt idx="119">
                <c:v>7797</c:v>
              </c:pt>
              <c:pt idx="120">
                <c:v>7862</c:v>
              </c:pt>
              <c:pt idx="121">
                <c:v>7928</c:v>
              </c:pt>
              <c:pt idx="122">
                <c:v>7993</c:v>
              </c:pt>
              <c:pt idx="123">
                <c:v>8059</c:v>
              </c:pt>
              <c:pt idx="124">
                <c:v>8124</c:v>
              </c:pt>
              <c:pt idx="125">
                <c:v>8190</c:v>
              </c:pt>
              <c:pt idx="126">
                <c:v>8255</c:v>
              </c:pt>
              <c:pt idx="127">
                <c:v>8321</c:v>
              </c:pt>
              <c:pt idx="128">
                <c:v>8386</c:v>
              </c:pt>
              <c:pt idx="129">
                <c:v>8452</c:v>
              </c:pt>
              <c:pt idx="130">
                <c:v>8517</c:v>
              </c:pt>
              <c:pt idx="131">
                <c:v>8583</c:v>
              </c:pt>
              <c:pt idx="132">
                <c:v>8648</c:v>
              </c:pt>
              <c:pt idx="133">
                <c:v>8714</c:v>
              </c:pt>
              <c:pt idx="134">
                <c:v>8779</c:v>
              </c:pt>
              <c:pt idx="135">
                <c:v>8845</c:v>
              </c:pt>
              <c:pt idx="136">
                <c:v>8910</c:v>
              </c:pt>
              <c:pt idx="137">
                <c:v>8976</c:v>
              </c:pt>
              <c:pt idx="138">
                <c:v>9041</c:v>
              </c:pt>
              <c:pt idx="139">
                <c:v>9107</c:v>
              </c:pt>
              <c:pt idx="140">
                <c:v>9172</c:v>
              </c:pt>
              <c:pt idx="141">
                <c:v>9238</c:v>
              </c:pt>
              <c:pt idx="142">
                <c:v>9303</c:v>
              </c:pt>
              <c:pt idx="143">
                <c:v>9369</c:v>
              </c:pt>
              <c:pt idx="144">
                <c:v>9435</c:v>
              </c:pt>
              <c:pt idx="145">
                <c:v>9500</c:v>
              </c:pt>
              <c:pt idx="146">
                <c:v>9566</c:v>
              </c:pt>
              <c:pt idx="147">
                <c:v>9631</c:v>
              </c:pt>
              <c:pt idx="148">
                <c:v>9697</c:v>
              </c:pt>
              <c:pt idx="149">
                <c:v>9762</c:v>
              </c:pt>
              <c:pt idx="150">
                <c:v>9828</c:v>
              </c:pt>
              <c:pt idx="151">
                <c:v>9893</c:v>
              </c:pt>
              <c:pt idx="152">
                <c:v>9959</c:v>
              </c:pt>
              <c:pt idx="153">
                <c:v>10024</c:v>
              </c:pt>
              <c:pt idx="154">
                <c:v>10090</c:v>
              </c:pt>
              <c:pt idx="155">
                <c:v>10155</c:v>
              </c:pt>
              <c:pt idx="156">
                <c:v>10221</c:v>
              </c:pt>
              <c:pt idx="157">
                <c:v>10286</c:v>
              </c:pt>
              <c:pt idx="158">
                <c:v>10352</c:v>
              </c:pt>
              <c:pt idx="159">
                <c:v>10417</c:v>
              </c:pt>
              <c:pt idx="160">
                <c:v>10483</c:v>
              </c:pt>
              <c:pt idx="161">
                <c:v>10548</c:v>
              </c:pt>
              <c:pt idx="162">
                <c:v>10614</c:v>
              </c:pt>
              <c:pt idx="163">
                <c:v>10679</c:v>
              </c:pt>
              <c:pt idx="164">
                <c:v>10745</c:v>
              </c:pt>
              <c:pt idx="165">
                <c:v>10810</c:v>
              </c:pt>
              <c:pt idx="166">
                <c:v>10876</c:v>
              </c:pt>
              <c:pt idx="167">
                <c:v>10941</c:v>
              </c:pt>
              <c:pt idx="168">
                <c:v>11007</c:v>
              </c:pt>
              <c:pt idx="169">
                <c:v>11072</c:v>
              </c:pt>
              <c:pt idx="170">
                <c:v>11138</c:v>
              </c:pt>
              <c:pt idx="171">
                <c:v>11203</c:v>
              </c:pt>
              <c:pt idx="172">
                <c:v>11269</c:v>
              </c:pt>
              <c:pt idx="173">
                <c:v>11335</c:v>
              </c:pt>
              <c:pt idx="174">
                <c:v>11400</c:v>
              </c:pt>
              <c:pt idx="175">
                <c:v>11466</c:v>
              </c:pt>
              <c:pt idx="176">
                <c:v>11531</c:v>
              </c:pt>
              <c:pt idx="177">
                <c:v>11597</c:v>
              </c:pt>
              <c:pt idx="178">
                <c:v>11662</c:v>
              </c:pt>
              <c:pt idx="179">
                <c:v>11728</c:v>
              </c:pt>
              <c:pt idx="180">
                <c:v>11793</c:v>
              </c:pt>
              <c:pt idx="181">
                <c:v>11859</c:v>
              </c:pt>
              <c:pt idx="182">
                <c:v>11924</c:v>
              </c:pt>
              <c:pt idx="183">
                <c:v>11990</c:v>
              </c:pt>
              <c:pt idx="184">
                <c:v>12055</c:v>
              </c:pt>
              <c:pt idx="185">
                <c:v>12121</c:v>
              </c:pt>
              <c:pt idx="186">
                <c:v>12186</c:v>
              </c:pt>
              <c:pt idx="187">
                <c:v>12252</c:v>
              </c:pt>
              <c:pt idx="188">
                <c:v>12317</c:v>
              </c:pt>
              <c:pt idx="189">
                <c:v>12383</c:v>
              </c:pt>
              <c:pt idx="190">
                <c:v>12448</c:v>
              </c:pt>
              <c:pt idx="191">
                <c:v>12514</c:v>
              </c:pt>
              <c:pt idx="192">
                <c:v>12579</c:v>
              </c:pt>
              <c:pt idx="193">
                <c:v>12645</c:v>
              </c:pt>
              <c:pt idx="194">
                <c:v>12710</c:v>
              </c:pt>
              <c:pt idx="195">
                <c:v>12776</c:v>
              </c:pt>
              <c:pt idx="196">
                <c:v>12841</c:v>
              </c:pt>
              <c:pt idx="197">
                <c:v>12907</c:v>
              </c:pt>
              <c:pt idx="198">
                <c:v>12972</c:v>
              </c:pt>
              <c:pt idx="199">
                <c:v>13038</c:v>
              </c:pt>
              <c:pt idx="200">
                <c:v>13104</c:v>
              </c:pt>
              <c:pt idx="201">
                <c:v>13169</c:v>
              </c:pt>
              <c:pt idx="202">
                <c:v>13235</c:v>
              </c:pt>
              <c:pt idx="203">
                <c:v>13300</c:v>
              </c:pt>
              <c:pt idx="204">
                <c:v>13366</c:v>
              </c:pt>
              <c:pt idx="205">
                <c:v>13431</c:v>
              </c:pt>
              <c:pt idx="206">
                <c:v>13497</c:v>
              </c:pt>
              <c:pt idx="207">
                <c:v>13562</c:v>
              </c:pt>
              <c:pt idx="208">
                <c:v>13628</c:v>
              </c:pt>
              <c:pt idx="209">
                <c:v>13693</c:v>
              </c:pt>
              <c:pt idx="210">
                <c:v>13759</c:v>
              </c:pt>
              <c:pt idx="211">
                <c:v>13824</c:v>
              </c:pt>
              <c:pt idx="212">
                <c:v>13890</c:v>
              </c:pt>
              <c:pt idx="213">
                <c:v>13955</c:v>
              </c:pt>
              <c:pt idx="214">
                <c:v>14021</c:v>
              </c:pt>
              <c:pt idx="215">
                <c:v>14086</c:v>
              </c:pt>
              <c:pt idx="216">
                <c:v>14152</c:v>
              </c:pt>
              <c:pt idx="217">
                <c:v>14217</c:v>
              </c:pt>
              <c:pt idx="218">
                <c:v>14283</c:v>
              </c:pt>
              <c:pt idx="219">
                <c:v>14348</c:v>
              </c:pt>
              <c:pt idx="220">
                <c:v>14414</c:v>
              </c:pt>
              <c:pt idx="221">
                <c:v>14479</c:v>
              </c:pt>
              <c:pt idx="222">
                <c:v>14545</c:v>
              </c:pt>
              <c:pt idx="223">
                <c:v>14610</c:v>
              </c:pt>
              <c:pt idx="224">
                <c:v>14676</c:v>
              </c:pt>
              <c:pt idx="225">
                <c:v>14741</c:v>
              </c:pt>
              <c:pt idx="226">
                <c:v>14807</c:v>
              </c:pt>
              <c:pt idx="227">
                <c:v>14872</c:v>
              </c:pt>
              <c:pt idx="228">
                <c:v>14938</c:v>
              </c:pt>
              <c:pt idx="229">
                <c:v>15004</c:v>
              </c:pt>
              <c:pt idx="230">
                <c:v>15069</c:v>
              </c:pt>
              <c:pt idx="231">
                <c:v>15135</c:v>
              </c:pt>
              <c:pt idx="232">
                <c:v>15200</c:v>
              </c:pt>
              <c:pt idx="233">
                <c:v>15266</c:v>
              </c:pt>
              <c:pt idx="234">
                <c:v>15331</c:v>
              </c:pt>
              <c:pt idx="235">
                <c:v>15397</c:v>
              </c:pt>
              <c:pt idx="236">
                <c:v>15462</c:v>
              </c:pt>
              <c:pt idx="237">
                <c:v>15528</c:v>
              </c:pt>
              <c:pt idx="238">
                <c:v>15593</c:v>
              </c:pt>
              <c:pt idx="239">
                <c:v>15659</c:v>
              </c:pt>
              <c:pt idx="240">
                <c:v>15724</c:v>
              </c:pt>
              <c:pt idx="241">
                <c:v>15790</c:v>
              </c:pt>
              <c:pt idx="242">
                <c:v>15855</c:v>
              </c:pt>
              <c:pt idx="243">
                <c:v>15921</c:v>
              </c:pt>
              <c:pt idx="244">
                <c:v>15986</c:v>
              </c:pt>
              <c:pt idx="245">
                <c:v>16052</c:v>
              </c:pt>
              <c:pt idx="246">
                <c:v>16117</c:v>
              </c:pt>
              <c:pt idx="247">
                <c:v>16183</c:v>
              </c:pt>
              <c:pt idx="248">
                <c:v>16248</c:v>
              </c:pt>
              <c:pt idx="249">
                <c:v>16314</c:v>
              </c:pt>
              <c:pt idx="250">
                <c:v>16379</c:v>
              </c:pt>
              <c:pt idx="251">
                <c:v>16445</c:v>
              </c:pt>
              <c:pt idx="252">
                <c:v>16510</c:v>
              </c:pt>
              <c:pt idx="253">
                <c:v>16576</c:v>
              </c:pt>
              <c:pt idx="254">
                <c:v>16641</c:v>
              </c:pt>
              <c:pt idx="255">
                <c:v>16707</c:v>
              </c:pt>
              <c:pt idx="256">
                <c:v>16772</c:v>
              </c:pt>
              <c:pt idx="257">
                <c:v>16838</c:v>
              </c:pt>
              <c:pt idx="258">
                <c:v>16904</c:v>
              </c:pt>
              <c:pt idx="259">
                <c:v>16969</c:v>
              </c:pt>
              <c:pt idx="260">
                <c:v>17035</c:v>
              </c:pt>
              <c:pt idx="261">
                <c:v>17100</c:v>
              </c:pt>
              <c:pt idx="262">
                <c:v>17166</c:v>
              </c:pt>
              <c:pt idx="263">
                <c:v>17231</c:v>
              </c:pt>
              <c:pt idx="264">
                <c:v>17297</c:v>
              </c:pt>
              <c:pt idx="265">
                <c:v>17362</c:v>
              </c:pt>
              <c:pt idx="266">
                <c:v>17428</c:v>
              </c:pt>
              <c:pt idx="267">
                <c:v>17493</c:v>
              </c:pt>
              <c:pt idx="268">
                <c:v>17559</c:v>
              </c:pt>
              <c:pt idx="269">
                <c:v>17624</c:v>
              </c:pt>
              <c:pt idx="270">
                <c:v>17690</c:v>
              </c:pt>
              <c:pt idx="271">
                <c:v>17755</c:v>
              </c:pt>
              <c:pt idx="272">
                <c:v>17821</c:v>
              </c:pt>
              <c:pt idx="273">
                <c:v>17886</c:v>
              </c:pt>
              <c:pt idx="274">
                <c:v>17952</c:v>
              </c:pt>
              <c:pt idx="275">
                <c:v>18017</c:v>
              </c:pt>
              <c:pt idx="276">
                <c:v>18083</c:v>
              </c:pt>
              <c:pt idx="277">
                <c:v>18148</c:v>
              </c:pt>
              <c:pt idx="278">
                <c:v>18214</c:v>
              </c:pt>
              <c:pt idx="279">
                <c:v>18279</c:v>
              </c:pt>
              <c:pt idx="280">
                <c:v>18345</c:v>
              </c:pt>
              <c:pt idx="281">
                <c:v>18410</c:v>
              </c:pt>
              <c:pt idx="282">
                <c:v>18476</c:v>
              </c:pt>
              <c:pt idx="283">
                <c:v>18541</c:v>
              </c:pt>
              <c:pt idx="284">
                <c:v>18607</c:v>
              </c:pt>
              <c:pt idx="285">
                <c:v>18672</c:v>
              </c:pt>
              <c:pt idx="286">
                <c:v>18738</c:v>
              </c:pt>
              <c:pt idx="287">
                <c:v>18804</c:v>
              </c:pt>
              <c:pt idx="288">
                <c:v>18869</c:v>
              </c:pt>
              <c:pt idx="289">
                <c:v>18935</c:v>
              </c:pt>
              <c:pt idx="290">
                <c:v>19000</c:v>
              </c:pt>
              <c:pt idx="291">
                <c:v>19066</c:v>
              </c:pt>
              <c:pt idx="292">
                <c:v>19131</c:v>
              </c:pt>
              <c:pt idx="293">
                <c:v>19197</c:v>
              </c:pt>
              <c:pt idx="294">
                <c:v>19262</c:v>
              </c:pt>
              <c:pt idx="295">
                <c:v>19328</c:v>
              </c:pt>
              <c:pt idx="296">
                <c:v>19393</c:v>
              </c:pt>
              <c:pt idx="297">
                <c:v>19459</c:v>
              </c:pt>
              <c:pt idx="298">
                <c:v>19524</c:v>
              </c:pt>
              <c:pt idx="299">
                <c:v>19590</c:v>
              </c:pt>
              <c:pt idx="300">
                <c:v>19655</c:v>
              </c:pt>
              <c:pt idx="301">
                <c:v>19721</c:v>
              </c:pt>
              <c:pt idx="302">
                <c:v>19786</c:v>
              </c:pt>
              <c:pt idx="303">
                <c:v>19852</c:v>
              </c:pt>
              <c:pt idx="304">
                <c:v>19917</c:v>
              </c:pt>
              <c:pt idx="305">
                <c:v>19983</c:v>
              </c:pt>
              <c:pt idx="306">
                <c:v>20048</c:v>
              </c:pt>
              <c:pt idx="307">
                <c:v>20114</c:v>
              </c:pt>
              <c:pt idx="308">
                <c:v>20179</c:v>
              </c:pt>
              <c:pt idx="309">
                <c:v>20245</c:v>
              </c:pt>
              <c:pt idx="310">
                <c:v>20310</c:v>
              </c:pt>
              <c:pt idx="311">
                <c:v>20376</c:v>
              </c:pt>
              <c:pt idx="312">
                <c:v>20441</c:v>
              </c:pt>
              <c:pt idx="313">
                <c:v>20507</c:v>
              </c:pt>
              <c:pt idx="314">
                <c:v>20572</c:v>
              </c:pt>
              <c:pt idx="315">
                <c:v>20638</c:v>
              </c:pt>
              <c:pt idx="316">
                <c:v>20704</c:v>
              </c:pt>
              <c:pt idx="317">
                <c:v>20769</c:v>
              </c:pt>
              <c:pt idx="318">
                <c:v>20835</c:v>
              </c:pt>
              <c:pt idx="319">
                <c:v>20900</c:v>
              </c:pt>
              <c:pt idx="320">
                <c:v>20966</c:v>
              </c:pt>
              <c:pt idx="321">
                <c:v>21031</c:v>
              </c:pt>
              <c:pt idx="322">
                <c:v>21097</c:v>
              </c:pt>
              <c:pt idx="323">
                <c:v>21162</c:v>
              </c:pt>
              <c:pt idx="324">
                <c:v>21228</c:v>
              </c:pt>
              <c:pt idx="325">
                <c:v>21293</c:v>
              </c:pt>
              <c:pt idx="326">
                <c:v>21359</c:v>
              </c:pt>
              <c:pt idx="327">
                <c:v>21424</c:v>
              </c:pt>
              <c:pt idx="328">
                <c:v>21490</c:v>
              </c:pt>
              <c:pt idx="329">
                <c:v>21555</c:v>
              </c:pt>
              <c:pt idx="330">
                <c:v>21621</c:v>
              </c:pt>
              <c:pt idx="331">
                <c:v>21686</c:v>
              </c:pt>
              <c:pt idx="332">
                <c:v>21752</c:v>
              </c:pt>
              <c:pt idx="333">
                <c:v>21817</c:v>
              </c:pt>
              <c:pt idx="334">
                <c:v>21883</c:v>
              </c:pt>
              <c:pt idx="335">
                <c:v>21948</c:v>
              </c:pt>
              <c:pt idx="336">
                <c:v>22014</c:v>
              </c:pt>
              <c:pt idx="337">
                <c:v>22079</c:v>
              </c:pt>
              <c:pt idx="338">
                <c:v>22145</c:v>
              </c:pt>
              <c:pt idx="339">
                <c:v>22210</c:v>
              </c:pt>
              <c:pt idx="340">
                <c:v>22276</c:v>
              </c:pt>
              <c:pt idx="341">
                <c:v>22341</c:v>
              </c:pt>
              <c:pt idx="342">
                <c:v>22407</c:v>
              </c:pt>
              <c:pt idx="343">
                <c:v>22473</c:v>
              </c:pt>
              <c:pt idx="344">
                <c:v>22538</c:v>
              </c:pt>
              <c:pt idx="345">
                <c:v>22604</c:v>
              </c:pt>
              <c:pt idx="346">
                <c:v>22669</c:v>
              </c:pt>
              <c:pt idx="347">
                <c:v>22735</c:v>
              </c:pt>
              <c:pt idx="348">
                <c:v>22800</c:v>
              </c:pt>
              <c:pt idx="349">
                <c:v>22866</c:v>
              </c:pt>
              <c:pt idx="350">
                <c:v>22931</c:v>
              </c:pt>
              <c:pt idx="351">
                <c:v>22997</c:v>
              </c:pt>
              <c:pt idx="352">
                <c:v>23062</c:v>
              </c:pt>
              <c:pt idx="353">
                <c:v>23128</c:v>
              </c:pt>
              <c:pt idx="354">
                <c:v>23193</c:v>
              </c:pt>
              <c:pt idx="355">
                <c:v>23259</c:v>
              </c:pt>
              <c:pt idx="356">
                <c:v>23324</c:v>
              </c:pt>
              <c:pt idx="357">
                <c:v>23390</c:v>
              </c:pt>
              <c:pt idx="358">
                <c:v>23455</c:v>
              </c:pt>
              <c:pt idx="359">
                <c:v>23521</c:v>
              </c:pt>
              <c:pt idx="360">
                <c:v>23586</c:v>
              </c:pt>
              <c:pt idx="361">
                <c:v>23652</c:v>
              </c:pt>
              <c:pt idx="362">
                <c:v>23717</c:v>
              </c:pt>
              <c:pt idx="363">
                <c:v>23783</c:v>
              </c:pt>
              <c:pt idx="364">
                <c:v>23848</c:v>
              </c:pt>
              <c:pt idx="365">
                <c:v>23914</c:v>
              </c:pt>
              <c:pt idx="366">
                <c:v>23979</c:v>
              </c:pt>
              <c:pt idx="367">
                <c:v>24045</c:v>
              </c:pt>
              <c:pt idx="368">
                <c:v>24110</c:v>
              </c:pt>
              <c:pt idx="369">
                <c:v>24176</c:v>
              </c:pt>
              <c:pt idx="370">
                <c:v>24241</c:v>
              </c:pt>
              <c:pt idx="371">
                <c:v>24307</c:v>
              </c:pt>
              <c:pt idx="372">
                <c:v>24373</c:v>
              </c:pt>
              <c:pt idx="373">
                <c:v>24438</c:v>
              </c:pt>
              <c:pt idx="374">
                <c:v>24504</c:v>
              </c:pt>
              <c:pt idx="375">
                <c:v>24569</c:v>
              </c:pt>
              <c:pt idx="376">
                <c:v>24635</c:v>
              </c:pt>
              <c:pt idx="377">
                <c:v>24700</c:v>
              </c:pt>
              <c:pt idx="378">
                <c:v>24766</c:v>
              </c:pt>
              <c:pt idx="379">
                <c:v>24831</c:v>
              </c:pt>
              <c:pt idx="380">
                <c:v>24897</c:v>
              </c:pt>
              <c:pt idx="381">
                <c:v>24962</c:v>
              </c:pt>
              <c:pt idx="382">
                <c:v>25028</c:v>
              </c:pt>
              <c:pt idx="383">
                <c:v>25093</c:v>
              </c:pt>
              <c:pt idx="384">
                <c:v>25159</c:v>
              </c:pt>
              <c:pt idx="385">
                <c:v>25224</c:v>
              </c:pt>
              <c:pt idx="386">
                <c:v>25290</c:v>
              </c:pt>
              <c:pt idx="387">
                <c:v>25355</c:v>
              </c:pt>
              <c:pt idx="388">
                <c:v>25421</c:v>
              </c:pt>
              <c:pt idx="389">
                <c:v>25486</c:v>
              </c:pt>
              <c:pt idx="390">
                <c:v>25552</c:v>
              </c:pt>
              <c:pt idx="391">
                <c:v>25617</c:v>
              </c:pt>
              <c:pt idx="392">
                <c:v>25683</c:v>
              </c:pt>
              <c:pt idx="393">
                <c:v>25748</c:v>
              </c:pt>
              <c:pt idx="394">
                <c:v>25814</c:v>
              </c:pt>
              <c:pt idx="395">
                <c:v>25879</c:v>
              </c:pt>
              <c:pt idx="396">
                <c:v>25945</c:v>
              </c:pt>
              <c:pt idx="397">
                <c:v>26010</c:v>
              </c:pt>
              <c:pt idx="398">
                <c:v>26076</c:v>
              </c:pt>
              <c:pt idx="399">
                <c:v>26141</c:v>
              </c:pt>
              <c:pt idx="400">
                <c:v>26207</c:v>
              </c:pt>
            </c:numLit>
          </c:xVal>
          <c:yVal>
            <c:numLit>
              <c:formatCode>General</c:formatCode>
              <c:ptCount val="401"/>
              <c:pt idx="0">
                <c:v>11276.2252037816</c:v>
              </c:pt>
              <c:pt idx="1">
                <c:v>10897.2163663261</c:v>
              </c:pt>
              <c:pt idx="2">
                <c:v>10728.4051676893</c:v>
              </c:pt>
              <c:pt idx="3">
                <c:v>10614.5406167903</c:v>
              </c:pt>
              <c:pt idx="4">
                <c:v>10536.595152854499</c:v>
              </c:pt>
              <c:pt idx="5">
                <c:v>10473.0751590985</c:v>
              </c:pt>
              <c:pt idx="6">
                <c:v>10426.6000798921</c:v>
              </c:pt>
              <c:pt idx="7">
                <c:v>10385.883631342</c:v>
              </c:pt>
              <c:pt idx="8">
                <c:v>10351.922426505</c:v>
              </c:pt>
              <c:pt idx="9">
                <c:v>10302.633999462199</c:v>
              </c:pt>
              <c:pt idx="10">
                <c:v>10252.6489429135</c:v>
              </c:pt>
              <c:pt idx="11">
                <c:v>10214.1839065601</c:v>
              </c:pt>
              <c:pt idx="12">
                <c:v>10175.235934975201</c:v>
              </c:pt>
              <c:pt idx="13">
                <c:v>10135.6497888924</c:v>
              </c:pt>
              <c:pt idx="14">
                <c:v>10101.8993754806</c:v>
              </c:pt>
              <c:pt idx="15">
                <c:v>10063.909904286</c:v>
              </c:pt>
              <c:pt idx="16">
                <c:v>10035.463218000201</c:v>
              </c:pt>
              <c:pt idx="17">
                <c:v>10001.451484475099</c:v>
              </c:pt>
              <c:pt idx="18">
                <c:v>9962.2790851989303</c:v>
              </c:pt>
              <c:pt idx="19">
                <c:v>9931.6850054867791</c:v>
              </c:pt>
              <c:pt idx="20">
                <c:v>9896.1259519444793</c:v>
              </c:pt>
              <c:pt idx="21">
                <c:v>9861.9595444264305</c:v>
              </c:pt>
              <c:pt idx="22">
                <c:v>9826.2691186964403</c:v>
              </c:pt>
              <c:pt idx="23">
                <c:v>9796.1962117714302</c:v>
              </c:pt>
              <c:pt idx="24">
                <c:v>9767.8332166569999</c:v>
              </c:pt>
              <c:pt idx="25">
                <c:v>9738.2386566971109</c:v>
              </c:pt>
              <c:pt idx="26">
                <c:v>9713.3288632736094</c:v>
              </c:pt>
              <c:pt idx="27">
                <c:v>9684.38426476731</c:v>
              </c:pt>
              <c:pt idx="28">
                <c:v>9658.3362382964697</c:v>
              </c:pt>
              <c:pt idx="29">
                <c:v>9631.6269998153894</c:v>
              </c:pt>
              <c:pt idx="30">
                <c:v>9601.9895425977102</c:v>
              </c:pt>
              <c:pt idx="31">
                <c:v>9571.0282192715295</c:v>
              </c:pt>
              <c:pt idx="32">
                <c:v>9543.8110340511994</c:v>
              </c:pt>
              <c:pt idx="33">
                <c:v>9520.8352181365099</c:v>
              </c:pt>
              <c:pt idx="34">
                <c:v>9495.2811478336607</c:v>
              </c:pt>
              <c:pt idx="35">
                <c:v>9476.3842705309798</c:v>
              </c:pt>
              <c:pt idx="36">
                <c:v>9449.7246448101305</c:v>
              </c:pt>
              <c:pt idx="37">
                <c:v>9431.2329680002895</c:v>
              </c:pt>
              <c:pt idx="38">
                <c:v>9412.2720967269197</c:v>
              </c:pt>
              <c:pt idx="39">
                <c:v>9388.35267927731</c:v>
              </c:pt>
              <c:pt idx="40">
                <c:v>9368.4728093398699</c:v>
              </c:pt>
              <c:pt idx="41">
                <c:v>9347.5691045821295</c:v>
              </c:pt>
              <c:pt idx="42">
                <c:v>9320.7699249466004</c:v>
              </c:pt>
              <c:pt idx="43">
                <c:v>9299.7532579521103</c:v>
              </c:pt>
              <c:pt idx="44">
                <c:v>9277.80558826165</c:v>
              </c:pt>
              <c:pt idx="45">
                <c:v>9259.6595645748403</c:v>
              </c:pt>
              <c:pt idx="46">
                <c:v>9239.2850672226396</c:v>
              </c:pt>
              <c:pt idx="47">
                <c:v>9218.3109189687493</c:v>
              </c:pt>
              <c:pt idx="48">
                <c:v>9198.6738783942292</c:v>
              </c:pt>
              <c:pt idx="49">
                <c:v>9178.5711059950208</c:v>
              </c:pt>
              <c:pt idx="50">
                <c:v>9162.1395983931507</c:v>
              </c:pt>
              <c:pt idx="51">
                <c:v>9145.3942570472991</c:v>
              </c:pt>
              <c:pt idx="52">
                <c:v>9128.0318738633396</c:v>
              </c:pt>
              <c:pt idx="53">
                <c:v>9106.4303040762697</c:v>
              </c:pt>
              <c:pt idx="54">
                <c:v>9087.48386180122</c:v>
              </c:pt>
              <c:pt idx="55">
                <c:v>9067.8423072091791</c:v>
              </c:pt>
              <c:pt idx="56">
                <c:v>9049.5932249043399</c:v>
              </c:pt>
              <c:pt idx="57">
                <c:v>9030.3053346110501</c:v>
              </c:pt>
              <c:pt idx="58">
                <c:v>9009.3704481323493</c:v>
              </c:pt>
              <c:pt idx="59">
                <c:v>8996.3220195921203</c:v>
              </c:pt>
              <c:pt idx="60">
                <c:v>8977.8767416139799</c:v>
              </c:pt>
              <c:pt idx="61">
                <c:v>8958.5303536392403</c:v>
              </c:pt>
              <c:pt idx="62">
                <c:v>8940.6297261456803</c:v>
              </c:pt>
              <c:pt idx="63">
                <c:v>8916.5327210195392</c:v>
              </c:pt>
              <c:pt idx="64">
                <c:v>8897.3947156101895</c:v>
              </c:pt>
              <c:pt idx="65">
                <c:v>8874.9498360570706</c:v>
              </c:pt>
              <c:pt idx="66">
                <c:v>8852.7405243524699</c:v>
              </c:pt>
              <c:pt idx="67">
                <c:v>8831.1867622406899</c:v>
              </c:pt>
              <c:pt idx="68">
                <c:v>8814.7613336435807</c:v>
              </c:pt>
              <c:pt idx="69">
                <c:v>8794.4868308643199</c:v>
              </c:pt>
              <c:pt idx="70">
                <c:v>8778.1290461175104</c:v>
              </c:pt>
              <c:pt idx="71">
                <c:v>8758.5595282313807</c:v>
              </c:pt>
              <c:pt idx="72">
                <c:v>8743.35832865679</c:v>
              </c:pt>
              <c:pt idx="73">
                <c:v>8725.8250527741202</c:v>
              </c:pt>
              <c:pt idx="74">
                <c:v>8709.9987947948794</c:v>
              </c:pt>
              <c:pt idx="75">
                <c:v>8693.1481801405007</c:v>
              </c:pt>
              <c:pt idx="76">
                <c:v>8675.5828419961599</c:v>
              </c:pt>
              <c:pt idx="77">
                <c:v>8658.1771338615199</c:v>
              </c:pt>
              <c:pt idx="78">
                <c:v>8642.9524307337997</c:v>
              </c:pt>
              <c:pt idx="79">
                <c:v>8630.0333061435795</c:v>
              </c:pt>
              <c:pt idx="80">
                <c:v>8615.3853704932408</c:v>
              </c:pt>
              <c:pt idx="81">
                <c:v>8600.1769352331394</c:v>
              </c:pt>
              <c:pt idx="82">
                <c:v>8587.7357728777006</c:v>
              </c:pt>
              <c:pt idx="83">
                <c:v>8572.5644392831291</c:v>
              </c:pt>
              <c:pt idx="84">
                <c:v>8560.8377153411493</c:v>
              </c:pt>
              <c:pt idx="85">
                <c:v>8549.2089330823692</c:v>
              </c:pt>
              <c:pt idx="86">
                <c:v>8536.2474298299894</c:v>
              </c:pt>
              <c:pt idx="87">
                <c:v>8524.9169690641702</c:v>
              </c:pt>
              <c:pt idx="88">
                <c:v>8514.2348695596902</c:v>
              </c:pt>
              <c:pt idx="89">
                <c:v>8502.9657725354191</c:v>
              </c:pt>
              <c:pt idx="90">
                <c:v>8492.1086606851604</c:v>
              </c:pt>
              <c:pt idx="91">
                <c:v>8482.2948928220503</c:v>
              </c:pt>
              <c:pt idx="92">
                <c:v>8469.9828823842508</c:v>
              </c:pt>
              <c:pt idx="93">
                <c:v>8458.5384359899908</c:v>
              </c:pt>
              <c:pt idx="94">
                <c:v>8447.22281426265</c:v>
              </c:pt>
              <c:pt idx="95">
                <c:v>8438.02213983209</c:v>
              </c:pt>
              <c:pt idx="96">
                <c:v>8427.9554557798601</c:v>
              </c:pt>
              <c:pt idx="97">
                <c:v>8419.7056911310992</c:v>
              </c:pt>
              <c:pt idx="98">
                <c:v>8409.3931291690205</c:v>
              </c:pt>
              <c:pt idx="99">
                <c:v>8399.6545858748304</c:v>
              </c:pt>
              <c:pt idx="100">
                <c:v>8388.9386375066206</c:v>
              </c:pt>
              <c:pt idx="101">
                <c:v>8378.7805717636293</c:v>
              </c:pt>
              <c:pt idx="102">
                <c:v>8366.6457909195105</c:v>
              </c:pt>
              <c:pt idx="103">
                <c:v>8356.2126683416409</c:v>
              </c:pt>
              <c:pt idx="104">
                <c:v>8344.4024907103594</c:v>
              </c:pt>
              <c:pt idx="105">
                <c:v>8333.5077076537109</c:v>
              </c:pt>
              <c:pt idx="106">
                <c:v>8320.7216941998595</c:v>
              </c:pt>
              <c:pt idx="107">
                <c:v>8310.7320157285903</c:v>
              </c:pt>
              <c:pt idx="108">
                <c:v>8300.4664198144401</c:v>
              </c:pt>
              <c:pt idx="109">
                <c:v>8289.77772813302</c:v>
              </c:pt>
              <c:pt idx="110">
                <c:v>8277.8837357628909</c:v>
              </c:pt>
              <c:pt idx="111">
                <c:v>8269.6970955116503</c:v>
              </c:pt>
              <c:pt idx="112">
                <c:v>8260.3828268923407</c:v>
              </c:pt>
              <c:pt idx="113">
                <c:v>8251.7545593758095</c:v>
              </c:pt>
              <c:pt idx="114">
                <c:v>8243.2966702241793</c:v>
              </c:pt>
              <c:pt idx="115">
                <c:v>8234.6450370557504</c:v>
              </c:pt>
              <c:pt idx="116">
                <c:v>8222.2067212764996</c:v>
              </c:pt>
              <c:pt idx="117">
                <c:v>8213.8646347029098</c:v>
              </c:pt>
              <c:pt idx="118">
                <c:v>8205.6968314103706</c:v>
              </c:pt>
              <c:pt idx="119">
                <c:v>8195.7979391982008</c:v>
              </c:pt>
              <c:pt idx="120">
                <c:v>8185.5747812085001</c:v>
              </c:pt>
              <c:pt idx="121">
                <c:v>8177.9652355875296</c:v>
              </c:pt>
              <c:pt idx="122">
                <c:v>8166.8788969976704</c:v>
              </c:pt>
              <c:pt idx="123">
                <c:v>8157.0054647973802</c:v>
              </c:pt>
              <c:pt idx="124">
                <c:v>8147.5091847876502</c:v>
              </c:pt>
              <c:pt idx="125">
                <c:v>8138.4210332170496</c:v>
              </c:pt>
              <c:pt idx="126">
                <c:v>8131.2822182436803</c:v>
              </c:pt>
              <c:pt idx="127">
                <c:v>8123.7452336715996</c:v>
              </c:pt>
              <c:pt idx="128">
                <c:v>8115.2687930602197</c:v>
              </c:pt>
              <c:pt idx="129">
                <c:v>8104.96438950841</c:v>
              </c:pt>
              <c:pt idx="130">
                <c:v>8094.1201185801601</c:v>
              </c:pt>
              <c:pt idx="131">
                <c:v>8086.1121110154299</c:v>
              </c:pt>
              <c:pt idx="132">
                <c:v>8074.5882827778596</c:v>
              </c:pt>
              <c:pt idx="133">
                <c:v>8065.4696078802199</c:v>
              </c:pt>
              <c:pt idx="134">
                <c:v>8057.6210509148405</c:v>
              </c:pt>
              <c:pt idx="135">
                <c:v>8048.7384531522803</c:v>
              </c:pt>
              <c:pt idx="136">
                <c:v>8041.0659643364397</c:v>
              </c:pt>
              <c:pt idx="137">
                <c:v>8032.0740375818204</c:v>
              </c:pt>
              <c:pt idx="138">
                <c:v>8022.5957004004904</c:v>
              </c:pt>
              <c:pt idx="139">
                <c:v>8014.3456045720804</c:v>
              </c:pt>
              <c:pt idx="140">
                <c:v>8004.5736003873099</c:v>
              </c:pt>
              <c:pt idx="141">
                <c:v>7997.6091434916198</c:v>
              </c:pt>
              <c:pt idx="142">
                <c:v>7987.2544731491298</c:v>
              </c:pt>
              <c:pt idx="143">
                <c:v>7977.6338116450397</c:v>
              </c:pt>
              <c:pt idx="144">
                <c:v>7969.4366840622697</c:v>
              </c:pt>
              <c:pt idx="145">
                <c:v>7960.7568883140902</c:v>
              </c:pt>
              <c:pt idx="146">
                <c:v>7950.9016591363297</c:v>
              </c:pt>
              <c:pt idx="147">
                <c:v>7940.87263176345</c:v>
              </c:pt>
              <c:pt idx="148">
                <c:v>7933.2600593380203</c:v>
              </c:pt>
              <c:pt idx="149">
                <c:v>7925.4066303958598</c:v>
              </c:pt>
              <c:pt idx="150">
                <c:v>7915.8725627263202</c:v>
              </c:pt>
              <c:pt idx="151">
                <c:v>7906.7983638038704</c:v>
              </c:pt>
              <c:pt idx="152">
                <c:v>7895.1203085306797</c:v>
              </c:pt>
              <c:pt idx="153">
                <c:v>7885.2396327056604</c:v>
              </c:pt>
              <c:pt idx="154">
                <c:v>7874.16003514767</c:v>
              </c:pt>
              <c:pt idx="155">
                <c:v>7862.4393794201196</c:v>
              </c:pt>
              <c:pt idx="156">
                <c:v>7852.9248632225999</c:v>
              </c:pt>
              <c:pt idx="157">
                <c:v>7844.7374325523097</c:v>
              </c:pt>
              <c:pt idx="158">
                <c:v>7835.9220102994996</c:v>
              </c:pt>
              <c:pt idx="159">
                <c:v>7827.9110756131204</c:v>
              </c:pt>
              <c:pt idx="160">
                <c:v>7819.41275145701</c:v>
              </c:pt>
              <c:pt idx="161">
                <c:v>7809.1887159165299</c:v>
              </c:pt>
              <c:pt idx="162">
                <c:v>7801.6011798295203</c:v>
              </c:pt>
              <c:pt idx="163">
                <c:v>7792.62482280116</c:v>
              </c:pt>
              <c:pt idx="164">
                <c:v>7783.6662207180298</c:v>
              </c:pt>
              <c:pt idx="165">
                <c:v>7773.07195837984</c:v>
              </c:pt>
              <c:pt idx="166">
                <c:v>7763.7250088585597</c:v>
              </c:pt>
              <c:pt idx="167">
                <c:v>7753.4795793093199</c:v>
              </c:pt>
              <c:pt idx="168">
                <c:v>7743.6994596594404</c:v>
              </c:pt>
              <c:pt idx="169">
                <c:v>7735.9222697079304</c:v>
              </c:pt>
              <c:pt idx="170">
                <c:v>7725.9693920195896</c:v>
              </c:pt>
              <c:pt idx="171">
                <c:v>7717.4343846833999</c:v>
              </c:pt>
              <c:pt idx="172">
                <c:v>7706.0771333144003</c:v>
              </c:pt>
              <c:pt idx="173">
                <c:v>7696.4814966133099</c:v>
              </c:pt>
              <c:pt idx="174">
                <c:v>7688.6085429196501</c:v>
              </c:pt>
              <c:pt idx="175">
                <c:v>7678.9980680756098</c:v>
              </c:pt>
              <c:pt idx="176">
                <c:v>7669.2050055014997</c:v>
              </c:pt>
              <c:pt idx="177">
                <c:v>7658.8102541791604</c:v>
              </c:pt>
              <c:pt idx="178">
                <c:v>7647.49612898955</c:v>
              </c:pt>
              <c:pt idx="179">
                <c:v>7637.3339283263003</c:v>
              </c:pt>
              <c:pt idx="180">
                <c:v>7629.0867031693497</c:v>
              </c:pt>
              <c:pt idx="181">
                <c:v>7620.0795334286104</c:v>
              </c:pt>
              <c:pt idx="182">
                <c:v>7609.0286685313004</c:v>
              </c:pt>
              <c:pt idx="183">
                <c:v>7598.3493901110996</c:v>
              </c:pt>
              <c:pt idx="184">
                <c:v>7589.9189272157</c:v>
              </c:pt>
              <c:pt idx="185">
                <c:v>7580.0429388078901</c:v>
              </c:pt>
              <c:pt idx="186">
                <c:v>7571.9780734466003</c:v>
              </c:pt>
              <c:pt idx="187">
                <c:v>7562.9437453760002</c:v>
              </c:pt>
              <c:pt idx="188">
                <c:v>7551.07425579561</c:v>
              </c:pt>
              <c:pt idx="189">
                <c:v>7539.6026142498904</c:v>
              </c:pt>
              <c:pt idx="190">
                <c:v>7529.55213407057</c:v>
              </c:pt>
              <c:pt idx="191">
                <c:v>7519.1715639559197</c:v>
              </c:pt>
              <c:pt idx="192">
                <c:v>7510.0121237457097</c:v>
              </c:pt>
              <c:pt idx="193">
                <c:v>7501.6963217674001</c:v>
              </c:pt>
              <c:pt idx="194">
                <c:v>7491.4880576749501</c:v>
              </c:pt>
              <c:pt idx="195">
                <c:v>7480.6769356016603</c:v>
              </c:pt>
              <c:pt idx="196">
                <c:v>7469.51364210866</c:v>
              </c:pt>
              <c:pt idx="197">
                <c:v>7459.1318827129899</c:v>
              </c:pt>
              <c:pt idx="198">
                <c:v>7450.3319267894403</c:v>
              </c:pt>
              <c:pt idx="199">
                <c:v>7439.1333638872902</c:v>
              </c:pt>
              <c:pt idx="200">
                <c:v>7427.2259507865001</c:v>
              </c:pt>
              <c:pt idx="201">
                <c:v>7417.5239379106797</c:v>
              </c:pt>
              <c:pt idx="202">
                <c:v>7408.2522076796904</c:v>
              </c:pt>
              <c:pt idx="203">
                <c:v>7398.0891520272298</c:v>
              </c:pt>
              <c:pt idx="204">
                <c:v>7389.20539531738</c:v>
              </c:pt>
              <c:pt idx="205">
                <c:v>7380.0412992840202</c:v>
              </c:pt>
              <c:pt idx="206">
                <c:v>7366.4439400456204</c:v>
              </c:pt>
              <c:pt idx="207">
                <c:v>7357.9165693341602</c:v>
              </c:pt>
              <c:pt idx="208">
                <c:v>7348.0779198983901</c:v>
              </c:pt>
              <c:pt idx="209">
                <c:v>7337.41532137577</c:v>
              </c:pt>
              <c:pt idx="210">
                <c:v>7325.5597370305804</c:v>
              </c:pt>
              <c:pt idx="211">
                <c:v>7316.1009315217498</c:v>
              </c:pt>
              <c:pt idx="212">
                <c:v>7304.6553913234002</c:v>
              </c:pt>
              <c:pt idx="213">
                <c:v>7295.1280465066802</c:v>
              </c:pt>
              <c:pt idx="214">
                <c:v>7285.02323046526</c:v>
              </c:pt>
              <c:pt idx="215">
                <c:v>7274.99467504729</c:v>
              </c:pt>
              <c:pt idx="216">
                <c:v>7263.6074953730604</c:v>
              </c:pt>
              <c:pt idx="217">
                <c:v>7252.5110274494</c:v>
              </c:pt>
              <c:pt idx="218">
                <c:v>7242.1141289133502</c:v>
              </c:pt>
              <c:pt idx="219">
                <c:v>7231.0172044091096</c:v>
              </c:pt>
              <c:pt idx="220">
                <c:v>7220.0673619283398</c:v>
              </c:pt>
              <c:pt idx="221">
                <c:v>7209.2853231587796</c:v>
              </c:pt>
              <c:pt idx="222">
                <c:v>7196.2943181561704</c:v>
              </c:pt>
              <c:pt idx="223">
                <c:v>7185.9203886809</c:v>
              </c:pt>
              <c:pt idx="224">
                <c:v>7173.9121041452599</c:v>
              </c:pt>
              <c:pt idx="225">
                <c:v>7163.6502704606701</c:v>
              </c:pt>
              <c:pt idx="226">
                <c:v>7153.7979918471401</c:v>
              </c:pt>
              <c:pt idx="227">
                <c:v>7145.6331717271696</c:v>
              </c:pt>
              <c:pt idx="228">
                <c:v>7134.8800838610796</c:v>
              </c:pt>
              <c:pt idx="229">
                <c:v>7124.0560385674498</c:v>
              </c:pt>
              <c:pt idx="230">
                <c:v>7110.1018630478302</c:v>
              </c:pt>
              <c:pt idx="231">
                <c:v>7101.3464061812101</c:v>
              </c:pt>
              <c:pt idx="232">
                <c:v>7086.46894995201</c:v>
              </c:pt>
              <c:pt idx="233">
                <c:v>7076.6578386176598</c:v>
              </c:pt>
              <c:pt idx="234">
                <c:v>7068.1000924488199</c:v>
              </c:pt>
              <c:pt idx="235">
                <c:v>7057.3987312621903</c:v>
              </c:pt>
              <c:pt idx="236">
                <c:v>7047.8308374173102</c:v>
              </c:pt>
              <c:pt idx="237">
                <c:v>7037.6659431723401</c:v>
              </c:pt>
              <c:pt idx="238">
                <c:v>7027.3136529720896</c:v>
              </c:pt>
              <c:pt idx="239">
                <c:v>7018.0918620551502</c:v>
              </c:pt>
              <c:pt idx="240">
                <c:v>7008.2597494619204</c:v>
              </c:pt>
              <c:pt idx="241">
                <c:v>6998.08920927692</c:v>
              </c:pt>
              <c:pt idx="242">
                <c:v>6988.4994099636597</c:v>
              </c:pt>
              <c:pt idx="243">
                <c:v>6977.8484119729801</c:v>
              </c:pt>
              <c:pt idx="244">
                <c:v>6966.9168476459399</c:v>
              </c:pt>
              <c:pt idx="245">
                <c:v>6955.0686192890398</c:v>
              </c:pt>
              <c:pt idx="246">
                <c:v>6945.9843042893799</c:v>
              </c:pt>
              <c:pt idx="247">
                <c:v>6935.4831776401797</c:v>
              </c:pt>
              <c:pt idx="248">
                <c:v>6922.9981694836197</c:v>
              </c:pt>
              <c:pt idx="249">
                <c:v>6914.9484367992</c:v>
              </c:pt>
              <c:pt idx="250">
                <c:v>6905.9408927735903</c:v>
              </c:pt>
              <c:pt idx="251">
                <c:v>6895.5420968920798</c:v>
              </c:pt>
              <c:pt idx="252">
                <c:v>6885.7616511330998</c:v>
              </c:pt>
              <c:pt idx="253">
                <c:v>6876.5762099190097</c:v>
              </c:pt>
              <c:pt idx="254">
                <c:v>6866.9339447171096</c:v>
              </c:pt>
              <c:pt idx="255">
                <c:v>6856.63571161449</c:v>
              </c:pt>
              <c:pt idx="256">
                <c:v>6845.8683458933501</c:v>
              </c:pt>
              <c:pt idx="257">
                <c:v>6836.4208560593097</c:v>
              </c:pt>
              <c:pt idx="258">
                <c:v>6825.1420386214104</c:v>
              </c:pt>
              <c:pt idx="259">
                <c:v>6814.5275593930701</c:v>
              </c:pt>
              <c:pt idx="260">
                <c:v>6803.2074998661601</c:v>
              </c:pt>
              <c:pt idx="261">
                <c:v>6791.6250070401002</c:v>
              </c:pt>
              <c:pt idx="262">
                <c:v>6780.5236149195998</c:v>
              </c:pt>
              <c:pt idx="263">
                <c:v>6770.8373495237402</c:v>
              </c:pt>
              <c:pt idx="264">
                <c:v>6761.9925935862302</c:v>
              </c:pt>
              <c:pt idx="265">
                <c:v>6750.6859144719601</c:v>
              </c:pt>
              <c:pt idx="266">
                <c:v>6741.4390566953298</c:v>
              </c:pt>
              <c:pt idx="267">
                <c:v>6732.8212042469204</c:v>
              </c:pt>
              <c:pt idx="268">
                <c:v>6717.93634914841</c:v>
              </c:pt>
              <c:pt idx="269">
                <c:v>6705.7820333806803</c:v>
              </c:pt>
              <c:pt idx="270">
                <c:v>6693.2643093915804</c:v>
              </c:pt>
              <c:pt idx="271">
                <c:v>6683.1638241065402</c:v>
              </c:pt>
              <c:pt idx="272">
                <c:v>6672.9385724069298</c:v>
              </c:pt>
              <c:pt idx="273">
                <c:v>6660.5949650536604</c:v>
              </c:pt>
              <c:pt idx="274">
                <c:v>6648.0726249720201</c:v>
              </c:pt>
              <c:pt idx="275">
                <c:v>6638.3469448830601</c:v>
              </c:pt>
              <c:pt idx="276">
                <c:v>6627.0533034744503</c:v>
              </c:pt>
              <c:pt idx="277">
                <c:v>6615.7455602893397</c:v>
              </c:pt>
              <c:pt idx="278">
                <c:v>6605.2393757367699</c:v>
              </c:pt>
              <c:pt idx="279">
                <c:v>6595.0479145322397</c:v>
              </c:pt>
              <c:pt idx="280">
                <c:v>6582.86092837252</c:v>
              </c:pt>
              <c:pt idx="281">
                <c:v>6570.8781724882101</c:v>
              </c:pt>
              <c:pt idx="282">
                <c:v>6559.3454318060103</c:v>
              </c:pt>
              <c:pt idx="283">
                <c:v>6548.0966139833499</c:v>
              </c:pt>
              <c:pt idx="284">
                <c:v>6536.4853766787601</c:v>
              </c:pt>
              <c:pt idx="285">
                <c:v>6524.2366700309303</c:v>
              </c:pt>
              <c:pt idx="286">
                <c:v>6514.5637524528202</c:v>
              </c:pt>
              <c:pt idx="287">
                <c:v>6499.8433219634198</c:v>
              </c:pt>
              <c:pt idx="288">
                <c:v>6486.6261680450298</c:v>
              </c:pt>
              <c:pt idx="289">
                <c:v>6475.5864387416696</c:v>
              </c:pt>
              <c:pt idx="290">
                <c:v>6462.5297688893897</c:v>
              </c:pt>
              <c:pt idx="291">
                <c:v>6450.5396372631203</c:v>
              </c:pt>
              <c:pt idx="292">
                <c:v>6439.73302469789</c:v>
              </c:pt>
              <c:pt idx="293">
                <c:v>6427.1088193911701</c:v>
              </c:pt>
              <c:pt idx="294">
                <c:v>6417.3687953858098</c:v>
              </c:pt>
              <c:pt idx="295">
                <c:v>6407.0988901303199</c:v>
              </c:pt>
              <c:pt idx="296">
                <c:v>6396.5730859365403</c:v>
              </c:pt>
              <c:pt idx="297">
                <c:v>6387.0083529124104</c:v>
              </c:pt>
              <c:pt idx="298">
                <c:v>6378.85601975809</c:v>
              </c:pt>
              <c:pt idx="299">
                <c:v>6366.8532222772401</c:v>
              </c:pt>
              <c:pt idx="300">
                <c:v>6354.9226971935304</c:v>
              </c:pt>
              <c:pt idx="301">
                <c:v>6340.7655775067497</c:v>
              </c:pt>
              <c:pt idx="302">
                <c:v>6330.2257220874098</c:v>
              </c:pt>
              <c:pt idx="303">
                <c:v>6318.4629483713597</c:v>
              </c:pt>
              <c:pt idx="304">
                <c:v>6306.9896777570202</c:v>
              </c:pt>
              <c:pt idx="305">
                <c:v>6296.4348558297997</c:v>
              </c:pt>
              <c:pt idx="306">
                <c:v>6286.8844024301998</c:v>
              </c:pt>
              <c:pt idx="307">
                <c:v>6274.7603848584104</c:v>
              </c:pt>
              <c:pt idx="308">
                <c:v>6262.6415802312604</c:v>
              </c:pt>
              <c:pt idx="309">
                <c:v>6250.1820244535002</c:v>
              </c:pt>
              <c:pt idx="310">
                <c:v>6240.3454980881897</c:v>
              </c:pt>
              <c:pt idx="311">
                <c:v>6229.4028735101701</c:v>
              </c:pt>
              <c:pt idx="312">
                <c:v>6219.2223769354796</c:v>
              </c:pt>
              <c:pt idx="313">
                <c:v>6207.8536766437501</c:v>
              </c:pt>
              <c:pt idx="314">
                <c:v>6199.4077400894903</c:v>
              </c:pt>
              <c:pt idx="315">
                <c:v>6187.8330852640001</c:v>
              </c:pt>
              <c:pt idx="316">
                <c:v>6179.1173253773604</c:v>
              </c:pt>
              <c:pt idx="317">
                <c:v>6169.7824052012602</c:v>
              </c:pt>
              <c:pt idx="318">
                <c:v>6159.6360579398197</c:v>
              </c:pt>
              <c:pt idx="319">
                <c:v>6149.07775013229</c:v>
              </c:pt>
              <c:pt idx="320">
                <c:v>6138.4035025347903</c:v>
              </c:pt>
              <c:pt idx="321">
                <c:v>6128.0466526156197</c:v>
              </c:pt>
              <c:pt idx="322">
                <c:v>6117.9844978929104</c:v>
              </c:pt>
              <c:pt idx="323">
                <c:v>6106.2999338119598</c:v>
              </c:pt>
              <c:pt idx="324">
                <c:v>6094.2760836509497</c:v>
              </c:pt>
              <c:pt idx="325">
                <c:v>6083.7944858890396</c:v>
              </c:pt>
              <c:pt idx="326">
                <c:v>6073.3045937575898</c:v>
              </c:pt>
              <c:pt idx="327">
                <c:v>6064.1605728855902</c:v>
              </c:pt>
              <c:pt idx="328">
                <c:v>6053.2869731783903</c:v>
              </c:pt>
              <c:pt idx="329">
                <c:v>6044.8835739593396</c:v>
              </c:pt>
              <c:pt idx="330">
                <c:v>6034.1306897592403</c:v>
              </c:pt>
              <c:pt idx="331">
                <c:v>6022.4561987173502</c:v>
              </c:pt>
              <c:pt idx="332">
                <c:v>6012.7006964271704</c:v>
              </c:pt>
              <c:pt idx="333">
                <c:v>6003.8461914994996</c:v>
              </c:pt>
              <c:pt idx="334">
                <c:v>5994.86473865885</c:v>
              </c:pt>
              <c:pt idx="335">
                <c:v>5985.4496410154998</c:v>
              </c:pt>
              <c:pt idx="336">
                <c:v>5974.31568761975</c:v>
              </c:pt>
              <c:pt idx="337">
                <c:v>5962.3360452277302</c:v>
              </c:pt>
              <c:pt idx="338">
                <c:v>5953.5954654555899</c:v>
              </c:pt>
              <c:pt idx="339">
                <c:v>5943.1335988255396</c:v>
              </c:pt>
              <c:pt idx="340">
                <c:v>5933.0306008318603</c:v>
              </c:pt>
              <c:pt idx="341">
                <c:v>5922.7992356836803</c:v>
              </c:pt>
              <c:pt idx="342">
                <c:v>5912.4384059677996</c:v>
              </c:pt>
              <c:pt idx="343">
                <c:v>5901.6184443839202</c:v>
              </c:pt>
              <c:pt idx="344">
                <c:v>5890.4011435394405</c:v>
              </c:pt>
              <c:pt idx="345">
                <c:v>5879.3003099416501</c:v>
              </c:pt>
              <c:pt idx="346">
                <c:v>5868.1005830099703</c:v>
              </c:pt>
              <c:pt idx="347">
                <c:v>5857.0960248698502</c:v>
              </c:pt>
              <c:pt idx="348">
                <c:v>5847.4198613649596</c:v>
              </c:pt>
              <c:pt idx="349">
                <c:v>5837.5940204080898</c:v>
              </c:pt>
              <c:pt idx="350">
                <c:v>5824.7201870517601</c:v>
              </c:pt>
              <c:pt idx="351">
                <c:v>5812.6844352194003</c:v>
              </c:pt>
              <c:pt idx="352">
                <c:v>5803.47532759365</c:v>
              </c:pt>
              <c:pt idx="353">
                <c:v>5790.53581299501</c:v>
              </c:pt>
              <c:pt idx="354">
                <c:v>5782.4312315520001</c:v>
              </c:pt>
              <c:pt idx="355">
                <c:v>5773.6699568569302</c:v>
              </c:pt>
              <c:pt idx="356">
                <c:v>5762.9797247038196</c:v>
              </c:pt>
              <c:pt idx="357">
                <c:v>5751.3408764162996</c:v>
              </c:pt>
              <c:pt idx="358">
                <c:v>5738.1927101911997</c:v>
              </c:pt>
              <c:pt idx="359">
                <c:v>5726.4081302024797</c:v>
              </c:pt>
              <c:pt idx="360">
                <c:v>5711.3012866074196</c:v>
              </c:pt>
              <c:pt idx="361">
                <c:v>5699.4957527065999</c:v>
              </c:pt>
              <c:pt idx="362">
                <c:v>5684.5822562199901</c:v>
              </c:pt>
              <c:pt idx="363">
                <c:v>5669.7455766755602</c:v>
              </c:pt>
              <c:pt idx="364">
                <c:v>5650.8882734700101</c:v>
              </c:pt>
              <c:pt idx="365">
                <c:v>5630.0743071239003</c:v>
              </c:pt>
              <c:pt idx="366">
                <c:v>5607.64528021356</c:v>
              </c:pt>
              <c:pt idx="367">
                <c:v>5588.08679498539</c:v>
              </c:pt>
              <c:pt idx="368">
                <c:v>5573.9262833907896</c:v>
              </c:pt>
              <c:pt idx="369">
                <c:v>5558.2498604190396</c:v>
              </c:pt>
              <c:pt idx="370">
                <c:v>5539.6766002638196</c:v>
              </c:pt>
              <c:pt idx="371">
                <c:v>5524.1303152246201</c:v>
              </c:pt>
              <c:pt idx="372">
                <c:v>5500.3458643379299</c:v>
              </c:pt>
              <c:pt idx="373">
                <c:v>5478.3253424514596</c:v>
              </c:pt>
              <c:pt idx="374">
                <c:v>5456.0858187579197</c:v>
              </c:pt>
              <c:pt idx="375">
                <c:v>5431.3481841745397</c:v>
              </c:pt>
              <c:pt idx="376">
                <c:v>5408.2298954449898</c:v>
              </c:pt>
              <c:pt idx="377">
                <c:v>5383.0648766108097</c:v>
              </c:pt>
              <c:pt idx="378">
                <c:v>5356.6917924794598</c:v>
              </c:pt>
              <c:pt idx="379">
                <c:v>5326.8127236543996</c:v>
              </c:pt>
              <c:pt idx="380">
                <c:v>5304.5075374898297</c:v>
              </c:pt>
              <c:pt idx="381">
                <c:v>5279.89695555246</c:v>
              </c:pt>
              <c:pt idx="382">
                <c:v>5255.1000543809096</c:v>
              </c:pt>
              <c:pt idx="383">
                <c:v>5231.7881240533497</c:v>
              </c:pt>
              <c:pt idx="384">
                <c:v>5210.1068500149104</c:v>
              </c:pt>
              <c:pt idx="385">
                <c:v>5182.8779400861304</c:v>
              </c:pt>
              <c:pt idx="386">
                <c:v>5158.7057692041999</c:v>
              </c:pt>
              <c:pt idx="387">
                <c:v>5135.58738443122</c:v>
              </c:pt>
              <c:pt idx="388">
                <c:v>5107.1007546010096</c:v>
              </c:pt>
              <c:pt idx="389">
                <c:v>5074.6899202479499</c:v>
              </c:pt>
              <c:pt idx="390">
                <c:v>5041.6364245020104</c:v>
              </c:pt>
              <c:pt idx="391">
                <c:v>5012.0180013392301</c:v>
              </c:pt>
              <c:pt idx="392">
                <c:v>4987.7269669925799</c:v>
              </c:pt>
              <c:pt idx="393">
                <c:v>4963.8068798819004</c:v>
              </c:pt>
              <c:pt idx="394">
                <c:v>4940.6971336801898</c:v>
              </c:pt>
              <c:pt idx="395">
                <c:v>4914.0367430767501</c:v>
              </c:pt>
              <c:pt idx="396">
                <c:v>4880.2308406587099</c:v>
              </c:pt>
              <c:pt idx="397">
                <c:v>4843.8170921238998</c:v>
              </c:pt>
              <c:pt idx="398">
                <c:v>4781.1253513248703</c:v>
              </c:pt>
              <c:pt idx="399">
                <c:v>4689.6465882766797</c:v>
              </c:pt>
              <c:pt idx="400">
                <c:v>4520.6342537055398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27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3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5078.8429999999998</c:v>
                </c:pt>
                <c:pt idx="1">
                  <c:v>4424.9449999999997</c:v>
                </c:pt>
                <c:pt idx="2">
                  <c:v>4210.8440000000001</c:v>
                </c:pt>
                <c:pt idx="3">
                  <c:v>3766.5050000000001</c:v>
                </c:pt>
                <c:pt idx="4">
                  <c:v>3038.194</c:v>
                </c:pt>
                <c:pt idx="5">
                  <c:v>3388.4290000000001</c:v>
                </c:pt>
                <c:pt idx="6">
                  <c:v>3766.9929999999999</c:v>
                </c:pt>
                <c:pt idx="7">
                  <c:v>4053.4949999999999</c:v>
                </c:pt>
                <c:pt idx="8">
                  <c:v>3762.0749999999998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28.306999999999999</c:v>
                </c:pt>
                <c:pt idx="1">
                  <c:v>24.446000000000002</c:v>
                </c:pt>
                <c:pt idx="2">
                  <c:v>22.202000000000002</c:v>
                </c:pt>
                <c:pt idx="3">
                  <c:v>41.929000000000002</c:v>
                </c:pt>
                <c:pt idx="4">
                  <c:v>23.594999999999999</c:v>
                </c:pt>
                <c:pt idx="5">
                  <c:v>26.131</c:v>
                </c:pt>
                <c:pt idx="6">
                  <c:v>27.565999999999999</c:v>
                </c:pt>
                <c:pt idx="7">
                  <c:v>28.715</c:v>
                </c:pt>
                <c:pt idx="8">
                  <c:v>47.694000000000003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1529.136</c:v>
                </c:pt>
                <c:pt idx="1">
                  <c:v>1220.922</c:v>
                </c:pt>
                <c:pt idx="2">
                  <c:v>1050.7940000000001</c:v>
                </c:pt>
                <c:pt idx="3">
                  <c:v>1048.4829999999999</c:v>
                </c:pt>
                <c:pt idx="4">
                  <c:v>1033.0719999999999</c:v>
                </c:pt>
                <c:pt idx="5">
                  <c:v>819.91700000000003</c:v>
                </c:pt>
                <c:pt idx="6">
                  <c:v>938.69100000000003</c:v>
                </c:pt>
                <c:pt idx="7">
                  <c:v>864.25400000000002</c:v>
                </c:pt>
                <c:pt idx="8">
                  <c:v>865.54300000000001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-3612.78</c:v>
                </c:pt>
                <c:pt idx="1">
                  <c:v>-3323.2159999999999</c:v>
                </c:pt>
                <c:pt idx="2">
                  <c:v>-3407.2139999999999</c:v>
                </c:pt>
                <c:pt idx="3">
                  <c:v>-3028.567</c:v>
                </c:pt>
                <c:pt idx="4">
                  <c:v>-2969.2939999999999</c:v>
                </c:pt>
                <c:pt idx="5">
                  <c:v>-3023.0250000000001</c:v>
                </c:pt>
                <c:pt idx="6">
                  <c:v>-2839.462</c:v>
                </c:pt>
                <c:pt idx="7">
                  <c:v>-3041.61</c:v>
                </c:pt>
                <c:pt idx="8">
                  <c:v>-2739.636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-2818.14</c:v>
                </c:pt>
                <c:pt idx="1">
                  <c:v>-2175.3389999999999</c:v>
                </c:pt>
                <c:pt idx="2">
                  <c:v>-1681.854</c:v>
                </c:pt>
                <c:pt idx="3">
                  <c:v>-1643.5219999999999</c:v>
                </c:pt>
                <c:pt idx="4">
                  <c:v>-944.23599999999999</c:v>
                </c:pt>
                <c:pt idx="5">
                  <c:v>-1075.3240000000001</c:v>
                </c:pt>
                <c:pt idx="6">
                  <c:v>-1700.8510000000001</c:v>
                </c:pt>
                <c:pt idx="7">
                  <c:v>-1706.835</c:v>
                </c:pt>
                <c:pt idx="8">
                  <c:v>-1722.0170000000001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-107.535</c:v>
                </c:pt>
                <c:pt idx="1">
                  <c:v>-80.343999999999994</c:v>
                </c:pt>
                <c:pt idx="2">
                  <c:v>-96.837999999999994</c:v>
                </c:pt>
                <c:pt idx="3">
                  <c:v>-102.036</c:v>
                </c:pt>
                <c:pt idx="4">
                  <c:v>-113.361</c:v>
                </c:pt>
                <c:pt idx="5">
                  <c:v>-67.308000000000007</c:v>
                </c:pt>
                <c:pt idx="6">
                  <c:v>-101.962</c:v>
                </c:pt>
                <c:pt idx="7">
                  <c:v>-121.157</c:v>
                </c:pt>
                <c:pt idx="8">
                  <c:v>-135.78100000000001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-14.143000000000001</c:v>
                </c:pt>
                <c:pt idx="1">
                  <c:v>-15.414999999999999</c:v>
                </c:pt>
                <c:pt idx="2">
                  <c:v>-26.838000000000001</c:v>
                </c:pt>
                <c:pt idx="3">
                  <c:v>-29.012</c:v>
                </c:pt>
                <c:pt idx="4">
                  <c:v>-22.981000000000002</c:v>
                </c:pt>
                <c:pt idx="5">
                  <c:v>-16.434000000000001</c:v>
                </c:pt>
                <c:pt idx="6">
                  <c:v>-20.187999999999999</c:v>
                </c:pt>
                <c:pt idx="7">
                  <c:v>-15.159000000000001</c:v>
                </c:pt>
                <c:pt idx="8">
                  <c:v>-23.898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-83.688000000000002</c:v>
                </c:pt>
                <c:pt idx="1">
                  <c:v>-75.998999999999995</c:v>
                </c:pt>
                <c:pt idx="2">
                  <c:v>-71.096000000000004</c:v>
                </c:pt>
                <c:pt idx="3">
                  <c:v>-53.780999999999999</c:v>
                </c:pt>
                <c:pt idx="4">
                  <c:v>-44.988999999999997</c:v>
                </c:pt>
                <c:pt idx="5">
                  <c:v>-52.386000000000003</c:v>
                </c:pt>
                <c:pt idx="6">
                  <c:v>-70.787999999999997</c:v>
                </c:pt>
                <c:pt idx="7">
                  <c:v>-61.703000000000003</c:v>
                </c:pt>
                <c:pt idx="8">
                  <c:v>-53.98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3612.7797620000001</c:v>
                </c:pt>
                <c:pt idx="1">
                  <c:v>3323.2159080000001</c:v>
                </c:pt>
                <c:pt idx="2">
                  <c:v>3407.2142470000003</c:v>
                </c:pt>
                <c:pt idx="3">
                  <c:v>3028.5668630000005</c:v>
                </c:pt>
                <c:pt idx="4">
                  <c:v>2969.2937420000003</c:v>
                </c:pt>
                <c:pt idx="5">
                  <c:v>3023.0252999999998</c:v>
                </c:pt>
                <c:pt idx="6">
                  <c:v>2839.4621280000001</c:v>
                </c:pt>
                <c:pt idx="7">
                  <c:v>3041.6098359999996</c:v>
                </c:pt>
                <c:pt idx="8">
                  <c:v>2739.6355679999992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606.46849099999997</c:v>
                </c:pt>
                <c:pt idx="1">
                  <c:v>571.83064200000001</c:v>
                </c:pt>
                <c:pt idx="2">
                  <c:v>540.39821100000006</c:v>
                </c:pt>
                <c:pt idx="3">
                  <c:v>452.08581700000002</c:v>
                </c:pt>
                <c:pt idx="4">
                  <c:v>437.35184499999997</c:v>
                </c:pt>
                <c:pt idx="5">
                  <c:v>451.00326900000005</c:v>
                </c:pt>
                <c:pt idx="6">
                  <c:v>465.24144699999999</c:v>
                </c:pt>
                <c:pt idx="7">
                  <c:v>449.93365600000004</c:v>
                </c:pt>
                <c:pt idx="8">
                  <c:v>446.67138200000005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1339.2010510000002</c:v>
                </c:pt>
                <c:pt idx="1">
                  <c:v>1306.8609669999998</c:v>
                </c:pt>
                <c:pt idx="2">
                  <c:v>1392.9155190000001</c:v>
                </c:pt>
                <c:pt idx="3">
                  <c:v>1298.2550399999998</c:v>
                </c:pt>
                <c:pt idx="4">
                  <c:v>1167.190519</c:v>
                </c:pt>
                <c:pt idx="5">
                  <c:v>1026.0706580000001</c:v>
                </c:pt>
                <c:pt idx="6">
                  <c:v>989.95047100000011</c:v>
                </c:pt>
                <c:pt idx="7">
                  <c:v>999.81886299999996</c:v>
                </c:pt>
                <c:pt idx="8">
                  <c:v>1097.9761130000002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253.83223900000002</c:v>
                </c:pt>
                <c:pt idx="1">
                  <c:v>221.887182</c:v>
                </c:pt>
                <c:pt idx="2">
                  <c:v>230.89178899999999</c:v>
                </c:pt>
                <c:pt idx="3">
                  <c:v>211.03556899999998</c:v>
                </c:pt>
                <c:pt idx="4">
                  <c:v>130.62780899999998</c:v>
                </c:pt>
                <c:pt idx="5">
                  <c:v>102.678217</c:v>
                </c:pt>
                <c:pt idx="6">
                  <c:v>177.29675000000003</c:v>
                </c:pt>
                <c:pt idx="7">
                  <c:v>141.49066900000003</c:v>
                </c:pt>
                <c:pt idx="8">
                  <c:v>205.27674099999999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43.982870999999996</c:v>
                </c:pt>
                <c:pt idx="1">
                  <c:v>26.412834999999998</c:v>
                </c:pt>
                <c:pt idx="2">
                  <c:v>0.19533899999999998</c:v>
                </c:pt>
                <c:pt idx="3">
                  <c:v>0.10939399999999999</c:v>
                </c:pt>
                <c:pt idx="4">
                  <c:v>0.15961499999999998</c:v>
                </c:pt>
                <c:pt idx="5">
                  <c:v>0.136683</c:v>
                </c:pt>
                <c:pt idx="6">
                  <c:v>1.481644</c:v>
                </c:pt>
                <c:pt idx="7">
                  <c:v>8.0705999999999986E-2</c:v>
                </c:pt>
                <c:pt idx="8">
                  <c:v>0.52513299999999996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-28.307262999999999</c:v>
                </c:pt>
                <c:pt idx="1">
                  <c:v>-24.446172000000001</c:v>
                </c:pt>
                <c:pt idx="2">
                  <c:v>-22.202071</c:v>
                </c:pt>
                <c:pt idx="3">
                  <c:v>-41.929220999999998</c:v>
                </c:pt>
                <c:pt idx="4">
                  <c:v>-23.595849999999999</c:v>
                </c:pt>
                <c:pt idx="5">
                  <c:v>-26.131304999999962</c:v>
                </c:pt>
                <c:pt idx="6">
                  <c:v>-27.565976000000003</c:v>
                </c:pt>
                <c:pt idx="7">
                  <c:v>-28.714673000000001</c:v>
                </c:pt>
                <c:pt idx="8">
                  <c:v>-47.693581999999999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-606.46849800000007</c:v>
                </c:pt>
                <c:pt idx="1">
                  <c:v>-571.83063500000003</c:v>
                </c:pt>
                <c:pt idx="2">
                  <c:v>-540.39821800000004</c:v>
                </c:pt>
                <c:pt idx="3">
                  <c:v>-452.08581699999991</c:v>
                </c:pt>
                <c:pt idx="4">
                  <c:v>-437.35184499999997</c:v>
                </c:pt>
                <c:pt idx="5">
                  <c:v>-451.00326899999999</c:v>
                </c:pt>
                <c:pt idx="6">
                  <c:v>-465.24144700000005</c:v>
                </c:pt>
                <c:pt idx="7">
                  <c:v>-449.93365600000004</c:v>
                </c:pt>
                <c:pt idx="8">
                  <c:v>-446.67138199999999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-1.0468060000000001</c:v>
                </c:pt>
                <c:pt idx="1">
                  <c:v>-2.2802389999999999</c:v>
                </c:pt>
                <c:pt idx="2">
                  <c:v>-0.100428</c:v>
                </c:pt>
                <c:pt idx="3">
                  <c:v>-6.2550890000000008</c:v>
                </c:pt>
                <c:pt idx="4">
                  <c:v>-12.123691999999998</c:v>
                </c:pt>
                <c:pt idx="5">
                  <c:v>-20.022332000000002</c:v>
                </c:pt>
                <c:pt idx="6">
                  <c:v>-22.829563</c:v>
                </c:pt>
                <c:pt idx="7">
                  <c:v>-56.315642999999994</c:v>
                </c:pt>
                <c:pt idx="8">
                  <c:v>-6.2412789999999996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-601.75876300000004</c:v>
                </c:pt>
                <c:pt idx="1">
                  <c:v>-575.10934599999996</c:v>
                </c:pt>
                <c:pt idx="2">
                  <c:v>-614.18053399999997</c:v>
                </c:pt>
                <c:pt idx="3">
                  <c:v>-587.793409</c:v>
                </c:pt>
                <c:pt idx="4">
                  <c:v>-597.52057500000012</c:v>
                </c:pt>
                <c:pt idx="5">
                  <c:v>-626.7365870000001</c:v>
                </c:pt>
                <c:pt idx="6">
                  <c:v>-578.13542999999993</c:v>
                </c:pt>
                <c:pt idx="7">
                  <c:v>-585.33299900000009</c:v>
                </c:pt>
                <c:pt idx="8">
                  <c:v>-575.13883599999997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-284.89665300000007</c:v>
                </c:pt>
                <c:pt idx="1">
                  <c:v>-259.26116899999988</c:v>
                </c:pt>
                <c:pt idx="2">
                  <c:v>-286.19448700000004</c:v>
                </c:pt>
                <c:pt idx="3">
                  <c:v>-251.58779300000012</c:v>
                </c:pt>
                <c:pt idx="4">
                  <c:v>-261.18710500000009</c:v>
                </c:pt>
                <c:pt idx="5">
                  <c:v>-293.79868699999997</c:v>
                </c:pt>
                <c:pt idx="6">
                  <c:v>-297.05539799999997</c:v>
                </c:pt>
                <c:pt idx="7">
                  <c:v>-302.54544599999997</c:v>
                </c:pt>
                <c:pt idx="8">
                  <c:v>-298.75615400000004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-6.5516529999999999</c:v>
                </c:pt>
                <c:pt idx="1">
                  <c:v>-5.1254629999999999</c:v>
                </c:pt>
                <c:pt idx="2">
                  <c:v>-6.7173729999999994</c:v>
                </c:pt>
                <c:pt idx="3">
                  <c:v>-6.5353199999999996</c:v>
                </c:pt>
                <c:pt idx="4">
                  <c:v>-6.8779750000000002</c:v>
                </c:pt>
                <c:pt idx="5">
                  <c:v>-7.2272610000000004</c:v>
                </c:pt>
                <c:pt idx="6">
                  <c:v>-6.4338010000000008</c:v>
                </c:pt>
                <c:pt idx="7">
                  <c:v>-6.2755529999999995</c:v>
                </c:pt>
                <c:pt idx="8">
                  <c:v>-5.5245009999999999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-115.03280399999998</c:v>
                </c:pt>
                <c:pt idx="1">
                  <c:v>-111.36353199999999</c:v>
                </c:pt>
                <c:pt idx="2">
                  <c:v>-134.40468099999998</c:v>
                </c:pt>
                <c:pt idx="3">
                  <c:v>-125.91285900000001</c:v>
                </c:pt>
                <c:pt idx="4">
                  <c:v>-121.295034</c:v>
                </c:pt>
                <c:pt idx="5">
                  <c:v>-117.995631</c:v>
                </c:pt>
                <c:pt idx="6">
                  <c:v>-103.04680950000001</c:v>
                </c:pt>
                <c:pt idx="7">
                  <c:v>-96.604110000000006</c:v>
                </c:pt>
                <c:pt idx="8">
                  <c:v>-106.94543400000001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-1576.1718960000001</c:v>
                </c:pt>
                <c:pt idx="1">
                  <c:v>-1466.1219209999999</c:v>
                </c:pt>
                <c:pt idx="2">
                  <c:v>-1592.9716539999999</c:v>
                </c:pt>
                <c:pt idx="3">
                  <c:v>-1416.3034069999999</c:v>
                </c:pt>
                <c:pt idx="4">
                  <c:v>-1482.6509360000002</c:v>
                </c:pt>
                <c:pt idx="5">
                  <c:v>-1489.3716429999999</c:v>
                </c:pt>
                <c:pt idx="6">
                  <c:v>-1368.1054849999998</c:v>
                </c:pt>
                <c:pt idx="7">
                  <c:v>-1461.521874</c:v>
                </c:pt>
                <c:pt idx="8">
                  <c:v>-1428.2512250000002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-759.62346595218889</c:v>
                </c:pt>
                <c:pt idx="1">
                  <c:v>-696.53910118608508</c:v>
                </c:pt>
                <c:pt idx="2">
                  <c:v>-706.75104158954014</c:v>
                </c:pt>
                <c:pt idx="3">
                  <c:v>-595.10819853034502</c:v>
                </c:pt>
                <c:pt idx="4">
                  <c:v>-544.96299137990809</c:v>
                </c:pt>
                <c:pt idx="5">
                  <c:v>-507.09262682424497</c:v>
                </c:pt>
                <c:pt idx="6">
                  <c:v>-505.09261400000008</c:v>
                </c:pt>
                <c:pt idx="7">
                  <c:v>-535.55637593201004</c:v>
                </c:pt>
                <c:pt idx="8">
                  <c:v>-518.52254858660604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-1654.2179690478099</c:v>
                </c:pt>
                <c:pt idx="1">
                  <c:v>-1530.9425458139151</c:v>
                </c:pt>
                <c:pt idx="2">
                  <c:v>-1457.5124094104599</c:v>
                </c:pt>
                <c:pt idx="3">
                  <c:v>-1318.8806724696549</c:v>
                </c:pt>
                <c:pt idx="4">
                  <c:v>-1041.7677216200921</c:v>
                </c:pt>
                <c:pt idx="5">
                  <c:v>-893.30278617575493</c:v>
                </c:pt>
                <c:pt idx="6">
                  <c:v>-987.56540500000006</c:v>
                </c:pt>
                <c:pt idx="7">
                  <c:v>-938.29422806799005</c:v>
                </c:pt>
                <c:pt idx="8">
                  <c:v>-883.16330141339301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-7.842098</c:v>
                </c:pt>
                <c:pt idx="1">
                  <c:v>-7.3181000000000003</c:v>
                </c:pt>
                <c:pt idx="2">
                  <c:v>-6.5380890000000003</c:v>
                </c:pt>
                <c:pt idx="3">
                  <c:v>-5.2177470000000001</c:v>
                </c:pt>
                <c:pt idx="4">
                  <c:v>-3.5128109999999997</c:v>
                </c:pt>
                <c:pt idx="5">
                  <c:v>-2.860112</c:v>
                </c:pt>
                <c:pt idx="6">
                  <c:v>-2.871521</c:v>
                </c:pt>
                <c:pt idx="7">
                  <c:v>-2.9233100000000003</c:v>
                </c:pt>
                <c:pt idx="8">
                  <c:v>-2.8591729999999997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-214.34654499999999</c:v>
                </c:pt>
                <c:pt idx="1">
                  <c:v>-199.86930999999998</c:v>
                </c:pt>
                <c:pt idx="2">
                  <c:v>-203.64411900000002</c:v>
                </c:pt>
                <c:pt idx="3">
                  <c:v>-182.44315</c:v>
                </c:pt>
                <c:pt idx="4">
                  <c:v>-171.77661900000001</c:v>
                </c:pt>
                <c:pt idx="5">
                  <c:v>-167.37188699999999</c:v>
                </c:pt>
                <c:pt idx="6">
                  <c:v>-109.48899399999999</c:v>
                </c:pt>
                <c:pt idx="7">
                  <c:v>-168.91586199999998</c:v>
                </c:pt>
                <c:pt idx="8">
                  <c:v>-170.31752099999997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11128.733999999991</c:v>
                </c:pt>
                <c:pt idx="1">
                  <c:v>9024.2769999999491</c:v>
                </c:pt>
                <c:pt idx="2">
                  <c:v>8779.9389999999803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18717.221999999951</c:v>
                </c:pt>
                <c:pt idx="1">
                  <c:v>15060.284000000031</c:v>
                </c:pt>
                <c:pt idx="2">
                  <c:v>14793.48599999999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9153.4589999999916</c:v>
                </c:pt>
                <c:pt idx="1">
                  <c:v>7501.6609999999982</c:v>
                </c:pt>
                <c:pt idx="2">
                  <c:v>7508.393999999992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66950.524000000092</c:v>
                </c:pt>
                <c:pt idx="1">
                  <c:v>54087.534999999974</c:v>
                </c:pt>
                <c:pt idx="2">
                  <c:v>57322.498000000101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139754.19100000014</c:v>
                </c:pt>
                <c:pt idx="1">
                  <c:v>113501.87399999997</c:v>
                </c:pt>
                <c:pt idx="2">
                  <c:v>121688.50200000002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50736.919999999991</c:v>
                </c:pt>
                <c:pt idx="1">
                  <c:v>41091.266000000003</c:v>
                </c:pt>
                <c:pt idx="2">
                  <c:v>44422.254000000001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24006430446194227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8.0952380952380956E-2"/>
                  <c:y val="-0.1069723018147087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3.0952380952380953E-2"/>
                  <c:y val="-0.1680993314231136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4.7619047619047623E-3"/>
                  <c:y val="-0.1337153772683858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7092500.6399999997</c:v>
                </c:pt>
                <c:pt idx="1">
                  <c:v>7379245.0329999998</c:v>
                </c:pt>
                <c:pt idx="2">
                  <c:v>595779.52500000014</c:v>
                </c:pt>
                <c:pt idx="3">
                  <c:v>808873.97300000011</c:v>
                </c:pt>
                <c:pt idx="4">
                  <c:v>313658.15399999998</c:v>
                </c:pt>
                <c:pt idx="5">
                  <c:v>289441.51</c:v>
                </c:pt>
                <c:pt idx="6">
                  <c:v>115708.34100000003</c:v>
                </c:pt>
                <c:pt idx="7">
                  <c:v>791223.02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0952380952380956E-2"/>
                  <c:y val="-9.16905444126074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9435.8970000000008</c:v>
                </c:pt>
                <c:pt idx="2">
                  <c:v>1363.5</c:v>
                </c:pt>
                <c:pt idx="3">
                  <c:v>1054.049</c:v>
                </c:pt>
                <c:pt idx="4">
                  <c:v>1096.90084</c:v>
                </c:pt>
                <c:pt idx="5">
                  <c:v>1171.5</c:v>
                </c:pt>
                <c:pt idx="6">
                  <c:v>337.05430000000001</c:v>
                </c:pt>
                <c:pt idx="7">
                  <c:v>2112.8172699999977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2.0638999999999998</c:v>
                </c:pt>
                <c:pt idx="1">
                  <c:v>4.3099999999999996</c:v>
                </c:pt>
                <c:pt idx="2">
                  <c:v>56.629999999999995</c:v>
                </c:pt>
                <c:pt idx="3">
                  <c:v>274.05040000000014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67.231999999999985</c:v>
                </c:pt>
                <c:pt idx="1">
                  <c:v>79.984000000000009</c:v>
                </c:pt>
                <c:pt idx="2">
                  <c:v>72.86099999999999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509.69799999999998</c:v>
                </c:pt>
                <c:pt idx="1">
                  <c:v>574.37</c:v>
                </c:pt>
                <c:pt idx="2">
                  <c:v>328.50100000000003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6656.8269999999993</c:v>
                </c:pt>
                <c:pt idx="1">
                  <c:v>6376.1709999999985</c:v>
                </c:pt>
                <c:pt idx="2">
                  <c:v>5610.1589999999978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33474.24099999998</c:v>
                </c:pt>
                <c:pt idx="1">
                  <c:v>34189.213999999978</c:v>
                </c:pt>
                <c:pt idx="2">
                  <c:v>27769.082999999999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4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7734.9719379999997</c:v>
                </c:pt>
                <c:pt idx="1">
                  <c:v>6924.8570669999999</c:v>
                </c:pt>
                <c:pt idx="2">
                  <c:v>6807.0015789999989</c:v>
                </c:pt>
                <c:pt idx="3">
                  <c:v>6162.0862340000003</c:v>
                </c:pt>
                <c:pt idx="4">
                  <c:v>5099.3296010000013</c:v>
                </c:pt>
                <c:pt idx="5">
                  <c:v>5192.8089919999993</c:v>
                </c:pt>
                <c:pt idx="6">
                  <c:v>5624.7047509999993</c:v>
                </c:pt>
                <c:pt idx="7">
                  <c:v>5992.9049649999997</c:v>
                </c:pt>
                <c:pt idx="8">
                  <c:v>5768.8204800000003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-5569.5024429999985</c:v>
                </c:pt>
                <c:pt idx="1">
                  <c:v>-5176.3599809999869</c:v>
                </c:pt>
                <c:pt idx="2">
                  <c:v>-5374.6721289999941</c:v>
                </c:pt>
                <c:pt idx="3">
                  <c:v>-4822.8042180000011</c:v>
                </c:pt>
                <c:pt idx="4">
                  <c:v>-4552.9915250000022</c:v>
                </c:pt>
                <c:pt idx="5">
                  <c:v>-4352.1058069999999</c:v>
                </c:pt>
                <c:pt idx="6">
                  <c:v>-4279.486143999995</c:v>
                </c:pt>
                <c:pt idx="7">
                  <c:v>-4358.0548400000043</c:v>
                </c:pt>
                <c:pt idx="8">
                  <c:v>-4279.9099689999921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-508.33518800000002</c:v>
                </c:pt>
                <c:pt idx="1">
                  <c:v>-449.85418299999992</c:v>
                </c:pt>
                <c:pt idx="2">
                  <c:v>-435.63699499999973</c:v>
                </c:pt>
                <c:pt idx="3">
                  <c:v>-410.71844799999997</c:v>
                </c:pt>
                <c:pt idx="4">
                  <c:v>-348.81183299999992</c:v>
                </c:pt>
                <c:pt idx="5">
                  <c:v>-344.09461300000009</c:v>
                </c:pt>
                <c:pt idx="6">
                  <c:v>-377.85629100000006</c:v>
                </c:pt>
                <c:pt idx="7">
                  <c:v>-420.55005599999998</c:v>
                </c:pt>
                <c:pt idx="8">
                  <c:v>-420.20722900000004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-298.03454499999998</c:v>
                </c:pt>
                <c:pt idx="1">
                  <c:v>-275.86830999999995</c:v>
                </c:pt>
                <c:pt idx="2">
                  <c:v>-274.74011900000005</c:v>
                </c:pt>
                <c:pt idx="3">
                  <c:v>-236.22415000000001</c:v>
                </c:pt>
                <c:pt idx="4">
                  <c:v>-216.76561900000002</c:v>
                </c:pt>
                <c:pt idx="5">
                  <c:v>-219.75788699999998</c:v>
                </c:pt>
                <c:pt idx="6">
                  <c:v>-180.276994</c:v>
                </c:pt>
                <c:pt idx="7">
                  <c:v>-230.61886199999998</c:v>
                </c:pt>
                <c:pt idx="8">
                  <c:v>-224.29752099999996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-114.086653</c:v>
                </c:pt>
                <c:pt idx="1">
                  <c:v>-85.46946299999999</c:v>
                </c:pt>
                <c:pt idx="2">
                  <c:v>-103.55537299999999</c:v>
                </c:pt>
                <c:pt idx="3">
                  <c:v>-108.57132</c:v>
                </c:pt>
                <c:pt idx="4">
                  <c:v>-120.23897500000001</c:v>
                </c:pt>
                <c:pt idx="5">
                  <c:v>-74.535261000000006</c:v>
                </c:pt>
                <c:pt idx="6">
                  <c:v>-108.39580100000001</c:v>
                </c:pt>
                <c:pt idx="7">
                  <c:v>-127.432553</c:v>
                </c:pt>
                <c:pt idx="8">
                  <c:v>-141.30550099999999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-1226.4364940000005</c:v>
                </c:pt>
                <c:pt idx="1">
                  <c:v>-930.28540400000031</c:v>
                </c:pt>
                <c:pt idx="2">
                  <c:v>-630.96608900000024</c:v>
                </c:pt>
                <c:pt idx="3">
                  <c:v>-601.11072500000023</c:v>
                </c:pt>
                <c:pt idx="4">
                  <c:v>76.871923000000152</c:v>
                </c:pt>
                <c:pt idx="5">
                  <c:v>-275.2926490000001</c:v>
                </c:pt>
                <c:pt idx="6">
                  <c:v>-783.50791900000002</c:v>
                </c:pt>
                <c:pt idx="7">
                  <c:v>-898.81593700000019</c:v>
                </c:pt>
                <c:pt idx="8">
                  <c:v>-862.191146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7.5560355898317222E-2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0.36663887863550565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1.386093559892914E-6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0.51510378800066203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4.2695591371955111E-2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8478.896999999999</c:v>
                </c:pt>
                <c:pt idx="1">
                  <c:v>13754.974</c:v>
                </c:pt>
                <c:pt idx="2">
                  <c:v>19414.192000000003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69000.667000000001</c:v>
                </c:pt>
                <c:pt idx="1">
                  <c:v>70109.702000000005</c:v>
                </c:pt>
                <c:pt idx="2">
                  <c:v>62977.073999999993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0.76400000000000001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89294.234999999986</c:v>
                </c:pt>
                <c:pt idx="1">
                  <c:v>93241.408999999985</c:v>
                </c:pt>
                <c:pt idx="2">
                  <c:v>101384.075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8774.0820000000003</c:v>
                </c:pt>
                <c:pt idx="1">
                  <c:v>7094.5259999999998</c:v>
                </c:pt>
                <c:pt idx="2">
                  <c:v>7664.7469999999994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2.6140068701643884E-2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4.2933109507844271E-2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0.930926821790512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5320.838999999999</c:v>
                </c:pt>
                <c:pt idx="1">
                  <c:v>5578.970000000003</c:v>
                </c:pt>
                <c:pt idx="2">
                  <c:v>5639.4500000000035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9112.6849999999995</c:v>
                </c:pt>
                <c:pt idx="1">
                  <c:v>8982.0899999999983</c:v>
                </c:pt>
                <c:pt idx="2">
                  <c:v>9069.7219999999998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201656.41199999998</c:v>
                </c:pt>
                <c:pt idx="1">
                  <c:v>195973.69999999995</c:v>
                </c:pt>
                <c:pt idx="2">
                  <c:v>191382.86999999979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0.33388400000000001</c:v>
                </c:pt>
                <c:pt idx="1">
                  <c:v>7.9592899999999993</c:v>
                </c:pt>
                <c:pt idx="2">
                  <c:v>257.66707499999995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276.170434</c:v>
                </c:pt>
                <c:pt idx="1">
                  <c:v>148.76378699999998</c:v>
                </c:pt>
                <c:pt idx="2">
                  <c:v>7.1998189999999997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1.6138379999999999</c:v>
                </c:pt>
                <c:pt idx="2">
                  <c:v>62.380140999999995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0.32967299999999999</c:v>
                </c:pt>
                <c:pt idx="1">
                  <c:v>2.3306719999999999</c:v>
                </c:pt>
                <c:pt idx="2">
                  <c:v>359.91287199999999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4.1789E-2</c:v>
                </c:pt>
                <c:pt idx="1">
                  <c:v>3.9133629999999999</c:v>
                </c:pt>
                <c:pt idx="2">
                  <c:v>1.9620000000000002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8.6981000000000003E-2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0.14100000000000001</c:v>
                </c:pt>
                <c:pt idx="1">
                  <c:v>5.199287</c:v>
                </c:pt>
                <c:pt idx="2">
                  <c:v>38.201687999999997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1.6041189999999999</c:v>
                </c:pt>
                <c:pt idx="1">
                  <c:v>3.9242470000000003</c:v>
                </c:pt>
                <c:pt idx="2">
                  <c:v>54.235045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1.0217669999999999</c:v>
                </c:pt>
                <c:pt idx="1">
                  <c:v>0.41922700000000002</c:v>
                </c:pt>
                <c:pt idx="2">
                  <c:v>0.43229700000000004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66.521761000000026</c:v>
                </c:pt>
                <c:pt idx="1">
                  <c:v>47.668103000000002</c:v>
                </c:pt>
                <c:pt idx="2">
                  <c:v>94.356336999999996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1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  <c:majorUnit val="200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499.70400000000024</c:v>
                </c:pt>
                <c:pt idx="1">
                  <c:v>387.00999999999988</c:v>
                </c:pt>
                <c:pt idx="2">
                  <c:v>9013.3060000000023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915.46200000000056</c:v>
                </c:pt>
                <c:pt idx="1">
                  <c:v>1150.8459999999993</c:v>
                </c:pt>
                <c:pt idx="2">
                  <c:v>17426.852999999992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9435.8970000000008</c:v>
                </c:pt>
                <c:pt idx="2">
                  <c:v>1363.5</c:v>
                </c:pt>
                <c:pt idx="3">
                  <c:v>1054.049</c:v>
                </c:pt>
                <c:pt idx="4">
                  <c:v>1096.90084</c:v>
                </c:pt>
                <c:pt idx="5">
                  <c:v>1171.5</c:v>
                </c:pt>
                <c:pt idx="6">
                  <c:v>337.05430000000001</c:v>
                </c:pt>
                <c:pt idx="7">
                  <c:v>2112.8172699999977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9415.8970000000008</c:v>
                </c:pt>
                <c:pt idx="1">
                  <c:v>9415.8970000000008</c:v>
                </c:pt>
                <c:pt idx="2">
                  <c:v>9435.8970000000008</c:v>
                </c:pt>
                <c:pt idx="3">
                  <c:v>9434.902</c:v>
                </c:pt>
                <c:pt idx="4">
                  <c:v>9434.902</c:v>
                </c:pt>
                <c:pt idx="5">
                  <c:v>9434.902</c:v>
                </c:pt>
                <c:pt idx="6">
                  <c:v>9434.902</c:v>
                </c:pt>
                <c:pt idx="7">
                  <c:v>9434.902</c:v>
                </c:pt>
                <c:pt idx="8">
                  <c:v>9435.8970000000008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1022.4540000000005</c:v>
                </c:pt>
                <c:pt idx="1">
                  <c:v>1023.4360000000004</c:v>
                </c:pt>
                <c:pt idx="2">
                  <c:v>1027.0160000000005</c:v>
                </c:pt>
                <c:pt idx="3">
                  <c:v>1027.7420000000006</c:v>
                </c:pt>
                <c:pt idx="4">
                  <c:v>1034.6500000000008</c:v>
                </c:pt>
                <c:pt idx="5">
                  <c:v>1036.2720000000008</c:v>
                </c:pt>
                <c:pt idx="6">
                  <c:v>1048.1960000000008</c:v>
                </c:pt>
                <c:pt idx="7">
                  <c:v>1050.352000000001</c:v>
                </c:pt>
                <c:pt idx="8">
                  <c:v>1054.0490000000011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1111.8199799999968</c:v>
                </c:pt>
                <c:pt idx="1">
                  <c:v>1111.2744799999969</c:v>
                </c:pt>
                <c:pt idx="2">
                  <c:v>1110.834479999997</c:v>
                </c:pt>
                <c:pt idx="3">
                  <c:v>1110.4428799999971</c:v>
                </c:pt>
                <c:pt idx="4">
                  <c:v>1109.1848799999973</c:v>
                </c:pt>
                <c:pt idx="5">
                  <c:v>1101.7461399999972</c:v>
                </c:pt>
                <c:pt idx="6">
                  <c:v>1099.6408399999975</c:v>
                </c:pt>
                <c:pt idx="7">
                  <c:v>1099.1323399999976</c:v>
                </c:pt>
                <c:pt idx="8">
                  <c:v>1096.9008399999977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339.19430000000006</c:v>
                </c:pt>
                <c:pt idx="1">
                  <c:v>339.19430000000006</c:v>
                </c:pt>
                <c:pt idx="2">
                  <c:v>339.19430000000006</c:v>
                </c:pt>
                <c:pt idx="3">
                  <c:v>338.65430000000009</c:v>
                </c:pt>
                <c:pt idx="4">
                  <c:v>338.65430000000009</c:v>
                </c:pt>
                <c:pt idx="5">
                  <c:v>338.05430000000013</c:v>
                </c:pt>
                <c:pt idx="6">
                  <c:v>338.05430000000013</c:v>
                </c:pt>
                <c:pt idx="7">
                  <c:v>338.05430000000013</c:v>
                </c:pt>
                <c:pt idx="8">
                  <c:v>337.05430000000013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2110.2559700001034</c:v>
                </c:pt>
                <c:pt idx="1">
                  <c:v>2113.1336900001061</c:v>
                </c:pt>
                <c:pt idx="2">
                  <c:v>2119.5738700000998</c:v>
                </c:pt>
                <c:pt idx="3">
                  <c:v>2122.5823200000978</c:v>
                </c:pt>
                <c:pt idx="4">
                  <c:v>2124.6584200000975</c:v>
                </c:pt>
                <c:pt idx="5">
                  <c:v>2124.2696200000983</c:v>
                </c:pt>
                <c:pt idx="6">
                  <c:v>2121.0829000000981</c:v>
                </c:pt>
                <c:pt idx="7">
                  <c:v>2118.7913000000976</c:v>
                </c:pt>
                <c:pt idx="8">
                  <c:v>2112.8172700000914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14.759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1260.1520000000003</c:v>
                </c:pt>
                <c:pt idx="8">
                  <c:v>100.43100000000001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1151.8600000000001</c:v>
                </c:pt>
                <c:pt idx="12">
                  <c:v>4034.8129999999996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35.29499999999998</c:v>
                </c:pt>
                <c:pt idx="1">
                  <c:v>55.018999999999998</c:v>
                </c:pt>
                <c:pt idx="2">
                  <c:v>85.241999999999948</c:v>
                </c:pt>
                <c:pt idx="3">
                  <c:v>22.95</c:v>
                </c:pt>
                <c:pt idx="4">
                  <c:v>89.114000000000033</c:v>
                </c:pt>
                <c:pt idx="5">
                  <c:v>61.065000000000019</c:v>
                </c:pt>
                <c:pt idx="6">
                  <c:v>41.739000000000019</c:v>
                </c:pt>
                <c:pt idx="7">
                  <c:v>96.813999999999979</c:v>
                </c:pt>
                <c:pt idx="8">
                  <c:v>124.64299999999992</c:v>
                </c:pt>
                <c:pt idx="9">
                  <c:v>67.580000000000027</c:v>
                </c:pt>
                <c:pt idx="10">
                  <c:v>72.335000000000008</c:v>
                </c:pt>
                <c:pt idx="11">
                  <c:v>212.37399999999997</c:v>
                </c:pt>
                <c:pt idx="12">
                  <c:v>55.137000000000022</c:v>
                </c:pt>
                <c:pt idx="13">
                  <c:v>34.741999999999997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175.05975000000007</c:v>
                </c:pt>
                <c:pt idx="2">
                  <c:v>34.8202</c:v>
                </c:pt>
                <c:pt idx="3">
                  <c:v>6.2655000000000012</c:v>
                </c:pt>
                <c:pt idx="4">
                  <c:v>8.5880999999999901</c:v>
                </c:pt>
                <c:pt idx="5">
                  <c:v>29.445399999999971</c:v>
                </c:pt>
                <c:pt idx="6">
                  <c:v>23.200149999999979</c:v>
                </c:pt>
                <c:pt idx="7">
                  <c:v>17.928899999999992</c:v>
                </c:pt>
                <c:pt idx="8">
                  <c:v>10.974039999999999</c:v>
                </c:pt>
                <c:pt idx="9">
                  <c:v>29.477300000000014</c:v>
                </c:pt>
                <c:pt idx="10">
                  <c:v>20.561299999999989</c:v>
                </c:pt>
                <c:pt idx="11">
                  <c:v>644.81506000000002</c:v>
                </c:pt>
                <c:pt idx="12">
                  <c:v>76.970639999999989</c:v>
                </c:pt>
                <c:pt idx="13">
                  <c:v>7.5884999999999998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8.2601999999999993</c:v>
                </c:pt>
                <c:pt idx="3">
                  <c:v>67.594999999999999</c:v>
                </c:pt>
                <c:pt idx="4">
                  <c:v>11.87</c:v>
                </c:pt>
                <c:pt idx="5">
                  <c:v>10.201000000000001</c:v>
                </c:pt>
                <c:pt idx="6">
                  <c:v>50.098699999999994</c:v>
                </c:pt>
                <c:pt idx="7">
                  <c:v>28.4</c:v>
                </c:pt>
                <c:pt idx="8">
                  <c:v>45.039999999999992</c:v>
                </c:pt>
                <c:pt idx="9">
                  <c:v>17.200399999999998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22.208110000000033</c:v>
                </c:pt>
                <c:pt idx="1">
                  <c:v>247.89153000000022</c:v>
                </c:pt>
                <c:pt idx="2">
                  <c:v>448.87343999999945</c:v>
                </c:pt>
                <c:pt idx="3">
                  <c:v>14.382359999999986</c:v>
                </c:pt>
                <c:pt idx="4">
                  <c:v>93.048579999999859</c:v>
                </c:pt>
                <c:pt idx="5">
                  <c:v>94.106329999999701</c:v>
                </c:pt>
                <c:pt idx="6">
                  <c:v>113.40000999999997</c:v>
                </c:pt>
                <c:pt idx="7">
                  <c:v>62.89087000000027</c:v>
                </c:pt>
                <c:pt idx="8">
                  <c:v>113.40901999999997</c:v>
                </c:pt>
                <c:pt idx="9">
                  <c:v>102.22575999999972</c:v>
                </c:pt>
                <c:pt idx="10">
                  <c:v>212.48352999999861</c:v>
                </c:pt>
                <c:pt idx="11">
                  <c:v>251.71481999999907</c:v>
                </c:pt>
                <c:pt idx="12">
                  <c:v>172.93350999999998</c:v>
                </c:pt>
                <c:pt idx="13">
                  <c:v>163.24940000000052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28891.021000000001</c:v>
                </c:pt>
                <c:pt idx="1">
                  <c:v>29854.089</c:v>
                </c:pt>
                <c:pt idx="2">
                  <c:v>146960.15100000001</c:v>
                </c:pt>
                <c:pt idx="3">
                  <c:v>27957.944</c:v>
                </c:pt>
                <c:pt idx="4">
                  <c:v>58020.140999999996</c:v>
                </c:pt>
                <c:pt idx="5">
                  <c:v>125072.609</c:v>
                </c:pt>
                <c:pt idx="6">
                  <c:v>9813.8760000000002</c:v>
                </c:pt>
                <c:pt idx="7">
                  <c:v>353638.19500000001</c:v>
                </c:pt>
                <c:pt idx="8">
                  <c:v>84554.160999999993</c:v>
                </c:pt>
                <c:pt idx="9">
                  <c:v>77874.114999999991</c:v>
                </c:pt>
                <c:pt idx="10">
                  <c:v>35547.994999999995</c:v>
                </c:pt>
                <c:pt idx="11">
                  <c:v>180544.443</c:v>
                </c:pt>
                <c:pt idx="12">
                  <c:v>503921.26699999999</c:v>
                </c:pt>
                <c:pt idx="13">
                  <c:v>149731.27499999999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750335.67700000003</c:v>
                </c:pt>
                <c:pt idx="1">
                  <c:v>260617.0140000002</c:v>
                </c:pt>
                <c:pt idx="2">
                  <c:v>582519.049</c:v>
                </c:pt>
                <c:pt idx="3">
                  <c:v>115260.70599999999</c:v>
                </c:pt>
                <c:pt idx="4">
                  <c:v>280663.53600000002</c:v>
                </c:pt>
                <c:pt idx="5">
                  <c:v>297543.158</c:v>
                </c:pt>
                <c:pt idx="6">
                  <c:v>300189.85800000001</c:v>
                </c:pt>
                <c:pt idx="7">
                  <c:v>583036.51500000001</c:v>
                </c:pt>
                <c:pt idx="8">
                  <c:v>357043.32799999998</c:v>
                </c:pt>
                <c:pt idx="9">
                  <c:v>221100.03699999998</c:v>
                </c:pt>
                <c:pt idx="10">
                  <c:v>345301.05599999998</c:v>
                </c:pt>
                <c:pt idx="11">
                  <c:v>673093.22100000002</c:v>
                </c:pt>
                <c:pt idx="12">
                  <c:v>359149.071</c:v>
                </c:pt>
                <c:pt idx="13">
                  <c:v>234043.32700000005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229600</c:v>
                </c:pt>
                <c:pt idx="1">
                  <c:v>113789.7576318057</c:v>
                </c:pt>
                <c:pt idx="2">
                  <c:v>151138.7323158308</c:v>
                </c:pt>
                <c:pt idx="3">
                  <c:v>48995.294999999998</c:v>
                </c:pt>
                <c:pt idx="4">
                  <c:v>97797.12731397961</c:v>
                </c:pt>
                <c:pt idx="5">
                  <c:v>96277.413</c:v>
                </c:pt>
                <c:pt idx="6">
                  <c:v>68731.59599999999</c:v>
                </c:pt>
                <c:pt idx="7">
                  <c:v>130992.86</c:v>
                </c:pt>
                <c:pt idx="8">
                  <c:v>80368.6489472221</c:v>
                </c:pt>
                <c:pt idx="9">
                  <c:v>76248.03</c:v>
                </c:pt>
                <c:pt idx="10">
                  <c:v>94322.856</c:v>
                </c:pt>
                <c:pt idx="11">
                  <c:v>202960.19500000001</c:v>
                </c:pt>
                <c:pt idx="12">
                  <c:v>107441.49600000001</c:v>
                </c:pt>
                <c:pt idx="13">
                  <c:v>85048.729657425807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307990.35600000003</c:v>
                </c:pt>
                <c:pt idx="1">
                  <c:v>218948.87822189729</c:v>
                </c:pt>
                <c:pt idx="2">
                  <c:v>299966.92334640259</c:v>
                </c:pt>
                <c:pt idx="3">
                  <c:v>67124.471000000005</c:v>
                </c:pt>
                <c:pt idx="4">
                  <c:v>138428.3825007363</c:v>
                </c:pt>
                <c:pt idx="5">
                  <c:v>166800.408</c:v>
                </c:pt>
                <c:pt idx="6">
                  <c:v>129762.11900000001</c:v>
                </c:pt>
                <c:pt idx="7">
                  <c:v>239625.299</c:v>
                </c:pt>
                <c:pt idx="8">
                  <c:v>143711.61494184085</c:v>
                </c:pt>
                <c:pt idx="9">
                  <c:v>126835.99299999999</c:v>
                </c:pt>
                <c:pt idx="10">
                  <c:v>157921.30900000001</c:v>
                </c:pt>
                <c:pt idx="11">
                  <c:v>503499.72000000003</c:v>
                </c:pt>
                <c:pt idx="12">
                  <c:v>186443.78399999999</c:v>
                </c:pt>
                <c:pt idx="13">
                  <c:v>142055.39412285559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7.315213576589677E-2"/>
                  <c:y val="0.1257419695577135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6.1164307369101327E-2"/>
                  <c:y val="0.1797895172781344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-9.7786257939779467E-3"/>
                  <c:y val="0.1871331877611903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3.0995219902543217E-3"/>
                  <c:y val="-0.1257419695577135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5024866.0326543041</c:v>
                </c:pt>
                <c:pt idx="1">
                  <c:v>963393.29308716662</c:v>
                </c:pt>
                <c:pt idx="2">
                  <c:v>150260.94736953941</c:v>
                </c:pt>
                <c:pt idx="3">
                  <c:v>97156.429950394508</c:v>
                </c:pt>
                <c:pt idx="4">
                  <c:v>211731.95417607189</c:v>
                </c:pt>
                <c:pt idx="5">
                  <c:v>2829161.5401337328</c:v>
                </c:pt>
                <c:pt idx="6">
                  <c:v>2999016.8521214938</c:v>
                </c:pt>
                <c:pt idx="7">
                  <c:v>115172.72950729351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86646.563179851204</c:v>
                </c:pt>
                <c:pt idx="1">
                  <c:v>225621.581347928</c:v>
                </c:pt>
                <c:pt idx="2">
                  <c:v>436959.83269839996</c:v>
                </c:pt>
                <c:pt idx="3">
                  <c:v>103555.173</c:v>
                </c:pt>
                <c:pt idx="4">
                  <c:v>296522.25559957646</c:v>
                </c:pt>
                <c:pt idx="5">
                  <c:v>276248.75199999998</c:v>
                </c:pt>
                <c:pt idx="6">
                  <c:v>250254.552</c:v>
                </c:pt>
                <c:pt idx="7">
                  <c:v>802288.55099999998</c:v>
                </c:pt>
                <c:pt idx="8">
                  <c:v>339053.35170030117</c:v>
                </c:pt>
                <c:pt idx="9">
                  <c:v>228803.45699999999</c:v>
                </c:pt>
                <c:pt idx="10">
                  <c:v>275755.12</c:v>
                </c:pt>
                <c:pt idx="11">
                  <c:v>651072.25599999994</c:v>
                </c:pt>
                <c:pt idx="12">
                  <c:v>775677.70600000001</c:v>
                </c:pt>
                <c:pt idx="13">
                  <c:v>276406.88112824754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59173.128696285399</c:v>
                </c:pt>
                <c:pt idx="1">
                  <c:v>16248.511601578619</c:v>
                </c:pt>
                <c:pt idx="2">
                  <c:v>65307.03442854961</c:v>
                </c:pt>
                <c:pt idx="3">
                  <c:v>70133.727000000014</c:v>
                </c:pt>
                <c:pt idx="4">
                  <c:v>14665.984802150528</c:v>
                </c:pt>
                <c:pt idx="5">
                  <c:v>76949.16</c:v>
                </c:pt>
                <c:pt idx="6">
                  <c:v>24522.624</c:v>
                </c:pt>
                <c:pt idx="7">
                  <c:v>253150.05100000001</c:v>
                </c:pt>
                <c:pt idx="8">
                  <c:v>17427.991242997472</c:v>
                </c:pt>
                <c:pt idx="9">
                  <c:v>27649.3</c:v>
                </c:pt>
                <c:pt idx="10">
                  <c:v>12645.857</c:v>
                </c:pt>
                <c:pt idx="11">
                  <c:v>96690.866999999998</c:v>
                </c:pt>
                <c:pt idx="12">
                  <c:v>72371.784999999989</c:v>
                </c:pt>
                <c:pt idx="13">
                  <c:v>156457.27131560491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81448.425226092993</c:v>
                </c:pt>
                <c:pt idx="1">
                  <c:v>2920.3974840222772</c:v>
                </c:pt>
                <c:pt idx="2">
                  <c:v>16020.12039161043</c:v>
                </c:pt>
                <c:pt idx="3">
                  <c:v>1389.1310000000001</c:v>
                </c:pt>
                <c:pt idx="4">
                  <c:v>1616.938785750272</c:v>
                </c:pt>
                <c:pt idx="5">
                  <c:v>3859.6819999999998</c:v>
                </c:pt>
                <c:pt idx="6">
                  <c:v>2332.9589999999998</c:v>
                </c:pt>
                <c:pt idx="7">
                  <c:v>11012.462</c:v>
                </c:pt>
                <c:pt idx="8">
                  <c:v>2905.7375852254181</c:v>
                </c:pt>
                <c:pt idx="9">
                  <c:v>3800.9179999999997</c:v>
                </c:pt>
                <c:pt idx="10">
                  <c:v>5356.9169999999995</c:v>
                </c:pt>
                <c:pt idx="11">
                  <c:v>8593.0059999999994</c:v>
                </c:pt>
                <c:pt idx="12">
                  <c:v>6215.9290000000001</c:v>
                </c:pt>
                <c:pt idx="13">
                  <c:v>2788.3238968380219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15458.085569246541</c:v>
                </c:pt>
                <c:pt idx="1">
                  <c:v>2813.9347861832289</c:v>
                </c:pt>
                <c:pt idx="2">
                  <c:v>11645.174521397239</c:v>
                </c:pt>
                <c:pt idx="3">
                  <c:v>4189.5619999999999</c:v>
                </c:pt>
                <c:pt idx="4">
                  <c:v>4661.113540857903</c:v>
                </c:pt>
                <c:pt idx="5">
                  <c:v>4535.4750000000013</c:v>
                </c:pt>
                <c:pt idx="6">
                  <c:v>4056.7660000000005</c:v>
                </c:pt>
                <c:pt idx="7">
                  <c:v>9600.0059999999994</c:v>
                </c:pt>
                <c:pt idx="8">
                  <c:v>7138.3409237123979</c:v>
                </c:pt>
                <c:pt idx="9">
                  <c:v>3869.7809999999999</c:v>
                </c:pt>
                <c:pt idx="10">
                  <c:v>4037.415</c:v>
                </c:pt>
                <c:pt idx="11">
                  <c:v>14985.866999999998</c:v>
                </c:pt>
                <c:pt idx="12">
                  <c:v>7280.6900000000005</c:v>
                </c:pt>
                <c:pt idx="13">
                  <c:v>2884.218608997191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1777.0913922059069</c:v>
                </c:pt>
                <c:pt idx="1">
                  <c:v>22157.641793841969</c:v>
                </c:pt>
                <c:pt idx="2">
                  <c:v>31767.39422576252</c:v>
                </c:pt>
                <c:pt idx="3">
                  <c:v>2669.2820000000002</c:v>
                </c:pt>
                <c:pt idx="4">
                  <c:v>24338.874891525571</c:v>
                </c:pt>
                <c:pt idx="5">
                  <c:v>15116.864</c:v>
                </c:pt>
                <c:pt idx="6">
                  <c:v>4466.442</c:v>
                </c:pt>
                <c:pt idx="7">
                  <c:v>9157.482</c:v>
                </c:pt>
                <c:pt idx="8">
                  <c:v>12741.880564188152</c:v>
                </c:pt>
                <c:pt idx="9">
                  <c:v>16461.956000000002</c:v>
                </c:pt>
                <c:pt idx="10">
                  <c:v>15851.690000000002</c:v>
                </c:pt>
                <c:pt idx="11">
                  <c:v>33161.590000000004</c:v>
                </c:pt>
                <c:pt idx="12">
                  <c:v>9373.8009999999995</c:v>
                </c:pt>
                <c:pt idx="13">
                  <c:v>12689.96430854776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307990.35600000003</c:v>
                </c:pt>
                <c:pt idx="1">
                  <c:v>218948.87822189729</c:v>
                </c:pt>
                <c:pt idx="2">
                  <c:v>299968.27334640257</c:v>
                </c:pt>
                <c:pt idx="3">
                  <c:v>67124.921000000002</c:v>
                </c:pt>
                <c:pt idx="4">
                  <c:v>138435.3615007363</c:v>
                </c:pt>
                <c:pt idx="5">
                  <c:v>166807.27299999999</c:v>
                </c:pt>
                <c:pt idx="6">
                  <c:v>129762.11900000001</c:v>
                </c:pt>
                <c:pt idx="7">
                  <c:v>239637.49400000001</c:v>
                </c:pt>
                <c:pt idx="8">
                  <c:v>143711.61494184085</c:v>
                </c:pt>
                <c:pt idx="9">
                  <c:v>126840.36299999998</c:v>
                </c:pt>
                <c:pt idx="10">
                  <c:v>157921.30900000001</c:v>
                </c:pt>
                <c:pt idx="11">
                  <c:v>503514.39900000003</c:v>
                </c:pt>
                <c:pt idx="12">
                  <c:v>186443.78399999999</c:v>
                </c:pt>
                <c:pt idx="13">
                  <c:v>142055.39412285559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672322.97725091199</c:v>
                </c:pt>
                <c:pt idx="1">
                  <c:v>128712.437849044</c:v>
                </c:pt>
                <c:pt idx="2">
                  <c:v>316593.78088028805</c:v>
                </c:pt>
                <c:pt idx="3">
                  <c:v>80541.53</c:v>
                </c:pt>
                <c:pt idx="4">
                  <c:v>92567.648871926795</c:v>
                </c:pt>
                <c:pt idx="5">
                  <c:v>180157.46599999999</c:v>
                </c:pt>
                <c:pt idx="6">
                  <c:v>100883.08300000001</c:v>
                </c:pt>
                <c:pt idx="7">
                  <c:v>279973.38500000001</c:v>
                </c:pt>
                <c:pt idx="8">
                  <c:v>142652.29312362373</c:v>
                </c:pt>
                <c:pt idx="9">
                  <c:v>99002.557000000001</c:v>
                </c:pt>
                <c:pt idx="10">
                  <c:v>162457.37400000001</c:v>
                </c:pt>
                <c:pt idx="11">
                  <c:v>392087.02799999999</c:v>
                </c:pt>
                <c:pt idx="12">
                  <c:v>251608.60599999997</c:v>
                </c:pt>
                <c:pt idx="13">
                  <c:v>99456.685145698808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92831.785685405106</c:v>
                </c:pt>
                <c:pt idx="1">
                  <c:v>6855.7417692079089</c:v>
                </c:pt>
                <c:pt idx="2">
                  <c:v>5795.7701698232595</c:v>
                </c:pt>
                <c:pt idx="3">
                  <c:v>381.59699999999998</c:v>
                </c:pt>
                <c:pt idx="4">
                  <c:v>5002.4428221922299</c:v>
                </c:pt>
                <c:pt idx="5">
                  <c:v>461.93600000000004</c:v>
                </c:pt>
                <c:pt idx="6">
                  <c:v>0</c:v>
                </c:pt>
                <c:pt idx="7">
                  <c:v>430.49900000000002</c:v>
                </c:pt>
                <c:pt idx="8">
                  <c:v>485.55380717370099</c:v>
                </c:pt>
                <c:pt idx="9">
                  <c:v>1263.4349999999999</c:v>
                </c:pt>
                <c:pt idx="10">
                  <c:v>0</c:v>
                </c:pt>
                <c:pt idx="11">
                  <c:v>161.28099999999998</c:v>
                </c:pt>
                <c:pt idx="12">
                  <c:v>533.17500000000007</c:v>
                </c:pt>
                <c:pt idx="13">
                  <c:v>969.51225349131903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3244661.0389999999</c:v>
                </c:pt>
                <c:pt idx="1">
                  <c:v>3029230.1689999998</c:v>
                </c:pt>
                <c:pt idx="2">
                  <c:v>3130355.0639999998</c:v>
                </c:pt>
                <c:pt idx="3">
                  <c:v>2794964.835</c:v>
                </c:pt>
                <c:pt idx="4">
                  <c:v>2623936.9819999998</c:v>
                </c:pt>
                <c:pt idx="5">
                  <c:v>2549422.3689999999</c:v>
                </c:pt>
                <c:pt idx="6">
                  <c:v>2430693.5260000001</c:v>
                </c:pt>
                <c:pt idx="7">
                  <c:v>2513653.6550000003</c:v>
                </c:pt>
                <c:pt idx="8">
                  <c:v>2462326.0669999998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1200531.821</c:v>
                </c:pt>
                <c:pt idx="1">
                  <c:v>1113381.584</c:v>
                </c:pt>
                <c:pt idx="2">
                  <c:v>1144523.0109999999</c:v>
                </c:pt>
                <c:pt idx="3">
                  <c:v>1034258.606999999</c:v>
                </c:pt>
                <c:pt idx="4">
                  <c:v>980990.47100000002</c:v>
                </c:pt>
                <c:pt idx="5">
                  <c:v>941882.69100000011</c:v>
                </c:pt>
                <c:pt idx="6">
                  <c:v>972872.84499999695</c:v>
                </c:pt>
                <c:pt idx="7">
                  <c:v>957030.12699999998</c:v>
                </c:pt>
                <c:pt idx="8">
                  <c:v>919640.82900000014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540670.853</c:v>
                </c:pt>
                <c:pt idx="1">
                  <c:v>496602.81199999998</c:v>
                </c:pt>
                <c:pt idx="2">
                  <c:v>517889.41700000002</c:v>
                </c:pt>
                <c:pt idx="3">
                  <c:v>467672.40900000004</c:v>
                </c:pt>
                <c:pt idx="4">
                  <c:v>445195.24600000004</c:v>
                </c:pt>
                <c:pt idx="5">
                  <c:v>438419.48099999997</c:v>
                </c:pt>
                <c:pt idx="6">
                  <c:v>437372.53899999999</c:v>
                </c:pt>
                <c:pt idx="7">
                  <c:v>451266.28099999996</c:v>
                </c:pt>
                <c:pt idx="8">
                  <c:v>428178.234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4971.0450000000001</c:v>
                </c:pt>
                <c:pt idx="1">
                  <c:v>4830.1629999999996</c:v>
                </c:pt>
                <c:pt idx="2">
                  <c:v>5185.0749999999998</c:v>
                </c:pt>
                <c:pt idx="3">
                  <c:v>4827.4040000000005</c:v>
                </c:pt>
                <c:pt idx="4">
                  <c:v>4922.4520000000002</c:v>
                </c:pt>
                <c:pt idx="5">
                  <c:v>4865.152</c:v>
                </c:pt>
                <c:pt idx="6">
                  <c:v>3107.723</c:v>
                </c:pt>
                <c:pt idx="7">
                  <c:v>4138.8540000000003</c:v>
                </c:pt>
                <c:pt idx="8">
                  <c:v>4823.5439999999999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5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4407456.4589999998</c:v>
                </c:pt>
                <c:pt idx="1">
                  <c:v>10230469.912</c:v>
                </c:pt>
                <c:pt idx="2">
                  <c:v>3216488.9909999999</c:v>
                </c:pt>
                <c:pt idx="3">
                  <c:v>6924828.3439999996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87529.357000000004</c:v>
                </c:pt>
                <c:pt idx="1">
                  <c:v>2220463.1550000003</c:v>
                </c:pt>
                <c:pt idx="2">
                  <c:v>809700</c:v>
                </c:pt>
                <c:pt idx="3">
                  <c:v>1105574.76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175.48873300000005</c:v>
                </c:pt>
                <c:pt idx="1">
                  <c:v>184.12184600000006</c:v>
                </c:pt>
                <c:pt idx="2">
                  <c:v>191.37396000000004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0.911659</c:v>
                </c:pt>
                <c:pt idx="1">
                  <c:v>0.90379999999999994</c:v>
                </c:pt>
                <c:pt idx="2">
                  <c:v>0.91085199999999999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124.97566400000001</c:v>
                </c:pt>
                <c:pt idx="1">
                  <c:v>103.71812699999998</c:v>
                </c:pt>
                <c:pt idx="2">
                  <c:v>135.78052600000001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1766.4816290000001</c:v>
                </c:pt>
                <c:pt idx="1">
                  <c:v>2105.120703</c:v>
                </c:pt>
                <c:pt idx="2">
                  <c:v>2216.4544260000002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5.2650959999999998</c:v>
                </c:pt>
                <c:pt idx="1">
                  <c:v>4.3868369999999999</c:v>
                </c:pt>
                <c:pt idx="2">
                  <c:v>3.8704680000000002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0.30172500000000002</c:v>
                </c:pt>
                <c:pt idx="1">
                  <c:v>0.26994699999999999</c:v>
                </c:pt>
                <c:pt idx="2">
                  <c:v>0.36324900000000004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22.375071999999999</c:v>
                </c:pt>
                <c:pt idx="1">
                  <c:v>27.186030000000002</c:v>
                </c:pt>
                <c:pt idx="2">
                  <c:v>17.952310000000001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49.213428999999991</c:v>
                </c:pt>
                <c:pt idx="1">
                  <c:v>46.448621999999993</c:v>
                </c:pt>
                <c:pt idx="2">
                  <c:v>45.525423000000004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1.174274</c:v>
                </c:pt>
                <c:pt idx="1">
                  <c:v>0.79477500000000001</c:v>
                </c:pt>
                <c:pt idx="2">
                  <c:v>0.62147399999999997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46.825986999999991</c:v>
                </c:pt>
                <c:pt idx="1">
                  <c:v>48.794712999999994</c:v>
                </c:pt>
                <c:pt idx="2">
                  <c:v>51.633676999999999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1006895.385</c:v>
                </c:pt>
                <c:pt idx="1">
                  <c:v>4101800.6220000004</c:v>
                </c:pt>
                <c:pt idx="2">
                  <c:v>1418956.6012672328</c:v>
                </c:pt>
                <c:pt idx="3">
                  <c:v>2737459.3777327631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75702770075"/>
          <c:y val="0.29056454248366009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40963.849000000002</c:v>
                </c:pt>
                <c:pt idx="2">
                  <c:v>707.56299999999999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22710.165999999997</c:v>
                </c:pt>
                <c:pt idx="2">
                  <c:v>0</c:v>
                </c:pt>
                <c:pt idx="3">
                  <c:v>15108.046999999999</c:v>
                </c:pt>
                <c:pt idx="4">
                  <c:v>5828.0030000000006</c:v>
                </c:pt>
                <c:pt idx="5">
                  <c:v>0</c:v>
                </c:pt>
                <c:pt idx="6">
                  <c:v>0</c:v>
                </c:pt>
                <c:pt idx="7">
                  <c:v>7470.67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1.5940917778690677E-2</c:v>
                </c:pt>
                <c:pt idx="1">
                  <c:v>0.13999072735289178</c:v>
                </c:pt>
                <c:pt idx="2">
                  <c:v>0.1449757867416763</c:v>
                </c:pt>
                <c:pt idx="3">
                  <c:v>0.10886457209067583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1.8482609549468375E-3</c:v>
                </c:pt>
                <c:pt idx="2">
                  <c:v>0</c:v>
                </c:pt>
                <c:pt idx="3">
                  <c:v>3.3485160557051849E-2</c:v>
                </c:pt>
                <c:pt idx="4">
                  <c:v>1.0216055628145922E-2</c:v>
                </c:pt>
                <c:pt idx="5">
                  <c:v>0</c:v>
                </c:pt>
                <c:pt idx="6">
                  <c:v>0</c:v>
                </c:pt>
                <c:pt idx="7">
                  <c:v>1.0511136157079989E-2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2413.6349500000001</c:v>
                </c:pt>
                <c:pt idx="1">
                  <c:v>2526.7584500000003</c:v>
                </c:pt>
                <c:pt idx="2">
                  <c:v>2152.1072400000003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10419.317999999999</c:v>
                </c:pt>
                <c:pt idx="1">
                  <c:v>9273.5450000000001</c:v>
                </c:pt>
                <c:pt idx="2">
                  <c:v>3017.3029999999999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4820.1509999999971</c:v>
                </c:pt>
                <c:pt idx="1">
                  <c:v>5159.6919999999991</c:v>
                </c:pt>
                <c:pt idx="2">
                  <c:v>5128.2040000000006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1857.5990000000002</c:v>
                </c:pt>
                <c:pt idx="1">
                  <c:v>2117.4920000000002</c:v>
                </c:pt>
                <c:pt idx="2">
                  <c:v>1852.912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2810.3570000000013</c:v>
                </c:pt>
                <c:pt idx="1">
                  <c:v>2355.4269999999979</c:v>
                </c:pt>
                <c:pt idx="2">
                  <c:v>2304.8860000000009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2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3.0775730983915138E-3</c:v>
                </c:pt>
                <c:pt idx="2">
                  <c:v>0</c:v>
                </c:pt>
                <c:pt idx="3">
                  <c:v>1.8677875051370946E-2</c:v>
                </c:pt>
                <c:pt idx="4">
                  <c:v>1.8580747625008342E-2</c:v>
                </c:pt>
                <c:pt idx="5">
                  <c:v>0</c:v>
                </c:pt>
                <c:pt idx="6">
                  <c:v>0</c:v>
                </c:pt>
                <c:pt idx="7">
                  <c:v>9.4419270056121472E-3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3597626.3</c:v>
                </c:pt>
                <c:pt idx="1">
                  <c:v>86729.743000000017</c:v>
                </c:pt>
                <c:pt idx="2">
                  <c:v>0</c:v>
                </c:pt>
                <c:pt idx="3">
                  <c:v>69393.442999999999</c:v>
                </c:pt>
                <c:pt idx="4">
                  <c:v>41897.79</c:v>
                </c:pt>
                <c:pt idx="5">
                  <c:v>0</c:v>
                </c:pt>
                <c:pt idx="6">
                  <c:v>0</c:v>
                </c:pt>
                <c:pt idx="7">
                  <c:v>94171.106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1.6472300446104475E-2</c:v>
                </c:pt>
                <c:pt idx="1">
                  <c:v>4.8623524735314977E-2</c:v>
                </c:pt>
                <c:pt idx="2">
                  <c:v>7.1849998413831426E-2</c:v>
                </c:pt>
                <c:pt idx="3">
                  <c:v>7.7391306165964305E-2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2.2832487467805127E-2</c:v>
                </c:pt>
                <c:pt idx="2">
                  <c:v>0</c:v>
                </c:pt>
                <c:pt idx="3">
                  <c:v>5.219776310209482E-2</c:v>
                </c:pt>
                <c:pt idx="4">
                  <c:v>0.15959487276899154</c:v>
                </c:pt>
                <c:pt idx="5">
                  <c:v>0</c:v>
                </c:pt>
                <c:pt idx="6">
                  <c:v>0</c:v>
                </c:pt>
                <c:pt idx="7">
                  <c:v>0.11732748189813887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1589360.46</c:v>
                </c:pt>
                <c:pt idx="1">
                  <c:v>1227366.8799999999</c:v>
                </c:pt>
                <c:pt idx="2">
                  <c:v>780898.96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28091.702000000001</c:v>
                </c:pt>
                <c:pt idx="1">
                  <c:v>28424.936000000002</c:v>
                </c:pt>
                <c:pt idx="2">
                  <c:v>30213.105000000003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23278.425999999992</c:v>
                </c:pt>
                <c:pt idx="1">
                  <c:v>22782.588999999993</c:v>
                </c:pt>
                <c:pt idx="2">
                  <c:v>23332.428000000007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13247.168000000001</c:v>
                </c:pt>
                <c:pt idx="1">
                  <c:v>14997.808999999997</c:v>
                </c:pt>
                <c:pt idx="2">
                  <c:v>13652.813000000004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35047.898999999976</c:v>
                </c:pt>
                <c:pt idx="1">
                  <c:v>28235.098000000016</c:v>
                </c:pt>
                <c:pt idx="2">
                  <c:v>30888.109000000011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0.50724370466887969</c:v>
                </c:pt>
                <c:pt idx="1">
                  <c:v>1.1753200037692802E-2</c:v>
                </c:pt>
                <c:pt idx="2">
                  <c:v>0</c:v>
                </c:pt>
                <c:pt idx="3">
                  <c:v>8.5790179083930038E-2</c:v>
                </c:pt>
                <c:pt idx="4">
                  <c:v>0.13357787599553367</c:v>
                </c:pt>
                <c:pt idx="5">
                  <c:v>0</c:v>
                </c:pt>
                <c:pt idx="6">
                  <c:v>0</c:v>
                </c:pt>
                <c:pt idx="7">
                  <c:v>0.11901967412424376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85232.925000000003</c:v>
                </c:pt>
                <c:pt idx="2">
                  <c:v>12.425000000000001</c:v>
                </c:pt>
                <c:pt idx="3">
                  <c:v>69069.16399999999</c:v>
                </c:pt>
                <c:pt idx="4">
                  <c:v>11116.31</c:v>
                </c:pt>
                <c:pt idx="5">
                  <c:v>0</c:v>
                </c:pt>
                <c:pt idx="6">
                  <c:v>2492.643</c:v>
                </c:pt>
                <c:pt idx="7">
                  <c:v>175813.35100000002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5.9147999999999999E-2</c:v>
                </c:pt>
                <c:pt idx="1">
                  <c:v>7.9529000000000002E-2</c:v>
                </c:pt>
                <c:pt idx="2">
                  <c:v>6.6128000000000006E-2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215.17827699999998</c:v>
                </c:pt>
                <c:pt idx="1">
                  <c:v>209.63095999999987</c:v>
                </c:pt>
                <c:pt idx="2">
                  <c:v>205.18118999999976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4.2974999999999992E-2</c:v>
                </c:pt>
                <c:pt idx="1">
                  <c:v>5.2340999999999992E-2</c:v>
                </c:pt>
                <c:pt idx="2">
                  <c:v>3.9030999999999996E-2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21.554662</c:v>
                </c:pt>
                <c:pt idx="1">
                  <c:v>21.133272000000002</c:v>
                </c:pt>
                <c:pt idx="2">
                  <c:v>20.149784000000007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1.445757</c:v>
                </c:pt>
                <c:pt idx="1">
                  <c:v>1.3592610000000001</c:v>
                </c:pt>
                <c:pt idx="2">
                  <c:v>1.3044250000000002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34.902303999999972</c:v>
                </c:pt>
                <c:pt idx="1">
                  <c:v>37.627955999999926</c:v>
                </c:pt>
                <c:pt idx="2">
                  <c:v>39.066972999999962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3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5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8.1086773770818507E-2</c:v>
                </c:pt>
                <c:pt idx="1">
                  <c:v>0.1086810448524425</c:v>
                </c:pt>
                <c:pt idx="2">
                  <c:v>9.5433173452208989E-2</c:v>
                </c:pt>
                <c:pt idx="3">
                  <c:v>0.10602854964543978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2.3982881542687459E-2</c:v>
                </c:pt>
                <c:pt idx="2">
                  <c:v>8.690869086908691E-2</c:v>
                </c:pt>
                <c:pt idx="3">
                  <c:v>8.0871003150707277E-2</c:v>
                </c:pt>
                <c:pt idx="4">
                  <c:v>3.1744163857144986E-2</c:v>
                </c:pt>
                <c:pt idx="5">
                  <c:v>0</c:v>
                </c:pt>
                <c:pt idx="6">
                  <c:v>2.4507030469571211E-2</c:v>
                </c:pt>
                <c:pt idx="7">
                  <c:v>0.21245256103004093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19350.460999999999</c:v>
                </c:pt>
                <c:pt idx="1">
                  <c:v>30508.195</c:v>
                </c:pt>
                <c:pt idx="2">
                  <c:v>35374.269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5.81</c:v>
                </c:pt>
                <c:pt idx="1">
                  <c:v>0.53</c:v>
                </c:pt>
                <c:pt idx="2">
                  <c:v>6.085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23473.302000000003</c:v>
                </c:pt>
                <c:pt idx="1">
                  <c:v>22865.534999999993</c:v>
                </c:pt>
                <c:pt idx="2">
                  <c:v>22730.32699999999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3046.2539999999995</c:v>
                </c:pt>
                <c:pt idx="1">
                  <c:v>4287.8780000000006</c:v>
                </c:pt>
                <c:pt idx="2">
                  <c:v>3782.1779999999999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845.59800000000018</c:v>
                </c:pt>
                <c:pt idx="1">
                  <c:v>867.97</c:v>
                </c:pt>
                <c:pt idx="2">
                  <c:v>779.07499999999993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66534.548999999955</c:v>
                </c:pt>
                <c:pt idx="1">
                  <c:v>52703.506000000023</c:v>
                </c:pt>
                <c:pt idx="2">
                  <c:v>56575.296000000038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1.1550358419979033E-2</c:v>
                </c:pt>
                <c:pt idx="2">
                  <c:v>2.0855030222799279E-5</c:v>
                </c:pt>
                <c:pt idx="3">
                  <c:v>8.5389277323180704E-2</c:v>
                </c:pt>
                <c:pt idx="4">
                  <c:v>3.5440844939742901E-2</c:v>
                </c:pt>
                <c:pt idx="5">
                  <c:v>0</c:v>
                </c:pt>
                <c:pt idx="6">
                  <c:v>2.1542465983502429E-2</c:v>
                </c:pt>
                <c:pt idx="7">
                  <c:v>0.22220454480710131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303356.40100000001</c:v>
                </c:pt>
                <c:pt idx="2">
                  <c:v>28199.5</c:v>
                </c:pt>
                <c:pt idx="3">
                  <c:v>14064.772999999997</c:v>
                </c:pt>
                <c:pt idx="4">
                  <c:v>2536.8610000000003</c:v>
                </c:pt>
                <c:pt idx="5">
                  <c:v>0</c:v>
                </c:pt>
                <c:pt idx="6">
                  <c:v>24704.456999999999</c:v>
                </c:pt>
                <c:pt idx="7">
                  <c:v>5197.2949999999983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1.5426082953774404E-2</c:v>
                </c:pt>
                <c:pt idx="1">
                  <c:v>2.1504282100326965E-2</c:v>
                </c:pt>
                <c:pt idx="2">
                  <c:v>3.0936983620494417E-2</c:v>
                </c:pt>
                <c:pt idx="3">
                  <c:v>2.3726316976717218E-2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5.7207703729703706E-2</c:v>
                </c:pt>
                <c:pt idx="2">
                  <c:v>0.29336266960029334</c:v>
                </c:pt>
                <c:pt idx="3">
                  <c:v>2.1773181322689909E-2</c:v>
                </c:pt>
                <c:pt idx="4">
                  <c:v>5.7120021897330278E-3</c:v>
                </c:pt>
                <c:pt idx="5">
                  <c:v>0</c:v>
                </c:pt>
                <c:pt idx="6">
                  <c:v>0.20054632146808385</c:v>
                </c:pt>
                <c:pt idx="7">
                  <c:v>6.80719539934468E-3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114614.12299999999</c:v>
                </c:pt>
                <c:pt idx="1">
                  <c:v>88753.837000000014</c:v>
                </c:pt>
                <c:pt idx="2">
                  <c:v>99988.440999999992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17924.7</c:v>
                </c:pt>
                <c:pt idx="1">
                  <c:v>6406.66</c:v>
                </c:pt>
                <c:pt idx="2">
                  <c:v>3868.14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4558.2189999999991</c:v>
                </c:pt>
                <c:pt idx="1">
                  <c:v>4727.3919999999989</c:v>
                </c:pt>
                <c:pt idx="2">
                  <c:v>4779.1619999999994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470.72000000000008</c:v>
                </c:pt>
                <c:pt idx="1">
                  <c:v>1259.1130000000001</c:v>
                </c:pt>
                <c:pt idx="2">
                  <c:v>807.02800000000013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9720.4699999999993</c:v>
                </c:pt>
                <c:pt idx="1">
                  <c:v>8361.6679999999978</c:v>
                </c:pt>
                <c:pt idx="2">
                  <c:v>6622.3190000000004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1950.5429999999997</c:v>
                </c:pt>
                <c:pt idx="1">
                  <c:v>1578.2059999999997</c:v>
                </c:pt>
                <c:pt idx="2">
                  <c:v>1668.5459999999994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1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4.1109408841065655E-2</c:v>
                </c:pt>
                <c:pt idx="2">
                  <c:v>4.7332106621153176E-2</c:v>
                </c:pt>
                <c:pt idx="3">
                  <c:v>1.7388089454573159E-2</c:v>
                </c:pt>
                <c:pt idx="4">
                  <c:v>8.0879803940949058E-3</c:v>
                </c:pt>
                <c:pt idx="5">
                  <c:v>0</c:v>
                </c:pt>
                <c:pt idx="6">
                  <c:v>0.2135062760946507</c:v>
                </c:pt>
                <c:pt idx="7">
                  <c:v>6.5686852740962946E-3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17.924700000000001</c:v>
                </c:pt>
                <c:pt idx="1">
                  <c:v>6.4066599999999996</c:v>
                </c:pt>
                <c:pt idx="2">
                  <c:v>3.8681399999999999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219.31929</c:v>
                </c:pt>
                <c:pt idx="1">
                  <c:v>166.67660000000001</c:v>
                </c:pt>
                <c:pt idx="2">
                  <c:v>181.58413499999997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3494874.34</c:v>
                </c:pt>
                <c:pt idx="1">
                  <c:v>9471.5889999999999</c:v>
                </c:pt>
                <c:pt idx="2">
                  <c:v>0</c:v>
                </c:pt>
                <c:pt idx="3">
                  <c:v>113619.12199999997</c:v>
                </c:pt>
                <c:pt idx="4">
                  <c:v>7004.8070000000016</c:v>
                </c:pt>
                <c:pt idx="5">
                  <c:v>103406.13</c:v>
                </c:pt>
                <c:pt idx="6">
                  <c:v>3808.3230000000003</c:v>
                </c:pt>
                <c:pt idx="7">
                  <c:v>34662.894000000008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3.2013209127813094E-2</c:v>
                </c:pt>
                <c:pt idx="1">
                  <c:v>5.2363620377436124E-2</c:v>
                </c:pt>
                <c:pt idx="2">
                  <c:v>6.1751809553223312E-2</c:v>
                </c:pt>
                <c:pt idx="3">
                  <c:v>4.8929930215565111E-2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1.5641332244300673E-3</c:v>
                </c:pt>
                <c:pt idx="2">
                  <c:v>0</c:v>
                </c:pt>
                <c:pt idx="3">
                  <c:v>8.4544456661881887E-2</c:v>
                </c:pt>
                <c:pt idx="4">
                  <c:v>7.8294223933678322E-3</c:v>
                </c:pt>
                <c:pt idx="5">
                  <c:v>0.40546308151941957</c:v>
                </c:pt>
                <c:pt idx="6">
                  <c:v>3.5216877517954805E-2</c:v>
                </c:pt>
                <c:pt idx="7">
                  <c:v>4.4040050846422631E-2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824274.49</c:v>
                </c:pt>
                <c:pt idx="1">
                  <c:v>1299391.57</c:v>
                </c:pt>
                <c:pt idx="2">
                  <c:v>1371208.28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878.69399999999996</c:v>
                </c:pt>
                <c:pt idx="1">
                  <c:v>4331.8940000000002</c:v>
                </c:pt>
                <c:pt idx="2">
                  <c:v>4261.0010000000002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38471.675999999992</c:v>
                </c:pt>
                <c:pt idx="1">
                  <c:v>37715.739999999991</c:v>
                </c:pt>
                <c:pt idx="2">
                  <c:v>37431.705999999984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1077.6219999999996</c:v>
                </c:pt>
                <c:pt idx="1">
                  <c:v>2757.2130000000011</c:v>
                </c:pt>
                <c:pt idx="2">
                  <c:v>3169.9720000000007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34496.94</c:v>
                </c:pt>
                <c:pt idx="1">
                  <c:v>32266.01</c:v>
                </c:pt>
                <c:pt idx="2">
                  <c:v>36643.18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1245.2900000000002</c:v>
                </c:pt>
                <c:pt idx="1">
                  <c:v>1233.856</c:v>
                </c:pt>
                <c:pt idx="2">
                  <c:v>1329.1770000000001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13388.239000000014</c:v>
                </c:pt>
                <c:pt idx="1">
                  <c:v>10208.900000000016</c:v>
                </c:pt>
                <c:pt idx="2">
                  <c:v>11065.754999999974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0.49275629533112036</c:v>
                </c:pt>
                <c:pt idx="1">
                  <c:v>1.283544449011116E-3</c:v>
                </c:pt>
                <c:pt idx="2">
                  <c:v>0</c:v>
                </c:pt>
                <c:pt idx="3">
                  <c:v>0.14046579046004234</c:v>
                </c:pt>
                <c:pt idx="4">
                  <c:v>2.2332615653919845E-2</c:v>
                </c:pt>
                <c:pt idx="5">
                  <c:v>0.3572608849366492</c:v>
                </c:pt>
                <c:pt idx="6">
                  <c:v>3.2913124214614738E-2</c:v>
                </c:pt>
                <c:pt idx="7">
                  <c:v>4.380925873466119E-2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142201.12199999997</c:v>
                </c:pt>
                <c:pt idx="2">
                  <c:v>0</c:v>
                </c:pt>
                <c:pt idx="3">
                  <c:v>77317.824999999997</c:v>
                </c:pt>
                <c:pt idx="4">
                  <c:v>12289.39</c:v>
                </c:pt>
                <c:pt idx="5">
                  <c:v>0</c:v>
                </c:pt>
                <c:pt idx="6">
                  <c:v>3223.0719999999997</c:v>
                </c:pt>
                <c:pt idx="7">
                  <c:v>35161.518000000033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6.9010097512141488E-2</c:v>
                </c:pt>
                <c:pt idx="1">
                  <c:v>5.5512864953769753E-2</c:v>
                </c:pt>
                <c:pt idx="2">
                  <c:v>6.0792219926516955E-2</c:v>
                </c:pt>
                <c:pt idx="3">
                  <c:v>5.8958518303313827E-2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1.9351525350478075E-2</c:v>
                </c:pt>
                <c:pt idx="2">
                  <c:v>0</c:v>
                </c:pt>
                <c:pt idx="3">
                  <c:v>5.7933739323314151E-2</c:v>
                </c:pt>
                <c:pt idx="4">
                  <c:v>2.684417672612955E-2</c:v>
                </c:pt>
                <c:pt idx="5">
                  <c:v>0</c:v>
                </c:pt>
                <c:pt idx="6">
                  <c:v>3.0265153122212049E-2</c:v>
                </c:pt>
                <c:pt idx="7">
                  <c:v>4.4540685716753771E-2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25740.150999999998</c:v>
                </c:pt>
                <c:pt idx="1">
                  <c:v>63267.31</c:v>
                </c:pt>
                <c:pt idx="2">
                  <c:v>53193.660999999993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25519.204000000002</c:v>
                </c:pt>
                <c:pt idx="1">
                  <c:v>26377.207999999999</c:v>
                </c:pt>
                <c:pt idx="2">
                  <c:v>25421.413000000004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2295.9690000000001</c:v>
                </c:pt>
                <c:pt idx="1">
                  <c:v>6608.521999999999</c:v>
                </c:pt>
                <c:pt idx="2">
                  <c:v>3384.8990000000013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996.05300000000011</c:v>
                </c:pt>
                <c:pt idx="1">
                  <c:v>1188.8119999999999</c:v>
                </c:pt>
                <c:pt idx="2">
                  <c:v>1038.2069999999999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13185.685000000021</c:v>
                </c:pt>
                <c:pt idx="1">
                  <c:v>10691.780999999988</c:v>
                </c:pt>
                <c:pt idx="2">
                  <c:v>11284.052000000023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1.9270416060731991E-2</c:v>
                </c:pt>
                <c:pt idx="2">
                  <c:v>0</c:v>
                </c:pt>
                <c:pt idx="3">
                  <c:v>9.5586985835678484E-2</c:v>
                </c:pt>
                <c:pt idx="4">
                  <c:v>3.9180840170346731E-2</c:v>
                </c:pt>
                <c:pt idx="5">
                  <c:v>0</c:v>
                </c:pt>
                <c:pt idx="6">
                  <c:v>2.7855139673984255E-2</c:v>
                </c:pt>
                <c:pt idx="7">
                  <c:v>4.4439452734830735E-2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8103.6799999999994</c:v>
                </c:pt>
                <c:pt idx="2">
                  <c:v>0</c:v>
                </c:pt>
                <c:pt idx="3">
                  <c:v>16346.765999999996</c:v>
                </c:pt>
                <c:pt idx="4">
                  <c:v>6491.8370000000004</c:v>
                </c:pt>
                <c:pt idx="5">
                  <c:v>0</c:v>
                </c:pt>
                <c:pt idx="6">
                  <c:v>18430.593999999994</c:v>
                </c:pt>
                <c:pt idx="7">
                  <c:v>42341.331000000064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5.4149069500266447E-3</c:v>
                </c:pt>
                <c:pt idx="1">
                  <c:v>5.6006661889517619E-2</c:v>
                </c:pt>
                <c:pt idx="2">
                  <c:v>4.3399029634630007E-2</c:v>
                </c:pt>
                <c:pt idx="3">
                  <c:v>4.5866687976796119E-2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5.1240491497522704E-4</c:v>
                </c:pt>
                <c:pt idx="2">
                  <c:v>0</c:v>
                </c:pt>
                <c:pt idx="3">
                  <c:v>3.9598728332364032E-2</c:v>
                </c:pt>
                <c:pt idx="4">
                  <c:v>2.1150635639954441E-2</c:v>
                </c:pt>
                <c:pt idx="5">
                  <c:v>0</c:v>
                </c:pt>
                <c:pt idx="6">
                  <c:v>0.14863688135709877</c:v>
                </c:pt>
                <c:pt idx="7">
                  <c:v>5.3672417208138389E-2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2742.5029999999997</c:v>
                </c:pt>
                <c:pt idx="1">
                  <c:v>2712.1190000000001</c:v>
                </c:pt>
                <c:pt idx="2">
                  <c:v>2649.058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5286.9809999999989</c:v>
                </c:pt>
                <c:pt idx="1">
                  <c:v>5472.8019999999997</c:v>
                </c:pt>
                <c:pt idx="2">
                  <c:v>5586.9829999999974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1131.6219999999998</c:v>
                </c:pt>
                <c:pt idx="1">
                  <c:v>3794.4840000000013</c:v>
                </c:pt>
                <c:pt idx="2">
                  <c:v>1565.7309999999986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5737.0949999999984</c:v>
                </c:pt>
                <c:pt idx="1">
                  <c:v>6383.9299999999976</c:v>
                </c:pt>
                <c:pt idx="2">
                  <c:v>6309.5689999999977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15434.419000000018</c:v>
                </c:pt>
                <c:pt idx="1">
                  <c:v>13038.513000000021</c:v>
                </c:pt>
                <c:pt idx="2">
                  <c:v>13868.399000000023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1.098171962546348E-3</c:v>
                </c:pt>
                <c:pt idx="2">
                  <c:v>0</c:v>
                </c:pt>
                <c:pt idx="3">
                  <c:v>2.0209286669679992E-2</c:v>
                </c:pt>
                <c:pt idx="4">
                  <c:v>2.0697172757064689E-2</c:v>
                </c:pt>
                <c:pt idx="5">
                  <c:v>0</c:v>
                </c:pt>
                <c:pt idx="6">
                  <c:v>0.15928492138695505</c:v>
                </c:pt>
                <c:pt idx="7">
                  <c:v>5.3513775420740491E-2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606711.81799999997</c:v>
                </c:pt>
                <c:pt idx="2">
                  <c:v>0</c:v>
                </c:pt>
                <c:pt idx="3">
                  <c:v>107099.22599999995</c:v>
                </c:pt>
                <c:pt idx="4">
                  <c:v>10506.621999999999</c:v>
                </c:pt>
                <c:pt idx="5">
                  <c:v>0</c:v>
                </c:pt>
                <c:pt idx="6">
                  <c:v>12416.327000000001</c:v>
                </c:pt>
                <c:pt idx="7">
                  <c:v>21831.264999999996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0.19512350878494675</c:v>
                </c:pt>
                <c:pt idx="1">
                  <c:v>0.10877758889791561</c:v>
                </c:pt>
                <c:pt idx="2">
                  <c:v>8.2712512787640496E-2</c:v>
                </c:pt>
                <c:pt idx="3">
                  <c:v>8.4699748318532581E-2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0.13354872356067474</c:v>
                </c:pt>
                <c:pt idx="2">
                  <c:v>0</c:v>
                </c:pt>
                <c:pt idx="3">
                  <c:v>9.1849619894331172E-2</c:v>
                </c:pt>
                <c:pt idx="4">
                  <c:v>1.6345050843429E-2</c:v>
                </c:pt>
                <c:pt idx="5">
                  <c:v>0</c:v>
                </c:pt>
                <c:pt idx="6">
                  <c:v>8.4259420514736019E-2</c:v>
                </c:pt>
                <c:pt idx="7">
                  <c:v>2.9766355516395542E-2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215516.01499999998</c:v>
                </c:pt>
                <c:pt idx="1">
                  <c:v>182319.84</c:v>
                </c:pt>
                <c:pt idx="2">
                  <c:v>208875.96300000005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36864.540999999976</c:v>
                </c:pt>
                <c:pt idx="1">
                  <c:v>35734.469999999979</c:v>
                </c:pt>
                <c:pt idx="2">
                  <c:v>34500.214999999997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2668.5020000000009</c:v>
                </c:pt>
                <c:pt idx="1">
                  <c:v>3237.7760000000007</c:v>
                </c:pt>
                <c:pt idx="2">
                  <c:v>4600.3439999999982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3622.5459999999998</c:v>
                </c:pt>
                <c:pt idx="1">
                  <c:v>4756.3469999999998</c:v>
                </c:pt>
                <c:pt idx="2">
                  <c:v>4037.4340000000002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8246.2369999999955</c:v>
                </c:pt>
                <c:pt idx="1">
                  <c:v>6702.2280000000001</c:v>
                </c:pt>
                <c:pt idx="2">
                  <c:v>6882.7999999999993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8.2218684335156694E-2</c:v>
                </c:pt>
                <c:pt idx="2">
                  <c:v>0</c:v>
                </c:pt>
                <c:pt idx="3">
                  <c:v>0.13240533083637732</c:v>
                </c:pt>
                <c:pt idx="4">
                  <c:v>3.3497047234423247E-2</c:v>
                </c:pt>
                <c:pt idx="5">
                  <c:v>0</c:v>
                </c:pt>
                <c:pt idx="6">
                  <c:v>0.10730710416114252</c:v>
                </c:pt>
                <c:pt idx="7">
                  <c:v>2.7591797063740632E-2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26527.453999999998</c:v>
                </c:pt>
                <c:pt idx="2">
                  <c:v>0</c:v>
                </c:pt>
                <c:pt idx="3">
                  <c:v>60499.014999999999</c:v>
                </c:pt>
                <c:pt idx="4">
                  <c:v>4916.5479999999989</c:v>
                </c:pt>
                <c:pt idx="5">
                  <c:v>172700.22999999998</c:v>
                </c:pt>
                <c:pt idx="6">
                  <c:v>14690.002</c:v>
                </c:pt>
                <c:pt idx="7">
                  <c:v>41088.189000000013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4.6653627379495306E-2</c:v>
                </c:pt>
                <c:pt idx="1">
                  <c:v>6.6613859257044369E-2</c:v>
                </c:pt>
                <c:pt idx="2">
                  <c:v>5.0746986543942149E-2</c:v>
                </c:pt>
                <c:pt idx="3">
                  <c:v>5.0797381022876828E-2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1.0643503209074878E-2</c:v>
                </c:pt>
                <c:pt idx="2">
                  <c:v>0</c:v>
                </c:pt>
                <c:pt idx="3">
                  <c:v>0.11825161828340028</c:v>
                </c:pt>
                <c:pt idx="4">
                  <c:v>1.000458710561293E-2</c:v>
                </c:pt>
                <c:pt idx="5">
                  <c:v>0.55484421681604779</c:v>
                </c:pt>
                <c:pt idx="6">
                  <c:v>0.1336283204219616</c:v>
                </c:pt>
                <c:pt idx="7">
                  <c:v>5.3676681656431163E-2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7247.2039999999997</c:v>
                </c:pt>
                <c:pt idx="1">
                  <c:v>9429.1909999999989</c:v>
                </c:pt>
                <c:pt idx="2">
                  <c:v>9851.0590000000011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20702.196000000007</c:v>
                </c:pt>
                <c:pt idx="1">
                  <c:v>20079.651999999995</c:v>
                </c:pt>
                <c:pt idx="2">
                  <c:v>19717.167000000005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756.08600000000001</c:v>
                </c:pt>
                <c:pt idx="1">
                  <c:v>2557.8119999999981</c:v>
                </c:pt>
                <c:pt idx="2">
                  <c:v>1602.6500000000008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42433.02</c:v>
                </c:pt>
                <c:pt idx="1">
                  <c:v>61261.16</c:v>
                </c:pt>
                <c:pt idx="2">
                  <c:v>69006.05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4193.866</c:v>
                </c:pt>
                <c:pt idx="1">
                  <c:v>5571.8499999999995</c:v>
                </c:pt>
                <c:pt idx="2">
                  <c:v>4924.2859999999991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15375.68099999999</c:v>
                </c:pt>
                <c:pt idx="1">
                  <c:v>12516.250000000016</c:v>
                </c:pt>
                <c:pt idx="2">
                  <c:v>13196.258000000007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3.5948737142308144E-3</c:v>
                </c:pt>
                <c:pt idx="2">
                  <c:v>0</c:v>
                </c:pt>
                <c:pt idx="3">
                  <c:v>7.4794117525648199E-2</c:v>
                </c:pt>
                <c:pt idx="4">
                  <c:v>1.5674861110098859E-2</c:v>
                </c:pt>
                <c:pt idx="5">
                  <c:v>0.5966671124677313</c:v>
                </c:pt>
                <c:pt idx="6">
                  <c:v>0.12695715687428269</c:v>
                </c:pt>
                <c:pt idx="7">
                  <c:v>5.1929971653251458E-2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02C8D10-4E73-4874-8A96-FAEF43B9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587"/>
          <a:ext cx="3471393" cy="941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71" customWidth="1"/>
    <col min="2" max="2" width="50.42578125" style="171" customWidth="1"/>
    <col min="3" max="9" width="9.85546875" style="171" customWidth="1"/>
    <col min="10" max="10" width="10.28515625" style="171" customWidth="1"/>
    <col min="11" max="16384" width="9.140625" style="171"/>
  </cols>
  <sheetData>
    <row r="1" spans="1:11" ht="399.75" customHeight="1">
      <c r="A1" s="463" t="s">
        <v>429</v>
      </c>
      <c r="B1" s="464"/>
    </row>
    <row r="2" spans="1:11" ht="400.15" customHeight="1">
      <c r="A2" s="172"/>
      <c r="B2" s="173"/>
      <c r="C2" s="174"/>
      <c r="D2" s="174"/>
      <c r="E2" s="174"/>
      <c r="F2" s="174"/>
      <c r="G2" s="174"/>
      <c r="H2" s="174"/>
      <c r="I2" s="174"/>
      <c r="J2" s="174"/>
      <c r="K2" s="171" t="s">
        <v>325</v>
      </c>
    </row>
    <row r="3" spans="1:11">
      <c r="B3" s="175"/>
      <c r="D3" s="176"/>
      <c r="E3" s="177"/>
      <c r="F3" s="177"/>
      <c r="G3" s="177"/>
      <c r="J3" s="178"/>
    </row>
    <row r="9" spans="1:11">
      <c r="B9" s="179"/>
      <c r="I9" s="180"/>
    </row>
    <row r="10" spans="1:11">
      <c r="B10" s="181"/>
      <c r="C10" s="182"/>
    </row>
    <row r="11" spans="1:11">
      <c r="B11" s="181"/>
      <c r="C11" s="182"/>
    </row>
    <row r="12" spans="1:11">
      <c r="B12" s="181"/>
      <c r="C12" s="182"/>
    </row>
    <row r="13" spans="1:11">
      <c r="A13" s="183"/>
      <c r="B13" s="184"/>
      <c r="C13" s="185"/>
      <c r="D13" s="183"/>
      <c r="E13" s="183"/>
      <c r="F13" s="183"/>
      <c r="G13" s="183"/>
      <c r="H13" s="183"/>
      <c r="I13" s="183"/>
      <c r="J13" s="183"/>
    </row>
    <row r="14" spans="1:11">
      <c r="A14" s="183"/>
      <c r="B14" s="184"/>
      <c r="C14" s="185"/>
      <c r="D14" s="183"/>
      <c r="E14" s="183"/>
      <c r="F14" s="183"/>
      <c r="G14" s="183"/>
      <c r="H14" s="183"/>
      <c r="I14" s="183"/>
      <c r="J14" s="183"/>
    </row>
    <row r="15" spans="1:11">
      <c r="A15" s="183"/>
      <c r="B15" s="184"/>
      <c r="C15" s="185"/>
      <c r="D15" s="183"/>
      <c r="E15" s="183"/>
      <c r="F15" s="183"/>
      <c r="G15" s="183"/>
      <c r="H15" s="183"/>
      <c r="I15" s="183"/>
      <c r="J15" s="183"/>
    </row>
    <row r="16" spans="1:11">
      <c r="A16" s="183"/>
      <c r="B16" s="184"/>
      <c r="C16" s="185"/>
      <c r="D16" s="183"/>
      <c r="E16" s="183"/>
      <c r="F16" s="183"/>
      <c r="G16" s="183"/>
      <c r="H16" s="183"/>
      <c r="I16" s="183"/>
      <c r="J16" s="183"/>
    </row>
    <row r="17" spans="1:10">
      <c r="A17" s="183"/>
      <c r="B17" s="184"/>
      <c r="C17" s="185"/>
      <c r="D17" s="183"/>
      <c r="E17" s="183"/>
      <c r="F17" s="183"/>
      <c r="G17" s="183"/>
      <c r="H17" s="183"/>
      <c r="I17" s="183"/>
      <c r="J17" s="183"/>
    </row>
    <row r="18" spans="1:10">
      <c r="A18" s="183"/>
      <c r="B18" s="184"/>
      <c r="C18" s="185"/>
      <c r="D18" s="183"/>
      <c r="E18" s="183"/>
      <c r="F18" s="183"/>
      <c r="G18" s="183"/>
      <c r="H18" s="183"/>
      <c r="I18" s="183"/>
      <c r="J18" s="183"/>
    </row>
    <row r="19" spans="1:10">
      <c r="A19" s="183"/>
      <c r="B19" s="184"/>
      <c r="C19" s="185"/>
      <c r="D19" s="183"/>
      <c r="E19" s="183"/>
      <c r="F19" s="183"/>
      <c r="G19" s="183"/>
      <c r="H19" s="183"/>
      <c r="I19" s="183"/>
      <c r="J19" s="183"/>
    </row>
    <row r="21" spans="1:10">
      <c r="A21" s="183"/>
      <c r="B21" s="184"/>
      <c r="C21" s="185"/>
      <c r="D21" s="183"/>
      <c r="E21" s="183"/>
      <c r="F21" s="183"/>
      <c r="G21" s="183"/>
      <c r="H21" s="183"/>
      <c r="I21" s="183"/>
      <c r="J21" s="183"/>
    </row>
    <row r="22" spans="1:10">
      <c r="A22" s="183"/>
      <c r="B22" s="184"/>
      <c r="C22" s="185"/>
      <c r="D22" s="183"/>
      <c r="E22" s="183"/>
      <c r="F22" s="183"/>
      <c r="G22" s="183"/>
      <c r="H22" s="183"/>
      <c r="I22" s="183"/>
      <c r="J22" s="183"/>
    </row>
    <row r="23" spans="1:10">
      <c r="A23" s="183"/>
      <c r="B23" s="184"/>
      <c r="C23" s="185"/>
      <c r="D23" s="183"/>
      <c r="E23" s="183"/>
      <c r="F23" s="183"/>
      <c r="G23" s="183"/>
      <c r="H23" s="183"/>
      <c r="I23" s="183"/>
      <c r="J23" s="183"/>
    </row>
    <row r="25" spans="1:10">
      <c r="A25" s="183"/>
      <c r="C25" s="185"/>
      <c r="D25" s="183"/>
      <c r="E25" s="183"/>
      <c r="F25" s="183"/>
      <c r="G25" s="183"/>
      <c r="H25" s="183"/>
      <c r="I25" s="183"/>
      <c r="J25" s="183"/>
    </row>
    <row r="26" spans="1:10">
      <c r="A26" s="183"/>
      <c r="C26" s="185"/>
      <c r="D26" s="183"/>
      <c r="E26" s="183"/>
      <c r="F26" s="183"/>
      <c r="G26" s="183"/>
      <c r="H26" s="183"/>
      <c r="I26" s="183"/>
      <c r="J26" s="183"/>
    </row>
    <row r="27" spans="1:10">
      <c r="A27" s="183"/>
      <c r="C27" s="185"/>
      <c r="D27" s="183"/>
      <c r="E27" s="183"/>
      <c r="F27" s="183"/>
      <c r="G27" s="183"/>
      <c r="H27" s="183"/>
      <c r="I27" s="183"/>
      <c r="J27" s="183"/>
    </row>
    <row r="28" spans="1:10">
      <c r="A28" s="465"/>
      <c r="B28" s="465"/>
      <c r="C28" s="465"/>
      <c r="D28" s="465"/>
      <c r="E28" s="465"/>
      <c r="F28" s="465"/>
      <c r="G28" s="465"/>
      <c r="H28" s="465"/>
      <c r="I28" s="465"/>
      <c r="J28" s="465"/>
    </row>
    <row r="29" spans="1:10">
      <c r="A29" s="183"/>
      <c r="B29" s="184"/>
      <c r="C29" s="185"/>
      <c r="D29" s="183"/>
      <c r="E29" s="183"/>
      <c r="F29" s="183"/>
      <c r="G29" s="183"/>
      <c r="H29" s="183"/>
      <c r="I29" s="183"/>
      <c r="J29" s="183"/>
    </row>
    <row r="31" spans="1:10">
      <c r="A31" s="183"/>
      <c r="B31" s="184"/>
      <c r="C31" s="185"/>
      <c r="D31" s="183"/>
      <c r="E31" s="183"/>
      <c r="F31" s="183"/>
      <c r="G31" s="183"/>
      <c r="H31" s="183"/>
      <c r="I31" s="183"/>
      <c r="J31" s="183"/>
    </row>
    <row r="32" spans="1:10">
      <c r="A32" s="183"/>
      <c r="B32" s="184"/>
      <c r="C32" s="185"/>
      <c r="D32" s="183"/>
      <c r="E32" s="183"/>
      <c r="F32" s="183"/>
      <c r="G32" s="183"/>
      <c r="H32" s="183"/>
      <c r="I32" s="183"/>
      <c r="J32" s="183"/>
    </row>
    <row r="33" spans="1:10">
      <c r="A33" s="466"/>
      <c r="B33" s="466"/>
      <c r="C33" s="466"/>
      <c r="D33" s="466"/>
      <c r="E33" s="466"/>
      <c r="F33" s="466"/>
      <c r="G33" s="466"/>
      <c r="H33" s="466"/>
      <c r="I33" s="466"/>
      <c r="J33" s="466"/>
    </row>
    <row r="34" spans="1:10">
      <c r="B34" s="178"/>
      <c r="C34" s="178"/>
      <c r="D34" s="178"/>
      <c r="E34" s="178"/>
      <c r="F34" s="178"/>
      <c r="G34" s="178"/>
      <c r="H34" s="178"/>
      <c r="I34" s="178"/>
      <c r="J34" s="178"/>
    </row>
    <row r="35" spans="1:10" ht="26.25">
      <c r="A35" s="468" t="s">
        <v>430</v>
      </c>
      <c r="B35" s="468"/>
      <c r="C35" s="468"/>
      <c r="D35" s="468"/>
      <c r="E35" s="468"/>
      <c r="F35" s="468"/>
      <c r="G35" s="468"/>
      <c r="H35" s="468"/>
      <c r="I35" s="468"/>
      <c r="J35" s="468"/>
    </row>
    <row r="37" spans="1:10">
      <c r="B37" s="181"/>
      <c r="C37" s="182"/>
    </row>
    <row r="39" spans="1:10">
      <c r="B39" s="186"/>
      <c r="C39" s="186"/>
      <c r="D39" s="186"/>
      <c r="E39" s="186"/>
      <c r="F39" s="186"/>
      <c r="G39" s="186"/>
      <c r="H39" s="186"/>
      <c r="I39" s="186"/>
    </row>
    <row r="50" spans="1:10">
      <c r="A50" s="467"/>
      <c r="B50" s="467"/>
      <c r="C50" s="467"/>
      <c r="D50" s="467"/>
      <c r="E50" s="467"/>
      <c r="F50" s="467"/>
      <c r="G50" s="467"/>
      <c r="H50" s="467"/>
      <c r="I50" s="467"/>
      <c r="J50" s="467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67" t="s">
        <v>384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10" t="str">
        <f>'3.1'!N1</f>
        <v>III. čtvrtletí 2023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37" t="str">
        <f>'3.1'!A4</f>
        <v>2023</v>
      </c>
      <c r="B3" s="530" t="s">
        <v>187</v>
      </c>
      <c r="C3" s="529"/>
      <c r="D3" s="531"/>
      <c r="E3" s="530" t="s">
        <v>19</v>
      </c>
      <c r="F3" s="529"/>
      <c r="G3" s="531"/>
      <c r="H3" s="530" t="s">
        <v>193</v>
      </c>
      <c r="I3" s="529"/>
      <c r="J3" s="531"/>
      <c r="K3" s="530" t="s">
        <v>6</v>
      </c>
      <c r="L3" s="529"/>
      <c r="M3" s="531"/>
      <c r="N3" s="529" t="s">
        <v>181</v>
      </c>
      <c r="O3" s="529"/>
      <c r="P3" s="529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38"/>
      <c r="B4" s="525" t="s">
        <v>168</v>
      </c>
      <c r="C4" s="526"/>
      <c r="D4" s="527"/>
      <c r="E4" s="535" t="s">
        <v>5</v>
      </c>
      <c r="F4" s="532"/>
      <c r="G4" s="536"/>
      <c r="H4" s="535" t="s">
        <v>5</v>
      </c>
      <c r="I4" s="532"/>
      <c r="J4" s="536"/>
      <c r="K4" s="535" t="s">
        <v>5</v>
      </c>
      <c r="L4" s="532"/>
      <c r="M4" s="536"/>
      <c r="N4" s="532" t="s">
        <v>5</v>
      </c>
      <c r="O4" s="532"/>
      <c r="P4" s="532"/>
      <c r="Q4" s="9"/>
      <c r="R4" s="9"/>
      <c r="S4" s="9"/>
      <c r="T4" s="9"/>
      <c r="U4" s="9"/>
      <c r="V4" s="9"/>
      <c r="W4" s="9"/>
    </row>
    <row r="5" spans="1:23" s="22" customFormat="1" ht="12">
      <c r="A5" s="268"/>
      <c r="B5" s="375" t="s">
        <v>66</v>
      </c>
      <c r="C5" s="374" t="s">
        <v>67</v>
      </c>
      <c r="D5" s="379" t="s">
        <v>68</v>
      </c>
      <c r="E5" s="375" t="s">
        <v>66</v>
      </c>
      <c r="F5" s="374" t="s">
        <v>67</v>
      </c>
      <c r="G5" s="379" t="s">
        <v>68</v>
      </c>
      <c r="H5" s="375" t="s">
        <v>66</v>
      </c>
      <c r="I5" s="374" t="s">
        <v>67</v>
      </c>
      <c r="J5" s="379" t="s">
        <v>68</v>
      </c>
      <c r="K5" s="375" t="s">
        <v>66</v>
      </c>
      <c r="L5" s="374" t="s">
        <v>67</v>
      </c>
      <c r="M5" s="379" t="s">
        <v>68</v>
      </c>
      <c r="N5" s="374" t="s">
        <v>66</v>
      </c>
      <c r="O5" s="374" t="s">
        <v>67</v>
      </c>
      <c r="P5" s="374" t="s">
        <v>68</v>
      </c>
      <c r="Q5" s="9"/>
      <c r="R5" s="9"/>
      <c r="S5" s="9"/>
      <c r="T5" s="9"/>
      <c r="U5" s="9"/>
      <c r="V5" s="9"/>
      <c r="W5" s="9"/>
    </row>
    <row r="6" spans="1:23" s="22" customFormat="1" ht="12">
      <c r="A6" s="533" t="s">
        <v>290</v>
      </c>
      <c r="B6" s="517">
        <f>D7</f>
        <v>1096.9008400000007</v>
      </c>
      <c r="C6" s="514"/>
      <c r="D6" s="518"/>
      <c r="E6" s="517">
        <f>SUM(E7:G7)</f>
        <v>313658.15399999998</v>
      </c>
      <c r="F6" s="514"/>
      <c r="G6" s="518"/>
      <c r="H6" s="517">
        <f>SUM(H7:J7)</f>
        <v>2688.8729999999996</v>
      </c>
      <c r="I6" s="514"/>
      <c r="J6" s="518"/>
      <c r="K6" s="517">
        <f>SUM(K7:M7)</f>
        <v>310969.28099999996</v>
      </c>
      <c r="L6" s="514"/>
      <c r="M6" s="518"/>
      <c r="N6" s="514">
        <f>SUM(N7:P7)</f>
        <v>296531.76199999999</v>
      </c>
      <c r="O6" s="514"/>
      <c r="P6" s="514"/>
      <c r="Q6" s="9"/>
      <c r="R6" s="9"/>
      <c r="S6" s="9"/>
      <c r="T6" s="9"/>
      <c r="U6" s="9"/>
      <c r="V6" s="9"/>
      <c r="W6" s="9"/>
    </row>
    <row r="7" spans="1:23" s="22" customFormat="1" ht="12">
      <c r="A7" s="534"/>
      <c r="B7" s="272">
        <f>SUM(B8:B10)</f>
        <v>1099.6408400000007</v>
      </c>
      <c r="C7" s="271">
        <f t="shared" ref="C7:P7" si="0">SUM(C8:C10)</f>
        <v>1099.1323400000006</v>
      </c>
      <c r="D7" s="273">
        <f t="shared" si="0"/>
        <v>1096.9008400000007</v>
      </c>
      <c r="E7" s="272">
        <f t="shared" si="0"/>
        <v>88913.97199999998</v>
      </c>
      <c r="F7" s="271">
        <f t="shared" si="0"/>
        <v>121667.45999999999</v>
      </c>
      <c r="G7" s="273">
        <f t="shared" si="0"/>
        <v>103076.72200000001</v>
      </c>
      <c r="H7" s="272">
        <f t="shared" si="0"/>
        <v>792.10500000000002</v>
      </c>
      <c r="I7" s="271">
        <f t="shared" si="0"/>
        <v>1012.2199999999997</v>
      </c>
      <c r="J7" s="273">
        <f t="shared" si="0"/>
        <v>884.54799999999977</v>
      </c>
      <c r="K7" s="272">
        <f t="shared" si="0"/>
        <v>88121.866999999998</v>
      </c>
      <c r="L7" s="271">
        <f t="shared" si="0"/>
        <v>120655.23999999998</v>
      </c>
      <c r="M7" s="273">
        <f t="shared" si="0"/>
        <v>102192.174</v>
      </c>
      <c r="N7" s="271">
        <f t="shared" si="0"/>
        <v>84951.93</v>
      </c>
      <c r="O7" s="271">
        <f t="shared" si="0"/>
        <v>115095.33199999997</v>
      </c>
      <c r="P7" s="271">
        <f t="shared" si="0"/>
        <v>96484.5</v>
      </c>
      <c r="Q7" s="9"/>
      <c r="R7" s="9"/>
      <c r="S7" s="9"/>
      <c r="T7" s="9"/>
      <c r="U7" s="9"/>
      <c r="V7" s="9"/>
      <c r="W7" s="9"/>
    </row>
    <row r="8" spans="1:23" s="22" customFormat="1" ht="12">
      <c r="A8" s="269" t="s">
        <v>192</v>
      </c>
      <c r="B8" s="261">
        <v>151.57138000000063</v>
      </c>
      <c r="C8" s="7">
        <v>151.06288000000063</v>
      </c>
      <c r="D8" s="258">
        <v>148.83138000000065</v>
      </c>
      <c r="E8" s="261">
        <v>16267.400999999983</v>
      </c>
      <c r="F8" s="7">
        <v>33065.688999999969</v>
      </c>
      <c r="G8" s="258">
        <v>22831.561999999984</v>
      </c>
      <c r="H8" s="261">
        <v>222.32899999999998</v>
      </c>
      <c r="I8" s="7">
        <v>367.56599999999963</v>
      </c>
      <c r="J8" s="258">
        <v>276.21699999999987</v>
      </c>
      <c r="K8" s="261">
        <v>16045.071999999984</v>
      </c>
      <c r="L8" s="7">
        <v>32698.12299999997</v>
      </c>
      <c r="M8" s="258">
        <v>22555.344999999983</v>
      </c>
      <c r="N8" s="7">
        <v>14247.157000000001</v>
      </c>
      <c r="O8" s="7">
        <v>30245.555999999953</v>
      </c>
      <c r="P8" s="7">
        <v>20373.797000000002</v>
      </c>
      <c r="Q8" s="9"/>
      <c r="R8" s="9"/>
      <c r="S8" s="9"/>
      <c r="T8" s="9"/>
      <c r="U8" s="9"/>
      <c r="V8" s="9"/>
      <c r="W8" s="9"/>
    </row>
    <row r="9" spans="1:23" s="22" customFormat="1" ht="12">
      <c r="A9" s="269" t="s">
        <v>225</v>
      </c>
      <c r="B9" s="261">
        <v>176.28946000000008</v>
      </c>
      <c r="C9" s="7">
        <v>176.28946000000008</v>
      </c>
      <c r="D9" s="258">
        <v>176.28946000000008</v>
      </c>
      <c r="E9" s="261">
        <v>24620.418000000005</v>
      </c>
      <c r="F9" s="7">
        <v>40231.888000000021</v>
      </c>
      <c r="G9" s="258">
        <v>29915.209000000006</v>
      </c>
      <c r="H9" s="261">
        <v>367.99999999999994</v>
      </c>
      <c r="I9" s="7">
        <v>457.73500000000007</v>
      </c>
      <c r="J9" s="258">
        <v>413.41799999999984</v>
      </c>
      <c r="K9" s="261">
        <v>24252.418000000005</v>
      </c>
      <c r="L9" s="7">
        <v>39774.15300000002</v>
      </c>
      <c r="M9" s="258">
        <v>29501.791000000005</v>
      </c>
      <c r="N9" s="7">
        <v>22821.206000000006</v>
      </c>
      <c r="O9" s="7">
        <v>37751.662000000011</v>
      </c>
      <c r="P9" s="7">
        <v>27834.894999999997</v>
      </c>
      <c r="Q9" s="9"/>
      <c r="R9" s="9"/>
      <c r="S9" s="9"/>
      <c r="T9" s="9"/>
      <c r="U9" s="9"/>
      <c r="V9" s="9"/>
      <c r="W9" s="9"/>
    </row>
    <row r="10" spans="1:23" s="22" customFormat="1" ht="12">
      <c r="A10" s="270" t="s">
        <v>226</v>
      </c>
      <c r="B10" s="262">
        <v>771.78</v>
      </c>
      <c r="C10" s="257">
        <v>771.78</v>
      </c>
      <c r="D10" s="259">
        <v>771.78</v>
      </c>
      <c r="E10" s="262">
        <v>48026.152999999998</v>
      </c>
      <c r="F10" s="257">
        <v>48369.882999999994</v>
      </c>
      <c r="G10" s="259">
        <v>50329.951000000008</v>
      </c>
      <c r="H10" s="262">
        <v>201.77600000000001</v>
      </c>
      <c r="I10" s="257">
        <v>186.91900000000001</v>
      </c>
      <c r="J10" s="259">
        <v>194.91299999999998</v>
      </c>
      <c r="K10" s="262">
        <v>47824.377</v>
      </c>
      <c r="L10" s="257">
        <v>48182.963999999993</v>
      </c>
      <c r="M10" s="259">
        <v>50135.038000000008</v>
      </c>
      <c r="N10" s="257">
        <v>47883.566999999995</v>
      </c>
      <c r="O10" s="257">
        <v>47098.114000000009</v>
      </c>
      <c r="P10" s="257">
        <v>48275.808000000005</v>
      </c>
      <c r="Q10" s="9"/>
      <c r="R10" s="9"/>
      <c r="S10" s="9"/>
      <c r="T10" s="9"/>
      <c r="U10" s="9"/>
      <c r="V10" s="9"/>
      <c r="W10" s="9"/>
    </row>
    <row r="11" spans="1:23" s="456" customFormat="1" ht="12.75" customHeight="1">
      <c r="A11" s="456" t="s">
        <v>388</v>
      </c>
      <c r="H11" s="457"/>
      <c r="P11" s="458"/>
      <c r="Q11" s="459"/>
      <c r="R11" s="459"/>
      <c r="S11" s="459"/>
      <c r="T11" s="459"/>
      <c r="U11" s="459"/>
      <c r="V11" s="459"/>
      <c r="W11" s="459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37" t="str">
        <f>'3.1'!A4</f>
        <v>2023</v>
      </c>
      <c r="B13" s="530" t="s">
        <v>187</v>
      </c>
      <c r="C13" s="529"/>
      <c r="D13" s="531"/>
      <c r="E13" s="530" t="s">
        <v>19</v>
      </c>
      <c r="F13" s="529"/>
      <c r="G13" s="531"/>
      <c r="H13" s="530" t="s">
        <v>198</v>
      </c>
      <c r="I13" s="529"/>
      <c r="J13" s="531"/>
      <c r="K13" s="530" t="s">
        <v>6</v>
      </c>
      <c r="L13" s="529"/>
      <c r="M13" s="531"/>
      <c r="N13" s="529" t="s">
        <v>181</v>
      </c>
      <c r="O13" s="529"/>
      <c r="P13" s="529"/>
      <c r="Q13" s="9"/>
      <c r="R13" s="9"/>
      <c r="S13" s="9"/>
      <c r="T13" s="9"/>
      <c r="U13" s="9"/>
      <c r="V13" s="9"/>
      <c r="W13" s="9"/>
    </row>
    <row r="14" spans="1:23" s="22" customFormat="1" ht="12">
      <c r="A14" s="538"/>
      <c r="B14" s="525" t="s">
        <v>168</v>
      </c>
      <c r="C14" s="526"/>
      <c r="D14" s="527"/>
      <c r="E14" s="535" t="s">
        <v>5</v>
      </c>
      <c r="F14" s="532"/>
      <c r="G14" s="536"/>
      <c r="H14" s="535" t="s">
        <v>5</v>
      </c>
      <c r="I14" s="532"/>
      <c r="J14" s="536"/>
      <c r="K14" s="535" t="s">
        <v>5</v>
      </c>
      <c r="L14" s="532"/>
      <c r="M14" s="536"/>
      <c r="N14" s="532" t="s">
        <v>5</v>
      </c>
      <c r="O14" s="532"/>
      <c r="P14" s="532"/>
      <c r="Q14" s="9"/>
      <c r="R14" s="9"/>
      <c r="S14" s="9"/>
      <c r="T14" s="9"/>
      <c r="U14" s="9"/>
      <c r="V14" s="9"/>
      <c r="W14" s="9"/>
    </row>
    <row r="15" spans="1:23" s="22" customFormat="1" ht="12">
      <c r="A15" s="268"/>
      <c r="B15" s="375" t="s">
        <v>66</v>
      </c>
      <c r="C15" s="374" t="s">
        <v>67</v>
      </c>
      <c r="D15" s="379" t="s">
        <v>68</v>
      </c>
      <c r="E15" s="375" t="s">
        <v>66</v>
      </c>
      <c r="F15" s="374" t="s">
        <v>67</v>
      </c>
      <c r="G15" s="379" t="s">
        <v>68</v>
      </c>
      <c r="H15" s="375" t="s">
        <v>66</v>
      </c>
      <c r="I15" s="374" t="s">
        <v>67</v>
      </c>
      <c r="J15" s="379" t="s">
        <v>68</v>
      </c>
      <c r="K15" s="375" t="s">
        <v>66</v>
      </c>
      <c r="L15" s="374" t="s">
        <v>67</v>
      </c>
      <c r="M15" s="379" t="s">
        <v>68</v>
      </c>
      <c r="N15" s="374" t="s">
        <v>66</v>
      </c>
      <c r="O15" s="374" t="s">
        <v>67</v>
      </c>
      <c r="P15" s="374" t="s">
        <v>68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33" t="s">
        <v>18</v>
      </c>
      <c r="B16" s="539">
        <f>D17</f>
        <v>1171.5</v>
      </c>
      <c r="C16" s="540"/>
      <c r="D16" s="541"/>
      <c r="E16" s="539">
        <f>SUM(E17:G17)</f>
        <v>289441.51</v>
      </c>
      <c r="F16" s="540"/>
      <c r="G16" s="541"/>
      <c r="H16" s="539">
        <f>SUM(H17:J17)</f>
        <v>374200.78</v>
      </c>
      <c r="I16" s="540"/>
      <c r="J16" s="541"/>
      <c r="K16" s="539">
        <f>SUM(K17:M17)</f>
        <v>285659.65000000002</v>
      </c>
      <c r="L16" s="540"/>
      <c r="M16" s="541"/>
      <c r="N16" s="542">
        <f>SUM(N17:P17)</f>
        <v>287923.58999999997</v>
      </c>
      <c r="O16" s="540"/>
      <c r="P16" s="540"/>
      <c r="Q16" s="9"/>
      <c r="R16" s="9"/>
      <c r="S16" s="9"/>
      <c r="T16" s="9"/>
      <c r="U16" s="9"/>
      <c r="V16" s="9"/>
      <c r="W16" s="9"/>
    </row>
    <row r="17" spans="1:23" s="22" customFormat="1" ht="12">
      <c r="A17" s="534"/>
      <c r="B17" s="272">
        <v>1171.5</v>
      </c>
      <c r="C17" s="271">
        <v>1171.5</v>
      </c>
      <c r="D17" s="273">
        <v>1171.5</v>
      </c>
      <c r="E17" s="272">
        <v>81566.399999999994</v>
      </c>
      <c r="F17" s="271">
        <v>98280.44</v>
      </c>
      <c r="G17" s="273">
        <v>109594.67000000001</v>
      </c>
      <c r="H17" s="272">
        <v>107415.91</v>
      </c>
      <c r="I17" s="271">
        <v>126459.19</v>
      </c>
      <c r="J17" s="273">
        <v>140325.68</v>
      </c>
      <c r="K17" s="272">
        <v>80535.429999999993</v>
      </c>
      <c r="L17" s="271">
        <v>96982.62</v>
      </c>
      <c r="M17" s="273">
        <v>108141.6</v>
      </c>
      <c r="N17" s="271">
        <v>81165.929999999993</v>
      </c>
      <c r="O17" s="271">
        <v>97746.84</v>
      </c>
      <c r="P17" s="271">
        <v>109010.81999999999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67" t="s">
        <v>385</v>
      </c>
      <c r="P1" s="210" t="str">
        <f>'3.1'!N1</f>
        <v>III. čtvrtletí 2023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37" t="str">
        <f>'3.1'!A4</f>
        <v>2023</v>
      </c>
      <c r="B3" s="530" t="s">
        <v>187</v>
      </c>
      <c r="C3" s="529"/>
      <c r="D3" s="531"/>
      <c r="E3" s="530" t="s">
        <v>19</v>
      </c>
      <c r="F3" s="529"/>
      <c r="G3" s="531"/>
      <c r="H3" s="530" t="s">
        <v>193</v>
      </c>
      <c r="I3" s="529"/>
      <c r="J3" s="531"/>
      <c r="K3" s="530" t="s">
        <v>6</v>
      </c>
      <c r="L3" s="529"/>
      <c r="M3" s="531"/>
      <c r="N3" s="529" t="s">
        <v>181</v>
      </c>
      <c r="O3" s="529"/>
      <c r="P3" s="52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38"/>
      <c r="B4" s="525" t="s">
        <v>168</v>
      </c>
      <c r="C4" s="526"/>
      <c r="D4" s="527"/>
      <c r="E4" s="535" t="s">
        <v>5</v>
      </c>
      <c r="F4" s="532"/>
      <c r="G4" s="536"/>
      <c r="H4" s="535" t="s">
        <v>5</v>
      </c>
      <c r="I4" s="532"/>
      <c r="J4" s="536"/>
      <c r="K4" s="535" t="s">
        <v>5</v>
      </c>
      <c r="L4" s="532"/>
      <c r="M4" s="536"/>
      <c r="N4" s="532" t="s">
        <v>5</v>
      </c>
      <c r="O4" s="532"/>
      <c r="P4" s="532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68"/>
      <c r="B5" s="375" t="s">
        <v>66</v>
      </c>
      <c r="C5" s="374" t="s">
        <v>67</v>
      </c>
      <c r="D5" s="379" t="s">
        <v>68</v>
      </c>
      <c r="E5" s="375" t="s">
        <v>66</v>
      </c>
      <c r="F5" s="374" t="s">
        <v>67</v>
      </c>
      <c r="G5" s="379" t="s">
        <v>68</v>
      </c>
      <c r="H5" s="375" t="s">
        <v>66</v>
      </c>
      <c r="I5" s="374" t="s">
        <v>67</v>
      </c>
      <c r="J5" s="379" t="s">
        <v>68</v>
      </c>
      <c r="K5" s="375" t="s">
        <v>66</v>
      </c>
      <c r="L5" s="374" t="s">
        <v>67</v>
      </c>
      <c r="M5" s="379" t="s">
        <v>68</v>
      </c>
      <c r="N5" s="374" t="s">
        <v>66</v>
      </c>
      <c r="O5" s="374" t="s">
        <v>67</v>
      </c>
      <c r="P5" s="374" t="s">
        <v>68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33" t="s">
        <v>291</v>
      </c>
      <c r="B6" s="517">
        <f>D7</f>
        <v>2112.81727</v>
      </c>
      <c r="C6" s="514"/>
      <c r="D6" s="518"/>
      <c r="E6" s="517">
        <f>SUM(E7:G7)</f>
        <v>791223.02000000025</v>
      </c>
      <c r="F6" s="514"/>
      <c r="G6" s="518"/>
      <c r="H6" s="517">
        <f>SUM(H7:J7)</f>
        <v>7203.0570000000007</v>
      </c>
      <c r="I6" s="514"/>
      <c r="J6" s="518"/>
      <c r="K6" s="517">
        <f>SUM(K7:M7)</f>
        <v>784019.96300000011</v>
      </c>
      <c r="L6" s="514"/>
      <c r="M6" s="518"/>
      <c r="N6" s="514">
        <f>SUM(N7:P7)</f>
        <v>730999.41200000013</v>
      </c>
      <c r="O6" s="514"/>
      <c r="P6" s="514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34"/>
      <c r="B7" s="272">
        <f>SUM(B8:B13)</f>
        <v>2121.0829000000003</v>
      </c>
      <c r="C7" s="271">
        <f t="shared" ref="C7:P7" si="0">SUM(C8:C13)</f>
        <v>2118.7912999999999</v>
      </c>
      <c r="D7" s="273">
        <f t="shared" si="0"/>
        <v>2112.81727</v>
      </c>
      <c r="E7" s="272">
        <f t="shared" si="0"/>
        <v>296441.05000000016</v>
      </c>
      <c r="F7" s="271">
        <f t="shared" si="0"/>
        <v>240266.89699999994</v>
      </c>
      <c r="G7" s="273">
        <f t="shared" si="0"/>
        <v>254515.07300000009</v>
      </c>
      <c r="H7" s="272">
        <f t="shared" si="0"/>
        <v>2575.2629999999999</v>
      </c>
      <c r="I7" s="271">
        <f t="shared" si="0"/>
        <v>2298.8290000000002</v>
      </c>
      <c r="J7" s="273">
        <f t="shared" si="0"/>
        <v>2328.9649999999997</v>
      </c>
      <c r="K7" s="272">
        <f t="shared" si="0"/>
        <v>293865.78700000013</v>
      </c>
      <c r="L7" s="271">
        <f t="shared" si="0"/>
        <v>237968.06799999991</v>
      </c>
      <c r="M7" s="273">
        <f t="shared" si="0"/>
        <v>252186.10800000009</v>
      </c>
      <c r="N7" s="271">
        <f t="shared" si="0"/>
        <v>274947.14599999995</v>
      </c>
      <c r="O7" s="271">
        <f t="shared" si="0"/>
        <v>220457.57600000006</v>
      </c>
      <c r="P7" s="271">
        <f t="shared" si="0"/>
        <v>235594.69000000012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69" t="s">
        <v>223</v>
      </c>
      <c r="B8" s="281">
        <v>86.819140000001383</v>
      </c>
      <c r="C8" s="7">
        <v>84.907360000001233</v>
      </c>
      <c r="D8" s="258">
        <v>80.9994800000011</v>
      </c>
      <c r="E8" s="261">
        <v>11128.733999999991</v>
      </c>
      <c r="F8" s="7">
        <v>9024.2769999999491</v>
      </c>
      <c r="G8" s="258">
        <v>8779.9389999999803</v>
      </c>
      <c r="H8" s="261">
        <v>6.1009999999999938</v>
      </c>
      <c r="I8" s="7">
        <v>5.5359999999999925</v>
      </c>
      <c r="J8" s="258">
        <v>5.2669999999999924</v>
      </c>
      <c r="K8" s="261">
        <v>11122.632999999991</v>
      </c>
      <c r="L8" s="7">
        <v>9018.7409999999491</v>
      </c>
      <c r="M8" s="258">
        <v>8774.6719999999805</v>
      </c>
      <c r="N8" s="7">
        <v>8224.3769999999568</v>
      </c>
      <c r="O8" s="7">
        <v>6279.472000000007</v>
      </c>
      <c r="P8" s="7">
        <v>6429.6459999999533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69" t="s">
        <v>188</v>
      </c>
      <c r="B9" s="281">
        <v>148.62989999999903</v>
      </c>
      <c r="C9" s="7">
        <v>146.86860999999902</v>
      </c>
      <c r="D9" s="258">
        <v>142.75586999999882</v>
      </c>
      <c r="E9" s="261">
        <v>18717.221999999951</v>
      </c>
      <c r="F9" s="7">
        <v>15060.284000000031</v>
      </c>
      <c r="G9" s="258">
        <v>14793.48599999999</v>
      </c>
      <c r="H9" s="261">
        <v>57.110999999999997</v>
      </c>
      <c r="I9" s="7">
        <v>52.620999999999988</v>
      </c>
      <c r="J9" s="258">
        <v>52.961999999999996</v>
      </c>
      <c r="K9" s="261">
        <v>18660.11099999995</v>
      </c>
      <c r="L9" s="7">
        <v>15007.663000000031</v>
      </c>
      <c r="M9" s="258">
        <v>14740.52399999999</v>
      </c>
      <c r="N9" s="7">
        <v>13004.121999999987</v>
      </c>
      <c r="O9" s="7">
        <v>9605.7109999999993</v>
      </c>
      <c r="P9" s="7">
        <v>9818.2370000000155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69" t="s">
        <v>201</v>
      </c>
      <c r="B10" s="281">
        <v>70.778919999999886</v>
      </c>
      <c r="C10" s="7">
        <v>71.973979999999884</v>
      </c>
      <c r="D10" s="258">
        <v>71.477299999999943</v>
      </c>
      <c r="E10" s="261">
        <v>9153.4589999999916</v>
      </c>
      <c r="F10" s="7">
        <v>7501.6609999999982</v>
      </c>
      <c r="G10" s="258">
        <v>7508.393999999992</v>
      </c>
      <c r="H10" s="261">
        <v>60.751000000000005</v>
      </c>
      <c r="I10" s="7">
        <v>71.375</v>
      </c>
      <c r="J10" s="258">
        <v>65.198999999999984</v>
      </c>
      <c r="K10" s="261">
        <v>9092.7079999999914</v>
      </c>
      <c r="L10" s="7">
        <v>7430.2859999999982</v>
      </c>
      <c r="M10" s="258">
        <v>7443.1949999999924</v>
      </c>
      <c r="N10" s="7">
        <v>6353.0989999999965</v>
      </c>
      <c r="O10" s="7">
        <v>4903.5180000000082</v>
      </c>
      <c r="P10" s="7">
        <v>5071.4829999999993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69" t="s">
        <v>189</v>
      </c>
      <c r="B11" s="281">
        <v>483.34647999999987</v>
      </c>
      <c r="C11" s="7">
        <v>483.53338999999983</v>
      </c>
      <c r="D11" s="258">
        <v>486.07665999999989</v>
      </c>
      <c r="E11" s="261">
        <v>66950.524000000092</v>
      </c>
      <c r="F11" s="7">
        <v>54087.534999999974</v>
      </c>
      <c r="G11" s="258">
        <v>57322.498000000101</v>
      </c>
      <c r="H11" s="261">
        <v>942.74599999999998</v>
      </c>
      <c r="I11" s="7">
        <v>919.43499999999983</v>
      </c>
      <c r="J11" s="258">
        <v>889.70299999999986</v>
      </c>
      <c r="K11" s="261">
        <v>66007.778000000093</v>
      </c>
      <c r="L11" s="7">
        <v>53168.099999999977</v>
      </c>
      <c r="M11" s="258">
        <v>56432.7950000001</v>
      </c>
      <c r="N11" s="7">
        <v>59724.463999999956</v>
      </c>
      <c r="O11" s="7">
        <v>47487.741999999977</v>
      </c>
      <c r="P11" s="7">
        <v>50633.685000000049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69" t="s">
        <v>190</v>
      </c>
      <c r="B12" s="281">
        <v>979.6803000000001</v>
      </c>
      <c r="C12" s="7">
        <v>979.67980000000011</v>
      </c>
      <c r="D12" s="258">
        <v>979.67980000000011</v>
      </c>
      <c r="E12" s="261">
        <v>139754.19100000014</v>
      </c>
      <c r="F12" s="7">
        <v>113501.87399999997</v>
      </c>
      <c r="G12" s="258">
        <v>121688.50200000002</v>
      </c>
      <c r="H12" s="261">
        <v>814.19699999999989</v>
      </c>
      <c r="I12" s="7">
        <v>701.84400000000016</v>
      </c>
      <c r="J12" s="258">
        <v>746.3929999999998</v>
      </c>
      <c r="K12" s="261">
        <v>138939.99400000015</v>
      </c>
      <c r="L12" s="7">
        <v>112800.02999999997</v>
      </c>
      <c r="M12" s="258">
        <v>120942.10900000003</v>
      </c>
      <c r="N12" s="7">
        <v>137571.50300000008</v>
      </c>
      <c r="O12" s="7">
        <v>111607.52300000004</v>
      </c>
      <c r="P12" s="7">
        <v>119749.1580000001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70" t="s">
        <v>191</v>
      </c>
      <c r="B13" s="282">
        <v>351.82815999999997</v>
      </c>
      <c r="C13" s="257">
        <v>351.82815999999997</v>
      </c>
      <c r="D13" s="259">
        <v>351.82815999999997</v>
      </c>
      <c r="E13" s="262">
        <v>50736.919999999991</v>
      </c>
      <c r="F13" s="257">
        <v>41091.266000000003</v>
      </c>
      <c r="G13" s="259">
        <v>44422.254000000001</v>
      </c>
      <c r="H13" s="262">
        <v>694.35699999999997</v>
      </c>
      <c r="I13" s="257">
        <v>548.01800000000003</v>
      </c>
      <c r="J13" s="259">
        <v>569.44100000000003</v>
      </c>
      <c r="K13" s="262">
        <v>50042.562999999995</v>
      </c>
      <c r="L13" s="257">
        <v>40543.248000000007</v>
      </c>
      <c r="M13" s="259">
        <v>43852.813000000002</v>
      </c>
      <c r="N13" s="257">
        <v>50069.581000000006</v>
      </c>
      <c r="O13" s="257">
        <v>40573.610000000008</v>
      </c>
      <c r="P13" s="257">
        <v>43892.480999999992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customHeight="1">
      <c r="A14" s="15" t="s">
        <v>388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37" t="str">
        <f>'3.1'!A4</f>
        <v>2023</v>
      </c>
      <c r="B27" s="530" t="s">
        <v>187</v>
      </c>
      <c r="C27" s="529"/>
      <c r="D27" s="531"/>
      <c r="E27" s="530" t="s">
        <v>19</v>
      </c>
      <c r="F27" s="529"/>
      <c r="G27" s="531"/>
      <c r="H27" s="530" t="s">
        <v>193</v>
      </c>
      <c r="I27" s="529"/>
      <c r="J27" s="531"/>
      <c r="K27" s="530" t="s">
        <v>6</v>
      </c>
      <c r="L27" s="529"/>
      <c r="M27" s="531"/>
      <c r="N27" s="529" t="s">
        <v>181</v>
      </c>
      <c r="O27" s="529"/>
      <c r="P27" s="529"/>
    </row>
    <row r="28" spans="1:28" ht="12" customHeight="1">
      <c r="A28" s="538"/>
      <c r="B28" s="525" t="s">
        <v>168</v>
      </c>
      <c r="C28" s="526"/>
      <c r="D28" s="527"/>
      <c r="E28" s="535" t="s">
        <v>5</v>
      </c>
      <c r="F28" s="532"/>
      <c r="G28" s="536"/>
      <c r="H28" s="535" t="s">
        <v>5</v>
      </c>
      <c r="I28" s="532"/>
      <c r="J28" s="536"/>
      <c r="K28" s="535" t="s">
        <v>5</v>
      </c>
      <c r="L28" s="532"/>
      <c r="M28" s="536"/>
      <c r="N28" s="532" t="s">
        <v>5</v>
      </c>
      <c r="O28" s="532"/>
      <c r="P28" s="532"/>
    </row>
    <row r="29" spans="1:28">
      <c r="A29" s="268"/>
      <c r="B29" s="375" t="s">
        <v>66</v>
      </c>
      <c r="C29" s="374" t="s">
        <v>67</v>
      </c>
      <c r="D29" s="379" t="s">
        <v>68</v>
      </c>
      <c r="E29" s="375" t="s">
        <v>66</v>
      </c>
      <c r="F29" s="374" t="s">
        <v>67</v>
      </c>
      <c r="G29" s="379" t="s">
        <v>68</v>
      </c>
      <c r="H29" s="375" t="s">
        <v>66</v>
      </c>
      <c r="I29" s="374" t="s">
        <v>67</v>
      </c>
      <c r="J29" s="379" t="s">
        <v>68</v>
      </c>
      <c r="K29" s="375" t="s">
        <v>66</v>
      </c>
      <c r="L29" s="374" t="s">
        <v>67</v>
      </c>
      <c r="M29" s="379" t="s">
        <v>68</v>
      </c>
      <c r="N29" s="374" t="s">
        <v>66</v>
      </c>
      <c r="O29" s="374" t="s">
        <v>67</v>
      </c>
      <c r="P29" s="374" t="s">
        <v>68</v>
      </c>
    </row>
    <row r="30" spans="1:28">
      <c r="A30" s="533" t="s">
        <v>292</v>
      </c>
      <c r="B30" s="517">
        <f>D31</f>
        <v>337.05430000000013</v>
      </c>
      <c r="C30" s="514"/>
      <c r="D30" s="518"/>
      <c r="E30" s="517">
        <f>SUM(E31:G31)</f>
        <v>115708.34099999996</v>
      </c>
      <c r="F30" s="514"/>
      <c r="G30" s="518"/>
      <c r="H30" s="517">
        <f>SUM(H31:J31)</f>
        <v>1370.4489999999998</v>
      </c>
      <c r="I30" s="514"/>
      <c r="J30" s="518"/>
      <c r="K30" s="517">
        <f>SUM(K31:M31)</f>
        <v>114337.89199999993</v>
      </c>
      <c r="L30" s="514"/>
      <c r="M30" s="518"/>
      <c r="N30" s="514">
        <f>SUM(N31:P31)</f>
        <v>114357.902</v>
      </c>
      <c r="O30" s="514"/>
      <c r="P30" s="514"/>
    </row>
    <row r="31" spans="1:28">
      <c r="A31" s="534"/>
      <c r="B31" s="272">
        <f>SUM(B32:B35)</f>
        <v>338.05430000000013</v>
      </c>
      <c r="C31" s="271">
        <f t="shared" ref="C31:P31" si="1">SUM(C32:C35)</f>
        <v>338.05430000000013</v>
      </c>
      <c r="D31" s="273">
        <f t="shared" si="1"/>
        <v>337.05430000000013</v>
      </c>
      <c r="E31" s="272">
        <f t="shared" si="1"/>
        <v>40707.997999999978</v>
      </c>
      <c r="F31" s="271">
        <f t="shared" si="1"/>
        <v>41219.73899999998</v>
      </c>
      <c r="G31" s="273">
        <f t="shared" si="1"/>
        <v>33780.603999999999</v>
      </c>
      <c r="H31" s="272">
        <f t="shared" si="1"/>
        <v>504.03099999999995</v>
      </c>
      <c r="I31" s="271">
        <f t="shared" si="1"/>
        <v>484.05700000000024</v>
      </c>
      <c r="J31" s="273">
        <f t="shared" si="1"/>
        <v>382.36099999999971</v>
      </c>
      <c r="K31" s="272">
        <f t="shared" si="1"/>
        <v>40203.966999999982</v>
      </c>
      <c r="L31" s="271">
        <f t="shared" si="1"/>
        <v>40735.681999999972</v>
      </c>
      <c r="M31" s="273">
        <f t="shared" si="1"/>
        <v>33398.242999999995</v>
      </c>
      <c r="N31" s="271">
        <f t="shared" si="1"/>
        <v>40214.735000000001</v>
      </c>
      <c r="O31" s="271">
        <f t="shared" si="1"/>
        <v>40740.196000000004</v>
      </c>
      <c r="P31" s="271">
        <f t="shared" si="1"/>
        <v>33402.970999999998</v>
      </c>
    </row>
    <row r="32" spans="1:28">
      <c r="A32" s="269" t="s">
        <v>199</v>
      </c>
      <c r="B32" s="281">
        <v>2.2138999999999998</v>
      </c>
      <c r="C32" s="7">
        <v>2.2138999999999998</v>
      </c>
      <c r="D32" s="258">
        <v>2.0638999999999998</v>
      </c>
      <c r="E32" s="261">
        <v>67.231999999999985</v>
      </c>
      <c r="F32" s="7">
        <v>79.984000000000009</v>
      </c>
      <c r="G32" s="258">
        <v>72.86099999999999</v>
      </c>
      <c r="H32" s="261">
        <v>1.9370000000000001</v>
      </c>
      <c r="I32" s="7">
        <v>2.2949999999999999</v>
      </c>
      <c r="J32" s="258">
        <v>2.1890000000000001</v>
      </c>
      <c r="K32" s="261">
        <v>65.294999999999987</v>
      </c>
      <c r="L32" s="7">
        <v>77.689000000000007</v>
      </c>
      <c r="M32" s="258">
        <v>70.671999999999997</v>
      </c>
      <c r="N32" s="7">
        <v>65.751999999999981</v>
      </c>
      <c r="O32" s="7">
        <v>77.448999999999998</v>
      </c>
      <c r="P32" s="7">
        <v>70.290999999999997</v>
      </c>
    </row>
    <row r="33" spans="1:16">
      <c r="A33" s="269" t="s">
        <v>200</v>
      </c>
      <c r="B33" s="281">
        <v>5.16</v>
      </c>
      <c r="C33" s="7">
        <v>5.16</v>
      </c>
      <c r="D33" s="258">
        <v>4.3099999999999996</v>
      </c>
      <c r="E33" s="261">
        <v>509.69799999999998</v>
      </c>
      <c r="F33" s="7">
        <v>574.37</v>
      </c>
      <c r="G33" s="258">
        <v>328.50100000000003</v>
      </c>
      <c r="H33" s="261">
        <v>3.7600000000000007</v>
      </c>
      <c r="I33" s="7">
        <v>6.605999999999999</v>
      </c>
      <c r="J33" s="258">
        <v>2.8380000000000001</v>
      </c>
      <c r="K33" s="261">
        <v>505.93799999999999</v>
      </c>
      <c r="L33" s="7">
        <v>567.76400000000001</v>
      </c>
      <c r="M33" s="258">
        <v>325.66300000000001</v>
      </c>
      <c r="N33" s="7">
        <v>505.322</v>
      </c>
      <c r="O33" s="7">
        <v>566.64</v>
      </c>
      <c r="P33" s="7">
        <v>324.23299999999995</v>
      </c>
    </row>
    <row r="34" spans="1:16">
      <c r="A34" s="269" t="s">
        <v>202</v>
      </c>
      <c r="B34" s="281">
        <v>56.629999999999995</v>
      </c>
      <c r="C34" s="7">
        <v>56.629999999999995</v>
      </c>
      <c r="D34" s="258">
        <v>56.629999999999995</v>
      </c>
      <c r="E34" s="261">
        <v>6656.8269999999993</v>
      </c>
      <c r="F34" s="7">
        <v>6376.1709999999985</v>
      </c>
      <c r="G34" s="258">
        <v>5610.1589999999978</v>
      </c>
      <c r="H34" s="261">
        <v>76.513000000000019</v>
      </c>
      <c r="I34" s="7">
        <v>57.483000000000004</v>
      </c>
      <c r="J34" s="258">
        <v>49.744000000000007</v>
      </c>
      <c r="K34" s="261">
        <v>6580.3139999999994</v>
      </c>
      <c r="L34" s="7">
        <v>6318.6879999999983</v>
      </c>
      <c r="M34" s="258">
        <v>5560.4149999999981</v>
      </c>
      <c r="N34" s="7">
        <v>6580.7090000000007</v>
      </c>
      <c r="O34" s="7">
        <v>6319.1370000000006</v>
      </c>
      <c r="P34" s="7">
        <v>5560.7569999999996</v>
      </c>
    </row>
    <row r="35" spans="1:16">
      <c r="A35" s="270" t="s">
        <v>203</v>
      </c>
      <c r="B35" s="282">
        <v>274.05040000000014</v>
      </c>
      <c r="C35" s="257">
        <v>274.05040000000014</v>
      </c>
      <c r="D35" s="259">
        <v>274.05040000000014</v>
      </c>
      <c r="E35" s="262">
        <v>33474.24099999998</v>
      </c>
      <c r="F35" s="257">
        <v>34189.213999999978</v>
      </c>
      <c r="G35" s="259">
        <v>27769.082999999999</v>
      </c>
      <c r="H35" s="262">
        <v>421.82099999999991</v>
      </c>
      <c r="I35" s="257">
        <v>417.67300000000023</v>
      </c>
      <c r="J35" s="259">
        <v>327.58999999999969</v>
      </c>
      <c r="K35" s="262">
        <v>33052.419999999984</v>
      </c>
      <c r="L35" s="257">
        <v>33771.540999999976</v>
      </c>
      <c r="M35" s="259">
        <v>27441.492999999999</v>
      </c>
      <c r="N35" s="257">
        <v>33062.951999999997</v>
      </c>
      <c r="O35" s="257">
        <v>33776.97</v>
      </c>
      <c r="P35" s="257">
        <v>27447.69</v>
      </c>
    </row>
    <row r="36" spans="1:16" s="15" customFormat="1" ht="12.75" customHeight="1">
      <c r="A36" s="15" t="s">
        <v>388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74" t="s">
        <v>386</v>
      </c>
      <c r="B1" s="99"/>
      <c r="C1" s="99"/>
      <c r="D1" s="99"/>
      <c r="M1" s="210" t="str">
        <f>'3.1'!N1</f>
        <v>III. čtvrtletí 2023</v>
      </c>
    </row>
    <row r="2" spans="1:13" ht="6" customHeight="1"/>
    <row r="3" spans="1:13" ht="12.75" customHeight="1">
      <c r="A3" s="537" t="str">
        <f>'3.1'!A4</f>
        <v>2023</v>
      </c>
      <c r="B3" s="530" t="s">
        <v>19</v>
      </c>
      <c r="C3" s="529"/>
      <c r="D3" s="531"/>
      <c r="E3" s="530" t="s">
        <v>193</v>
      </c>
      <c r="F3" s="529"/>
      <c r="G3" s="531"/>
      <c r="H3" s="530" t="s">
        <v>195</v>
      </c>
      <c r="I3" s="529"/>
      <c r="J3" s="531"/>
      <c r="K3" s="529" t="s">
        <v>6</v>
      </c>
      <c r="L3" s="529"/>
      <c r="M3" s="529"/>
    </row>
    <row r="4" spans="1:13" ht="12.75" customHeight="1">
      <c r="A4" s="538"/>
      <c r="B4" s="525" t="s">
        <v>103</v>
      </c>
      <c r="C4" s="526"/>
      <c r="D4" s="527"/>
      <c r="E4" s="535" t="s">
        <v>103</v>
      </c>
      <c r="F4" s="532"/>
      <c r="G4" s="536"/>
      <c r="H4" s="535" t="s">
        <v>103</v>
      </c>
      <c r="I4" s="532"/>
      <c r="J4" s="536"/>
      <c r="K4" s="532" t="s">
        <v>103</v>
      </c>
      <c r="L4" s="532"/>
      <c r="M4" s="532"/>
    </row>
    <row r="5" spans="1:13" ht="12.75" customHeight="1">
      <c r="A5" s="268"/>
      <c r="B5" s="375" t="s">
        <v>66</v>
      </c>
      <c r="C5" s="374" t="s">
        <v>67</v>
      </c>
      <c r="D5" s="379" t="s">
        <v>68</v>
      </c>
      <c r="E5" s="375" t="s">
        <v>66</v>
      </c>
      <c r="F5" s="374" t="s">
        <v>67</v>
      </c>
      <c r="G5" s="379" t="s">
        <v>68</v>
      </c>
      <c r="H5" s="375" t="s">
        <v>66</v>
      </c>
      <c r="I5" s="374" t="s">
        <v>67</v>
      </c>
      <c r="J5" s="379" t="s">
        <v>68</v>
      </c>
      <c r="K5" s="374" t="s">
        <v>66</v>
      </c>
      <c r="L5" s="374" t="s">
        <v>67</v>
      </c>
      <c r="M5" s="374" t="s">
        <v>68</v>
      </c>
    </row>
    <row r="6" spans="1:13" ht="12.75" customHeight="1">
      <c r="A6" s="533" t="s">
        <v>150</v>
      </c>
      <c r="B6" s="517">
        <f>SUM(B7:D7)</f>
        <v>551189.34400000004</v>
      </c>
      <c r="C6" s="514"/>
      <c r="D6" s="518"/>
      <c r="E6" s="517">
        <f>SUM(E7:G7)</f>
        <v>43520.273000000001</v>
      </c>
      <c r="F6" s="514"/>
      <c r="G6" s="518"/>
      <c r="H6" s="517">
        <f>SUM(H7:J7)</f>
        <v>22990.076000000001</v>
      </c>
      <c r="I6" s="514"/>
      <c r="J6" s="518"/>
      <c r="K6" s="514">
        <f>SUM(K7:M7)</f>
        <v>507669.071</v>
      </c>
      <c r="L6" s="514"/>
      <c r="M6" s="514"/>
    </row>
    <row r="7" spans="1:13">
      <c r="A7" s="534"/>
      <c r="B7" s="272">
        <f>SUM(B8:B14)</f>
        <v>175547.88099999999</v>
      </c>
      <c r="C7" s="271">
        <f t="shared" ref="C7:M7" si="0">SUM(C8:C14)</f>
        <v>184201.375</v>
      </c>
      <c r="D7" s="273">
        <f t="shared" si="0"/>
        <v>191440.08800000002</v>
      </c>
      <c r="E7" s="272">
        <f t="shared" si="0"/>
        <v>14487.749999999996</v>
      </c>
      <c r="F7" s="271">
        <f t="shared" si="0"/>
        <v>13850.175999999999</v>
      </c>
      <c r="G7" s="273">
        <f t="shared" si="0"/>
        <v>15182.347000000005</v>
      </c>
      <c r="H7" s="272">
        <f t="shared" si="0"/>
        <v>8311.246000000001</v>
      </c>
      <c r="I7" s="271">
        <f t="shared" si="0"/>
        <v>6216.4809999999998</v>
      </c>
      <c r="J7" s="273">
        <f t="shared" si="0"/>
        <v>8462.3490000000002</v>
      </c>
      <c r="K7" s="271">
        <f t="shared" si="0"/>
        <v>161060.13099999999</v>
      </c>
      <c r="L7" s="271">
        <f t="shared" si="0"/>
        <v>170351.19899999999</v>
      </c>
      <c r="M7" s="271">
        <f t="shared" si="0"/>
        <v>176257.74100000001</v>
      </c>
    </row>
    <row r="8" spans="1:13">
      <c r="A8" s="283" t="s">
        <v>87</v>
      </c>
      <c r="B8" s="289">
        <v>8478.896999999999</v>
      </c>
      <c r="C8" s="290">
        <v>13754.974</v>
      </c>
      <c r="D8" s="291">
        <v>19414.192000000003</v>
      </c>
      <c r="E8" s="289">
        <v>1427.8810000000003</v>
      </c>
      <c r="F8" s="290">
        <v>2221.085</v>
      </c>
      <c r="G8" s="291">
        <v>2718.5110000000004</v>
      </c>
      <c r="H8" s="289">
        <v>177.114</v>
      </c>
      <c r="I8" s="290">
        <v>229.00599999999997</v>
      </c>
      <c r="J8" s="291">
        <v>242.20299999999997</v>
      </c>
      <c r="K8" s="290">
        <v>7051.0159999999987</v>
      </c>
      <c r="L8" s="290">
        <v>11533.888999999999</v>
      </c>
      <c r="M8" s="290">
        <v>16695.681000000004</v>
      </c>
    </row>
    <row r="9" spans="1:13">
      <c r="A9" s="283" t="s">
        <v>171</v>
      </c>
      <c r="B9" s="289">
        <v>69000.667000000001</v>
      </c>
      <c r="C9" s="290">
        <v>70109.702000000005</v>
      </c>
      <c r="D9" s="291">
        <v>62977.073999999993</v>
      </c>
      <c r="E9" s="289">
        <v>1553.8490000000002</v>
      </c>
      <c r="F9" s="290">
        <v>1456.6990000000001</v>
      </c>
      <c r="G9" s="291">
        <v>1421.8080000000002</v>
      </c>
      <c r="H9" s="289">
        <v>2952.6060000000002</v>
      </c>
      <c r="I9" s="290">
        <v>2837.393</v>
      </c>
      <c r="J9" s="291">
        <v>3248.645</v>
      </c>
      <c r="K9" s="290">
        <v>67446.817999999999</v>
      </c>
      <c r="L9" s="290">
        <v>68653.003000000012</v>
      </c>
      <c r="M9" s="290">
        <v>61555.265999999996</v>
      </c>
    </row>
    <row r="10" spans="1:13">
      <c r="A10" s="283" t="s">
        <v>88</v>
      </c>
      <c r="B10" s="289">
        <v>0</v>
      </c>
      <c r="C10" s="290">
        <v>0.76400000000000001</v>
      </c>
      <c r="D10" s="291">
        <v>0</v>
      </c>
      <c r="E10" s="289">
        <v>0</v>
      </c>
      <c r="F10" s="290">
        <v>0</v>
      </c>
      <c r="G10" s="291">
        <v>0</v>
      </c>
      <c r="H10" s="289">
        <v>0</v>
      </c>
      <c r="I10" s="290">
        <v>0</v>
      </c>
      <c r="J10" s="291">
        <v>0</v>
      </c>
      <c r="K10" s="290">
        <v>0</v>
      </c>
      <c r="L10" s="290">
        <v>0.76400000000000001</v>
      </c>
      <c r="M10" s="290">
        <v>0</v>
      </c>
    </row>
    <row r="11" spans="1:13">
      <c r="A11" s="283" t="s">
        <v>89</v>
      </c>
      <c r="B11" s="289">
        <v>0</v>
      </c>
      <c r="C11" s="290">
        <v>0</v>
      </c>
      <c r="D11" s="291">
        <v>0</v>
      </c>
      <c r="E11" s="289">
        <v>0</v>
      </c>
      <c r="F11" s="290">
        <v>0</v>
      </c>
      <c r="G11" s="291">
        <v>0</v>
      </c>
      <c r="H11" s="289">
        <v>0</v>
      </c>
      <c r="I11" s="290">
        <v>0</v>
      </c>
      <c r="J11" s="291">
        <v>0</v>
      </c>
      <c r="K11" s="290">
        <v>0</v>
      </c>
      <c r="L11" s="290">
        <v>0</v>
      </c>
      <c r="M11" s="290">
        <v>0</v>
      </c>
    </row>
    <row r="12" spans="1:13">
      <c r="A12" s="283" t="s">
        <v>90</v>
      </c>
      <c r="B12" s="289">
        <v>0</v>
      </c>
      <c r="C12" s="290">
        <v>0</v>
      </c>
      <c r="D12" s="291">
        <v>0</v>
      </c>
      <c r="E12" s="289">
        <v>0</v>
      </c>
      <c r="F12" s="290">
        <v>0</v>
      </c>
      <c r="G12" s="291">
        <v>0</v>
      </c>
      <c r="H12" s="289">
        <v>0</v>
      </c>
      <c r="I12" s="290">
        <v>0</v>
      </c>
      <c r="J12" s="291">
        <v>0</v>
      </c>
      <c r="K12" s="290">
        <v>0</v>
      </c>
      <c r="L12" s="290">
        <v>0</v>
      </c>
      <c r="M12" s="290">
        <v>0</v>
      </c>
    </row>
    <row r="13" spans="1:13">
      <c r="A13" s="284" t="s">
        <v>91</v>
      </c>
      <c r="B13" s="289">
        <v>89294.234999999986</v>
      </c>
      <c r="C13" s="290">
        <v>93241.408999999985</v>
      </c>
      <c r="D13" s="291">
        <v>101384.075</v>
      </c>
      <c r="E13" s="289">
        <v>10854.590999999997</v>
      </c>
      <c r="F13" s="290">
        <v>9608.3639999999996</v>
      </c>
      <c r="G13" s="291">
        <v>10456.044000000004</v>
      </c>
      <c r="H13" s="289">
        <v>5155.96</v>
      </c>
      <c r="I13" s="290">
        <v>3123.011</v>
      </c>
      <c r="J13" s="291">
        <v>4944.7809999999999</v>
      </c>
      <c r="K13" s="290">
        <v>78439.643999999986</v>
      </c>
      <c r="L13" s="290">
        <v>83633.044999999984</v>
      </c>
      <c r="M13" s="290">
        <v>90928.030999999988</v>
      </c>
    </row>
    <row r="14" spans="1:13" ht="24">
      <c r="A14" s="285" t="s">
        <v>164</v>
      </c>
      <c r="B14" s="286">
        <v>8774.0820000000003</v>
      </c>
      <c r="C14" s="287">
        <v>7094.5259999999998</v>
      </c>
      <c r="D14" s="288">
        <v>7664.7469999999994</v>
      </c>
      <c r="E14" s="286">
        <v>651.42899999999986</v>
      </c>
      <c r="F14" s="287">
        <v>564.02799999999991</v>
      </c>
      <c r="G14" s="288">
        <v>585.98400000000004</v>
      </c>
      <c r="H14" s="286">
        <v>25.566000000000003</v>
      </c>
      <c r="I14" s="287">
        <v>27.071000000000002</v>
      </c>
      <c r="J14" s="288">
        <v>26.72</v>
      </c>
      <c r="K14" s="287">
        <v>8122.6530000000002</v>
      </c>
      <c r="L14" s="287">
        <v>6530.4979999999996</v>
      </c>
      <c r="M14" s="287">
        <v>7078.762999999999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7.5560355898317222E-2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0.36663887863550565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1.386093559892914E-6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0.51510378800066203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4.2695591371955111E-2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9"/>
      <c r="O24" s="9"/>
      <c r="P24" s="9"/>
      <c r="Q24" s="9"/>
      <c r="R24" s="9"/>
      <c r="S24" s="9"/>
    </row>
    <row r="25" spans="1:19" ht="4.5" customHeight="1">
      <c r="N25" s="139"/>
      <c r="O25" s="9"/>
      <c r="P25" s="9"/>
      <c r="Q25" s="9"/>
      <c r="R25" s="9"/>
      <c r="S25" s="9"/>
    </row>
    <row r="26" spans="1:19" ht="13.5" customHeight="1">
      <c r="A26" s="537" t="str">
        <f>'3.1'!A4</f>
        <v>2023</v>
      </c>
      <c r="B26" s="530" t="s">
        <v>19</v>
      </c>
      <c r="C26" s="529"/>
      <c r="D26" s="531"/>
      <c r="E26" s="530" t="s">
        <v>193</v>
      </c>
      <c r="F26" s="529"/>
      <c r="G26" s="531"/>
      <c r="H26" s="530" t="s">
        <v>195</v>
      </c>
      <c r="I26" s="529"/>
      <c r="J26" s="531"/>
      <c r="K26" s="529" t="s">
        <v>6</v>
      </c>
      <c r="L26" s="529"/>
      <c r="M26" s="529"/>
      <c r="N26" s="139"/>
      <c r="O26" s="9"/>
      <c r="P26" s="9"/>
      <c r="Q26" s="9"/>
      <c r="R26" s="9"/>
      <c r="S26" s="9"/>
    </row>
    <row r="27" spans="1:19" ht="12.75" customHeight="1">
      <c r="A27" s="538"/>
      <c r="B27" s="525" t="s">
        <v>103</v>
      </c>
      <c r="C27" s="526"/>
      <c r="D27" s="527"/>
      <c r="E27" s="535" t="s">
        <v>103</v>
      </c>
      <c r="F27" s="532"/>
      <c r="G27" s="536"/>
      <c r="H27" s="535" t="s">
        <v>103</v>
      </c>
      <c r="I27" s="532"/>
      <c r="J27" s="536"/>
      <c r="K27" s="532" t="s">
        <v>103</v>
      </c>
      <c r="L27" s="532"/>
      <c r="M27" s="532"/>
      <c r="N27" s="139"/>
      <c r="O27" s="9"/>
      <c r="P27" s="9"/>
      <c r="Q27" s="9"/>
      <c r="R27" s="9"/>
      <c r="S27" s="9"/>
    </row>
    <row r="28" spans="1:19" ht="12.75" customHeight="1">
      <c r="A28" s="268"/>
      <c r="B28" s="375" t="s">
        <v>66</v>
      </c>
      <c r="C28" s="374" t="s">
        <v>67</v>
      </c>
      <c r="D28" s="379" t="s">
        <v>68</v>
      </c>
      <c r="E28" s="375" t="s">
        <v>66</v>
      </c>
      <c r="F28" s="374" t="s">
        <v>67</v>
      </c>
      <c r="G28" s="379" t="s">
        <v>68</v>
      </c>
      <c r="H28" s="375" t="s">
        <v>66</v>
      </c>
      <c r="I28" s="374" t="s">
        <v>67</v>
      </c>
      <c r="J28" s="379" t="s">
        <v>68</v>
      </c>
      <c r="K28" s="374" t="s">
        <v>66</v>
      </c>
      <c r="L28" s="374" t="s">
        <v>67</v>
      </c>
      <c r="M28" s="374" t="s">
        <v>68</v>
      </c>
      <c r="N28" s="139"/>
      <c r="O28" s="9"/>
      <c r="P28" s="9"/>
      <c r="Q28" s="9"/>
      <c r="R28" s="9"/>
      <c r="S28" s="9"/>
    </row>
    <row r="29" spans="1:19" ht="12.75" customHeight="1">
      <c r="A29" s="533" t="s">
        <v>149</v>
      </c>
      <c r="B29" s="517">
        <f>SUM(B30:D30)</f>
        <v>632716.73799999966</v>
      </c>
      <c r="C29" s="514"/>
      <c r="D29" s="518"/>
      <c r="E29" s="517">
        <f>SUM(E30:G30)</f>
        <v>49464.098999999995</v>
      </c>
      <c r="F29" s="514"/>
      <c r="G29" s="518"/>
      <c r="H29" s="517">
        <f>SUM(H30:J30)</f>
        <v>5560.2489999999989</v>
      </c>
      <c r="I29" s="514"/>
      <c r="J29" s="518"/>
      <c r="K29" s="514">
        <f>SUM(K30:M30)</f>
        <v>583252.63899999973</v>
      </c>
      <c r="L29" s="514"/>
      <c r="M29" s="514"/>
      <c r="N29" s="139"/>
      <c r="O29" s="9"/>
      <c r="P29" s="9"/>
      <c r="Q29" s="9"/>
      <c r="R29" s="9"/>
      <c r="S29" s="9"/>
    </row>
    <row r="30" spans="1:19" ht="12.75" customHeight="1">
      <c r="A30" s="534"/>
      <c r="B30" s="272">
        <f>SUM(B31:B33)</f>
        <v>216089.93599999999</v>
      </c>
      <c r="C30" s="271">
        <f t="shared" ref="C30:M30" si="2">SUM(C31:C33)</f>
        <v>210534.75999999995</v>
      </c>
      <c r="D30" s="273">
        <f t="shared" si="2"/>
        <v>206092.04199999978</v>
      </c>
      <c r="E30" s="272">
        <f t="shared" si="2"/>
        <v>16931.894999999997</v>
      </c>
      <c r="F30" s="271">
        <f t="shared" si="2"/>
        <v>16633.941999999995</v>
      </c>
      <c r="G30" s="273">
        <f t="shared" si="2"/>
        <v>15898.262000000002</v>
      </c>
      <c r="H30" s="272">
        <f t="shared" si="2"/>
        <v>1999.0349999999999</v>
      </c>
      <c r="I30" s="271">
        <f t="shared" si="2"/>
        <v>1824.2349999999997</v>
      </c>
      <c r="J30" s="273">
        <f t="shared" si="2"/>
        <v>1736.9789999999996</v>
      </c>
      <c r="K30" s="271">
        <f t="shared" si="2"/>
        <v>199158.041</v>
      </c>
      <c r="L30" s="271">
        <f t="shared" si="2"/>
        <v>193900.81799999997</v>
      </c>
      <c r="M30" s="271">
        <f t="shared" si="2"/>
        <v>190193.7799999998</v>
      </c>
      <c r="N30" s="139"/>
      <c r="O30" s="9"/>
      <c r="P30" s="9"/>
      <c r="Q30" s="9"/>
      <c r="R30" s="9"/>
      <c r="S30" s="9"/>
    </row>
    <row r="31" spans="1:19" ht="12.75" customHeight="1">
      <c r="A31" s="283" t="s">
        <v>100</v>
      </c>
      <c r="B31" s="261">
        <v>5320.838999999999</v>
      </c>
      <c r="C31" s="7">
        <v>5578.970000000003</v>
      </c>
      <c r="D31" s="258">
        <v>5639.4500000000035</v>
      </c>
      <c r="E31" s="261">
        <v>403.84599999999995</v>
      </c>
      <c r="F31" s="7">
        <v>420.3610000000001</v>
      </c>
      <c r="G31" s="258">
        <v>434.17399999999998</v>
      </c>
      <c r="H31" s="261">
        <v>0</v>
      </c>
      <c r="I31" s="7">
        <v>0</v>
      </c>
      <c r="J31" s="258">
        <v>0</v>
      </c>
      <c r="K31" s="7">
        <v>4916.9929999999995</v>
      </c>
      <c r="L31" s="7">
        <v>5158.6090000000031</v>
      </c>
      <c r="M31" s="7">
        <v>5205.2760000000035</v>
      </c>
      <c r="N31" s="139"/>
      <c r="O31" s="9"/>
      <c r="P31" s="9"/>
      <c r="Q31" s="9"/>
      <c r="R31" s="9"/>
      <c r="S31" s="9"/>
    </row>
    <row r="32" spans="1:19" ht="12.75" customHeight="1">
      <c r="A32" s="283" t="s">
        <v>101</v>
      </c>
      <c r="B32" s="261">
        <v>9112.6849999999995</v>
      </c>
      <c r="C32" s="7">
        <v>8982.0899999999983</v>
      </c>
      <c r="D32" s="258">
        <v>9069.7219999999998</v>
      </c>
      <c r="E32" s="261">
        <v>789.15099999999984</v>
      </c>
      <c r="F32" s="7">
        <v>778.73800000000017</v>
      </c>
      <c r="G32" s="258">
        <v>723.47199999999987</v>
      </c>
      <c r="H32" s="261">
        <v>294.67600000000004</v>
      </c>
      <c r="I32" s="7">
        <v>285.29899999999998</v>
      </c>
      <c r="J32" s="258">
        <v>283.68200000000002</v>
      </c>
      <c r="K32" s="7">
        <v>8323.5339999999997</v>
      </c>
      <c r="L32" s="7">
        <v>8203.351999999999</v>
      </c>
      <c r="M32" s="7">
        <v>8346.25</v>
      </c>
      <c r="N32" s="139"/>
      <c r="O32" s="9"/>
      <c r="P32" s="9"/>
      <c r="Q32" s="9"/>
      <c r="R32" s="9"/>
      <c r="S32" s="9"/>
    </row>
    <row r="33" spans="1:19" ht="13.5" customHeight="1">
      <c r="A33" s="285" t="s">
        <v>102</v>
      </c>
      <c r="B33" s="262">
        <v>201656.41199999998</v>
      </c>
      <c r="C33" s="257">
        <v>195973.69999999995</v>
      </c>
      <c r="D33" s="259">
        <v>191382.86999999979</v>
      </c>
      <c r="E33" s="262">
        <v>15738.897999999996</v>
      </c>
      <c r="F33" s="257">
        <v>15434.842999999995</v>
      </c>
      <c r="G33" s="259">
        <v>14740.616000000002</v>
      </c>
      <c r="H33" s="262">
        <v>1704.3589999999997</v>
      </c>
      <c r="I33" s="257">
        <v>1538.9359999999997</v>
      </c>
      <c r="J33" s="259">
        <v>1453.2969999999996</v>
      </c>
      <c r="K33" s="257">
        <v>185917.514</v>
      </c>
      <c r="L33" s="257">
        <v>180538.85699999996</v>
      </c>
      <c r="M33" s="257">
        <v>176642.25399999978</v>
      </c>
      <c r="N33" s="139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2.6140068701643884E-2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4.2933109507844271E-2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0.930926821790512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75" t="s">
        <v>387</v>
      </c>
      <c r="B1" s="138"/>
      <c r="C1" s="138"/>
      <c r="D1" s="138"/>
      <c r="M1" s="210" t="str">
        <f>'3.1'!N1</f>
        <v>III. čtvrtletí 2023</v>
      </c>
    </row>
    <row r="2" spans="1:13" ht="6" customHeight="1">
      <c r="B2" s="543"/>
      <c r="C2" s="543"/>
      <c r="D2" s="543"/>
      <c r="E2" s="544"/>
      <c r="F2" s="543"/>
      <c r="G2" s="543"/>
      <c r="H2" s="543"/>
      <c r="I2" s="543"/>
      <c r="J2" s="543"/>
    </row>
    <row r="3" spans="1:13" ht="16.5" customHeight="1">
      <c r="A3" s="548" t="str">
        <f>'3.1'!A4</f>
        <v>2023</v>
      </c>
      <c r="B3" s="545" t="s">
        <v>169</v>
      </c>
      <c r="C3" s="546"/>
      <c r="D3" s="547"/>
      <c r="E3" s="545" t="s">
        <v>176</v>
      </c>
      <c r="F3" s="546"/>
      <c r="G3" s="547"/>
      <c r="H3" s="545" t="s">
        <v>170</v>
      </c>
      <c r="I3" s="546"/>
      <c r="J3" s="547"/>
      <c r="K3" s="540" t="s">
        <v>166</v>
      </c>
      <c r="L3" s="540"/>
      <c r="M3" s="540"/>
    </row>
    <row r="4" spans="1:13">
      <c r="A4" s="549"/>
      <c r="B4" s="375" t="s">
        <v>66</v>
      </c>
      <c r="C4" s="374" t="s">
        <v>67</v>
      </c>
      <c r="D4" s="379" t="s">
        <v>68</v>
      </c>
      <c r="E4" s="375" t="s">
        <v>66</v>
      </c>
      <c r="F4" s="374" t="s">
        <v>67</v>
      </c>
      <c r="G4" s="379" t="s">
        <v>68</v>
      </c>
      <c r="H4" s="375" t="s">
        <v>66</v>
      </c>
      <c r="I4" s="374" t="s">
        <v>67</v>
      </c>
      <c r="J4" s="379" t="s">
        <v>68</v>
      </c>
      <c r="K4" s="374" t="s">
        <v>66</v>
      </c>
      <c r="L4" s="374" t="s">
        <v>67</v>
      </c>
      <c r="M4" s="374" t="s">
        <v>68</v>
      </c>
    </row>
    <row r="5" spans="1:13" ht="12.75" customHeight="1">
      <c r="A5" s="550" t="s">
        <v>205</v>
      </c>
      <c r="B5" s="517">
        <f>SUM(B6:D6)</f>
        <v>346.16442700000005</v>
      </c>
      <c r="C5" s="514"/>
      <c r="D5" s="518"/>
      <c r="E5" s="517">
        <f>SUM(E6:G6)</f>
        <v>221.79181399999999</v>
      </c>
      <c r="F5" s="514"/>
      <c r="G5" s="518"/>
      <c r="H5" s="517">
        <f>SUM(H6:J6)</f>
        <v>876.43425499999989</v>
      </c>
      <c r="I5" s="514"/>
      <c r="J5" s="518"/>
      <c r="K5" s="514">
        <f>SUM(K6:M6)</f>
        <v>1444.390496</v>
      </c>
      <c r="L5" s="514"/>
      <c r="M5" s="514"/>
    </row>
    <row r="6" spans="1:13">
      <c r="A6" s="551"/>
      <c r="B6" s="295">
        <f>SUM(B7:B18)</f>
        <v>116.46357600000007</v>
      </c>
      <c r="C6" s="293">
        <f t="shared" ref="C6:M6" si="0">SUM(C7:C18)</f>
        <v>114.31972399999989</v>
      </c>
      <c r="D6" s="294">
        <f t="shared" si="0"/>
        <v>115.38112700000009</v>
      </c>
      <c r="E6" s="295">
        <f t="shared" si="0"/>
        <v>73.516098999999997</v>
      </c>
      <c r="F6" s="293">
        <f t="shared" si="0"/>
        <v>72.52714499999999</v>
      </c>
      <c r="G6" s="294">
        <f t="shared" si="0"/>
        <v>75.748570000000001</v>
      </c>
      <c r="H6" s="295">
        <f t="shared" si="0"/>
        <v>284.90554800000001</v>
      </c>
      <c r="I6" s="293">
        <f t="shared" si="0"/>
        <v>285.72777399999995</v>
      </c>
      <c r="J6" s="294">
        <f t="shared" si="0"/>
        <v>305.80093300000004</v>
      </c>
      <c r="K6" s="293">
        <f t="shared" si="0"/>
        <v>474.88522300000005</v>
      </c>
      <c r="L6" s="293">
        <f t="shared" si="0"/>
        <v>472.57464299999981</v>
      </c>
      <c r="M6" s="293">
        <f t="shared" si="0"/>
        <v>496.93063000000006</v>
      </c>
    </row>
    <row r="7" spans="1:13">
      <c r="A7" s="254" t="s">
        <v>150</v>
      </c>
      <c r="B7" s="261">
        <v>0.12529799999999999</v>
      </c>
      <c r="C7" s="7">
        <v>4.7329000000000003E-2</v>
      </c>
      <c r="D7" s="258">
        <v>0.16125700000000001</v>
      </c>
      <c r="E7" s="261">
        <v>2.1634039999999999</v>
      </c>
      <c r="F7" s="7">
        <v>2.3644129999999999</v>
      </c>
      <c r="G7" s="258">
        <v>3.431473</v>
      </c>
      <c r="H7" s="261">
        <v>90.051181999999983</v>
      </c>
      <c r="I7" s="7">
        <v>85.215079999999972</v>
      </c>
      <c r="J7" s="258">
        <v>82.400813000000028</v>
      </c>
      <c r="K7" s="7">
        <v>92.339883999999984</v>
      </c>
      <c r="L7" s="7">
        <v>87.626821999999976</v>
      </c>
      <c r="M7" s="7">
        <v>85.993543000000031</v>
      </c>
    </row>
    <row r="8" spans="1:13">
      <c r="A8" s="254" t="s">
        <v>149</v>
      </c>
      <c r="B8" s="261">
        <v>93.648035000000064</v>
      </c>
      <c r="C8" s="7">
        <v>91.499344999999863</v>
      </c>
      <c r="D8" s="258">
        <v>91.023054000000073</v>
      </c>
      <c r="E8" s="261">
        <v>52.118625000000002</v>
      </c>
      <c r="F8" s="7">
        <v>48.969832999999987</v>
      </c>
      <c r="G8" s="258">
        <v>47.675328999999998</v>
      </c>
      <c r="H8" s="261">
        <v>3.3159800000000001</v>
      </c>
      <c r="I8" s="7">
        <v>0.47987999999999997</v>
      </c>
      <c r="J8" s="258">
        <v>3.403959</v>
      </c>
      <c r="K8" s="7">
        <v>149.08264000000005</v>
      </c>
      <c r="L8" s="7">
        <v>140.94905799999987</v>
      </c>
      <c r="M8" s="7">
        <v>142.10234200000005</v>
      </c>
    </row>
    <row r="9" spans="1:13">
      <c r="A9" s="254" t="s">
        <v>148</v>
      </c>
      <c r="B9" s="261">
        <v>0</v>
      </c>
      <c r="C9" s="7">
        <v>0</v>
      </c>
      <c r="D9" s="258">
        <v>0</v>
      </c>
      <c r="E9" s="261">
        <v>1.2433999999999999E-2</v>
      </c>
      <c r="F9" s="7">
        <v>0.32688899999999999</v>
      </c>
      <c r="G9" s="258">
        <v>1.2745149999999998</v>
      </c>
      <c r="H9" s="261">
        <v>21.154080999999998</v>
      </c>
      <c r="I9" s="7">
        <v>17.872242999999997</v>
      </c>
      <c r="J9" s="258">
        <v>23.353816999999999</v>
      </c>
      <c r="K9" s="7">
        <v>21.166514999999997</v>
      </c>
      <c r="L9" s="7">
        <v>18.199131999999999</v>
      </c>
      <c r="M9" s="7">
        <v>24.628332</v>
      </c>
    </row>
    <row r="10" spans="1:13">
      <c r="A10" s="254" t="s">
        <v>147</v>
      </c>
      <c r="B10" s="261">
        <v>4.1140000000000003E-2</v>
      </c>
      <c r="C10" s="7">
        <v>3.7898000000000001E-2</v>
      </c>
      <c r="D10" s="258">
        <v>0.250635</v>
      </c>
      <c r="E10" s="261">
        <v>0</v>
      </c>
      <c r="F10" s="7">
        <v>0.16406599999999999</v>
      </c>
      <c r="G10" s="258">
        <v>2.1666059999999998</v>
      </c>
      <c r="H10" s="261">
        <v>108.203757</v>
      </c>
      <c r="I10" s="7">
        <v>118.391701</v>
      </c>
      <c r="J10" s="258">
        <v>133.31741400000001</v>
      </c>
      <c r="K10" s="7">
        <v>108.24489699999999</v>
      </c>
      <c r="L10" s="7">
        <v>118.593665</v>
      </c>
      <c r="M10" s="7">
        <v>135.734655</v>
      </c>
    </row>
    <row r="11" spans="1:13">
      <c r="A11" s="254" t="s">
        <v>146</v>
      </c>
      <c r="B11" s="261">
        <v>0</v>
      </c>
      <c r="C11" s="7">
        <v>0</v>
      </c>
      <c r="D11" s="258">
        <v>0</v>
      </c>
      <c r="E11" s="261">
        <v>0</v>
      </c>
      <c r="F11" s="7">
        <v>0</v>
      </c>
      <c r="G11" s="258">
        <v>0</v>
      </c>
      <c r="H11" s="261">
        <v>0</v>
      </c>
      <c r="I11" s="7">
        <v>0</v>
      </c>
      <c r="J11" s="258">
        <v>0</v>
      </c>
      <c r="K11" s="7">
        <v>0</v>
      </c>
      <c r="L11" s="7">
        <v>0</v>
      </c>
      <c r="M11" s="7">
        <v>0</v>
      </c>
    </row>
    <row r="12" spans="1:13">
      <c r="A12" s="254" t="s">
        <v>145</v>
      </c>
      <c r="B12" s="261">
        <v>1.5394E-2</v>
      </c>
      <c r="C12" s="7">
        <v>1.4194E-2</v>
      </c>
      <c r="D12" s="258">
        <v>1.2201E-2</v>
      </c>
      <c r="E12" s="261">
        <v>1.891205</v>
      </c>
      <c r="F12" s="7">
        <v>1.1137000000000001</v>
      </c>
      <c r="G12" s="258">
        <v>0.90845799999999999</v>
      </c>
      <c r="H12" s="261">
        <v>0.60899999999999999</v>
      </c>
      <c r="I12" s="7">
        <v>0.41699999999999998</v>
      </c>
      <c r="J12" s="258">
        <v>0.93600000000000005</v>
      </c>
      <c r="K12" s="7">
        <v>2.5155989999999999</v>
      </c>
      <c r="L12" s="7">
        <v>1.5448940000000002</v>
      </c>
      <c r="M12" s="7">
        <v>1.8566590000000001</v>
      </c>
    </row>
    <row r="13" spans="1:13">
      <c r="A13" s="254" t="s">
        <v>144</v>
      </c>
      <c r="B13" s="261">
        <v>0</v>
      </c>
      <c r="C13" s="7">
        <v>0</v>
      </c>
      <c r="D13" s="258">
        <v>0</v>
      </c>
      <c r="E13" s="261">
        <v>0</v>
      </c>
      <c r="F13" s="7">
        <v>0</v>
      </c>
      <c r="G13" s="258">
        <v>0</v>
      </c>
      <c r="H13" s="261">
        <v>3.8363000000000001E-2</v>
      </c>
      <c r="I13" s="7">
        <v>2.2064E-2</v>
      </c>
      <c r="J13" s="258">
        <v>2.6553999999999998E-2</v>
      </c>
      <c r="K13" s="7">
        <v>3.8363000000000001E-2</v>
      </c>
      <c r="L13" s="7">
        <v>2.2064E-2</v>
      </c>
      <c r="M13" s="7">
        <v>2.6553999999999998E-2</v>
      </c>
    </row>
    <row r="14" spans="1:13">
      <c r="A14" s="254" t="s">
        <v>143</v>
      </c>
      <c r="B14" s="261">
        <v>9.8000000000000004E-2</v>
      </c>
      <c r="C14" s="7">
        <v>0</v>
      </c>
      <c r="D14" s="258">
        <v>4.2999999999999997E-2</v>
      </c>
      <c r="E14" s="261">
        <v>1.790618</v>
      </c>
      <c r="F14" s="7">
        <v>1.756168</v>
      </c>
      <c r="G14" s="258">
        <v>1.652501</v>
      </c>
      <c r="H14" s="261">
        <v>14.016480999999997</v>
      </c>
      <c r="I14" s="7">
        <v>12.854437000000001</v>
      </c>
      <c r="J14" s="258">
        <v>11.330770000000001</v>
      </c>
      <c r="K14" s="7">
        <v>15.905098999999996</v>
      </c>
      <c r="L14" s="7">
        <v>14.610605000000001</v>
      </c>
      <c r="M14" s="7">
        <v>13.026271000000001</v>
      </c>
    </row>
    <row r="15" spans="1:13">
      <c r="A15" s="254" t="s">
        <v>142</v>
      </c>
      <c r="B15" s="261">
        <v>0.94864699999999991</v>
      </c>
      <c r="C15" s="7">
        <v>0.239703</v>
      </c>
      <c r="D15" s="258">
        <v>0.415769</v>
      </c>
      <c r="E15" s="261">
        <v>0.93153200000000003</v>
      </c>
      <c r="F15" s="7">
        <v>1.544575</v>
      </c>
      <c r="G15" s="258">
        <v>1.4481400000000002</v>
      </c>
      <c r="H15" s="261">
        <v>17.547863</v>
      </c>
      <c r="I15" s="7">
        <v>18.957912</v>
      </c>
      <c r="J15" s="258">
        <v>17.72927</v>
      </c>
      <c r="K15" s="7">
        <v>19.428041999999998</v>
      </c>
      <c r="L15" s="7">
        <v>20.742190000000001</v>
      </c>
      <c r="M15" s="7">
        <v>19.593178999999999</v>
      </c>
    </row>
    <row r="16" spans="1:13">
      <c r="A16" s="254" t="s">
        <v>14</v>
      </c>
      <c r="B16" s="261">
        <v>0</v>
      </c>
      <c r="C16" s="7">
        <v>0</v>
      </c>
      <c r="D16" s="258">
        <v>0</v>
      </c>
      <c r="E16" s="261">
        <v>0</v>
      </c>
      <c r="F16" s="7">
        <v>0</v>
      </c>
      <c r="G16" s="258">
        <v>0</v>
      </c>
      <c r="H16" s="261">
        <v>0</v>
      </c>
      <c r="I16" s="7">
        <v>0</v>
      </c>
      <c r="J16" s="258">
        <v>0</v>
      </c>
      <c r="K16" s="7">
        <v>0</v>
      </c>
      <c r="L16" s="7">
        <v>0</v>
      </c>
      <c r="M16" s="7">
        <v>0</v>
      </c>
    </row>
    <row r="17" spans="1:13">
      <c r="A17" s="254" t="s">
        <v>141</v>
      </c>
      <c r="B17" s="261">
        <v>0.33947100000000002</v>
      </c>
      <c r="C17" s="7">
        <v>0.34483399999999997</v>
      </c>
      <c r="D17" s="258">
        <v>0.33746199999999998</v>
      </c>
      <c r="E17" s="261">
        <v>0.18564600000000001</v>
      </c>
      <c r="F17" s="7">
        <v>0.119572</v>
      </c>
      <c r="G17" s="258">
        <v>0.11400900000000001</v>
      </c>
      <c r="H17" s="261">
        <v>0.11570800000000002</v>
      </c>
      <c r="I17" s="7">
        <v>0.14166499999999999</v>
      </c>
      <c r="J17" s="258">
        <v>0.17492400000000002</v>
      </c>
      <c r="K17" s="7">
        <v>0.64082500000000009</v>
      </c>
      <c r="L17" s="7">
        <v>0.60607100000000003</v>
      </c>
      <c r="M17" s="7">
        <v>0.62639500000000004</v>
      </c>
    </row>
    <row r="18" spans="1:13">
      <c r="A18" s="254" t="s">
        <v>140</v>
      </c>
      <c r="B18" s="261">
        <v>21.247591000000011</v>
      </c>
      <c r="C18" s="7">
        <v>22.136421000000013</v>
      </c>
      <c r="D18" s="258">
        <v>23.137749000000003</v>
      </c>
      <c r="E18" s="261">
        <v>14.422635</v>
      </c>
      <c r="F18" s="7">
        <v>16.167929000000004</v>
      </c>
      <c r="G18" s="258">
        <v>17.077539000000002</v>
      </c>
      <c r="H18" s="261">
        <v>29.853133000000003</v>
      </c>
      <c r="I18" s="7">
        <v>31.375791999999993</v>
      </c>
      <c r="J18" s="258">
        <v>33.127412000000007</v>
      </c>
      <c r="K18" s="7">
        <v>65.523359000000013</v>
      </c>
      <c r="L18" s="7">
        <v>69.680142000000004</v>
      </c>
      <c r="M18" s="7">
        <v>73.342700000000008</v>
      </c>
    </row>
    <row r="19" spans="1:13" s="57" customFormat="1" ht="13.5" customHeight="1">
      <c r="A19" s="296" t="s">
        <v>230</v>
      </c>
      <c r="B19" s="297">
        <v>497.04400000000027</v>
      </c>
      <c r="C19" s="298">
        <v>495.37600000000026</v>
      </c>
      <c r="D19" s="299">
        <v>499.70400000000024</v>
      </c>
      <c r="E19" s="297">
        <v>388.71299999999997</v>
      </c>
      <c r="F19" s="298">
        <v>380.49599999999987</v>
      </c>
      <c r="G19" s="299">
        <v>387.00999999999988</v>
      </c>
      <c r="H19" s="297">
        <v>9021.8100000000031</v>
      </c>
      <c r="I19" s="298">
        <v>9013.3060000000023</v>
      </c>
      <c r="J19" s="299">
        <v>9013.3060000000023</v>
      </c>
      <c r="K19" s="298">
        <v>9907.5670000000027</v>
      </c>
      <c r="L19" s="298">
        <v>9889.1780000000017</v>
      </c>
      <c r="M19" s="298">
        <v>9900.0200000000023</v>
      </c>
    </row>
    <row r="20" spans="1:13" s="57" customFormat="1" ht="13.5" customHeight="1">
      <c r="A20" s="292" t="s">
        <v>231</v>
      </c>
      <c r="B20" s="262">
        <v>869.61500000000012</v>
      </c>
      <c r="C20" s="257">
        <v>817.67399999999998</v>
      </c>
      <c r="D20" s="259">
        <v>915.46200000000056</v>
      </c>
      <c r="E20" s="262">
        <v>1151.8159999999993</v>
      </c>
      <c r="F20" s="257">
        <v>1144.5599999999995</v>
      </c>
      <c r="G20" s="259">
        <v>1150.8459999999993</v>
      </c>
      <c r="H20" s="262">
        <v>17427.022999999994</v>
      </c>
      <c r="I20" s="257">
        <v>17426.852999999992</v>
      </c>
      <c r="J20" s="259">
        <v>17426.852999999992</v>
      </c>
      <c r="K20" s="257">
        <v>19448.453999999994</v>
      </c>
      <c r="L20" s="257">
        <v>19389.086999999992</v>
      </c>
      <c r="M20" s="257">
        <v>19493.160999999993</v>
      </c>
    </row>
    <row r="21" spans="1:13">
      <c r="M21" s="14"/>
    </row>
    <row r="25" spans="1:13" ht="12" customHeight="1">
      <c r="I25" s="9" t="s">
        <v>250</v>
      </c>
      <c r="J25" s="455" t="s">
        <v>422</v>
      </c>
      <c r="K25" s="455" t="s">
        <v>251</v>
      </c>
    </row>
    <row r="26" spans="1:13">
      <c r="H26" s="9" t="s">
        <v>150</v>
      </c>
      <c r="I26" s="39">
        <f>SUM(B7:D7)</f>
        <v>0.33388400000000001</v>
      </c>
      <c r="J26" s="39">
        <f t="shared" ref="J26:J37" si="1">SUM(E7:G7)</f>
        <v>7.9592899999999993</v>
      </c>
      <c r="K26" s="39">
        <f t="shared" ref="K26:K37" si="2">SUM(H7:J7)</f>
        <v>257.66707499999995</v>
      </c>
      <c r="L26" s="39"/>
    </row>
    <row r="27" spans="1:13">
      <c r="H27" s="9" t="s">
        <v>149</v>
      </c>
      <c r="I27" s="39">
        <f t="shared" ref="I27:I37" si="3">SUM(B8:D8)</f>
        <v>276.170434</v>
      </c>
      <c r="J27" s="39">
        <f t="shared" si="1"/>
        <v>148.76378699999998</v>
      </c>
      <c r="K27" s="39">
        <f t="shared" si="2"/>
        <v>7.1998189999999997</v>
      </c>
      <c r="L27" s="39"/>
    </row>
    <row r="28" spans="1:13">
      <c r="H28" s="9" t="s">
        <v>148</v>
      </c>
      <c r="I28" s="39">
        <f t="shared" si="3"/>
        <v>0</v>
      </c>
      <c r="J28" s="39">
        <f t="shared" si="1"/>
        <v>1.6138379999999999</v>
      </c>
      <c r="K28" s="39">
        <f t="shared" si="2"/>
        <v>62.380140999999995</v>
      </c>
      <c r="L28" s="39"/>
    </row>
    <row r="29" spans="1:13">
      <c r="H29" s="9" t="s">
        <v>147</v>
      </c>
      <c r="I29" s="39">
        <f t="shared" si="3"/>
        <v>0.32967299999999999</v>
      </c>
      <c r="J29" s="39">
        <f t="shared" si="1"/>
        <v>2.3306719999999999</v>
      </c>
      <c r="K29" s="39">
        <f t="shared" si="2"/>
        <v>359.91287199999999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4.1789E-2</v>
      </c>
      <c r="J31" s="39">
        <f t="shared" si="1"/>
        <v>3.9133629999999999</v>
      </c>
      <c r="K31" s="39">
        <f t="shared" si="2"/>
        <v>1.9620000000000002</v>
      </c>
      <c r="L31" s="39"/>
    </row>
    <row r="32" spans="1:13">
      <c r="H32" s="9" t="s">
        <v>144</v>
      </c>
      <c r="I32" s="39">
        <f t="shared" si="3"/>
        <v>0</v>
      </c>
      <c r="J32" s="39">
        <f t="shared" si="1"/>
        <v>0</v>
      </c>
      <c r="K32" s="39">
        <f t="shared" si="2"/>
        <v>8.6981000000000003E-2</v>
      </c>
      <c r="L32" s="39"/>
    </row>
    <row r="33" spans="8:12">
      <c r="H33" s="9" t="s">
        <v>143</v>
      </c>
      <c r="I33" s="39">
        <f t="shared" si="3"/>
        <v>0.14100000000000001</v>
      </c>
      <c r="J33" s="39">
        <f t="shared" si="1"/>
        <v>5.199287</v>
      </c>
      <c r="K33" s="39">
        <f t="shared" si="2"/>
        <v>38.201687999999997</v>
      </c>
      <c r="L33" s="39"/>
    </row>
    <row r="34" spans="8:12">
      <c r="H34" s="9" t="s">
        <v>142</v>
      </c>
      <c r="I34" s="39">
        <f t="shared" si="3"/>
        <v>1.6041189999999999</v>
      </c>
      <c r="J34" s="39">
        <f t="shared" si="1"/>
        <v>3.9242470000000003</v>
      </c>
      <c r="K34" s="39">
        <f t="shared" si="2"/>
        <v>54.235045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1.0217669999999999</v>
      </c>
      <c r="J36" s="39">
        <f t="shared" si="1"/>
        <v>0.41922700000000002</v>
      </c>
      <c r="K36" s="39">
        <f t="shared" si="2"/>
        <v>0.43229700000000004</v>
      </c>
      <c r="L36" s="39"/>
    </row>
    <row r="37" spans="8:12">
      <c r="H37" s="9" t="s">
        <v>140</v>
      </c>
      <c r="I37" s="39">
        <f t="shared" si="3"/>
        <v>66.521761000000026</v>
      </c>
      <c r="J37" s="39">
        <f t="shared" si="1"/>
        <v>47.668103000000002</v>
      </c>
      <c r="K37" s="39">
        <f t="shared" si="2"/>
        <v>94.356336999999996</v>
      </c>
      <c r="L37" s="39"/>
    </row>
  </sheetData>
  <mergeCells count="13">
    <mergeCell ref="H5:J5"/>
    <mergeCell ref="K5:M5"/>
    <mergeCell ref="A3:A4"/>
    <mergeCell ref="A5:A6"/>
    <mergeCell ref="B5:D5"/>
    <mergeCell ref="B3:D3"/>
    <mergeCell ref="E3:G3"/>
    <mergeCell ref="E5:G5"/>
    <mergeCell ref="B2:D2"/>
    <mergeCell ref="E2:G2"/>
    <mergeCell ref="H2:J2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300" t="s">
        <v>381</v>
      </c>
      <c r="M1" s="210" t="str">
        <f>'3.1'!N1</f>
        <v>III. čtvrtletí 2023</v>
      </c>
    </row>
    <row r="2" spans="1:13" ht="6" customHeight="1"/>
    <row r="3" spans="1:13">
      <c r="A3" s="558" t="str">
        <f>'3.1'!A4</f>
        <v>2023</v>
      </c>
      <c r="B3" s="560" t="s">
        <v>180</v>
      </c>
      <c r="C3" s="540"/>
      <c r="D3" s="541"/>
      <c r="E3" s="560" t="s">
        <v>182</v>
      </c>
      <c r="F3" s="540"/>
      <c r="G3" s="541"/>
      <c r="H3" s="560" t="s">
        <v>183</v>
      </c>
      <c r="I3" s="540"/>
      <c r="J3" s="541"/>
      <c r="K3" s="540" t="s">
        <v>184</v>
      </c>
      <c r="L3" s="540"/>
      <c r="M3" s="540"/>
    </row>
    <row r="4" spans="1:13">
      <c r="A4" s="559"/>
      <c r="B4" s="375" t="s">
        <v>60</v>
      </c>
      <c r="C4" s="374" t="s">
        <v>61</v>
      </c>
      <c r="D4" s="379" t="s">
        <v>62</v>
      </c>
      <c r="E4" s="375" t="s">
        <v>63</v>
      </c>
      <c r="F4" s="374" t="s">
        <v>64</v>
      </c>
      <c r="G4" s="379" t="s">
        <v>65</v>
      </c>
      <c r="H4" s="375" t="s">
        <v>66</v>
      </c>
      <c r="I4" s="374" t="s">
        <v>67</v>
      </c>
      <c r="J4" s="379" t="s">
        <v>68</v>
      </c>
      <c r="K4" s="374" t="s">
        <v>69</v>
      </c>
      <c r="L4" s="374" t="s">
        <v>70</v>
      </c>
      <c r="M4" s="374" t="s">
        <v>71</v>
      </c>
    </row>
    <row r="5" spans="1:13">
      <c r="A5" s="550" t="s">
        <v>10</v>
      </c>
      <c r="B5" s="552">
        <f>D6</f>
        <v>20857.515650000096</v>
      </c>
      <c r="C5" s="553"/>
      <c r="D5" s="554"/>
      <c r="E5" s="555">
        <f>G6</f>
        <v>20860.244060000095</v>
      </c>
      <c r="F5" s="556"/>
      <c r="G5" s="557"/>
      <c r="H5" s="555">
        <f>J6</f>
        <v>20861.718410000089</v>
      </c>
      <c r="I5" s="556"/>
      <c r="J5" s="557"/>
      <c r="K5" s="556">
        <f>M6</f>
        <v>0</v>
      </c>
      <c r="L5" s="556"/>
      <c r="M5" s="556"/>
    </row>
    <row r="6" spans="1:13">
      <c r="A6" s="551"/>
      <c r="B6" s="312">
        <f>SUM(B7:B14)</f>
        <v>20824.621250000102</v>
      </c>
      <c r="C6" s="305">
        <f t="shared" ref="C6:M6" si="0">SUM(C7:C14)</f>
        <v>20827.935470000106</v>
      </c>
      <c r="D6" s="307">
        <f t="shared" si="0"/>
        <v>20857.515650000096</v>
      </c>
      <c r="E6" s="316">
        <f t="shared" si="0"/>
        <v>20859.323500000093</v>
      </c>
      <c r="F6" s="306">
        <f t="shared" si="0"/>
        <v>20867.049600000097</v>
      </c>
      <c r="G6" s="311">
        <f t="shared" si="0"/>
        <v>20860.244060000095</v>
      </c>
      <c r="H6" s="316">
        <f t="shared" si="0"/>
        <v>20866.876040000097</v>
      </c>
      <c r="I6" s="306">
        <f t="shared" si="0"/>
        <v>20866.231940000096</v>
      </c>
      <c r="J6" s="311">
        <f t="shared" si="0"/>
        <v>20861.718410000089</v>
      </c>
      <c r="K6" s="306">
        <f t="shared" si="0"/>
        <v>0</v>
      </c>
      <c r="L6" s="306">
        <f t="shared" si="0"/>
        <v>0</v>
      </c>
      <c r="M6" s="306">
        <f t="shared" si="0"/>
        <v>0</v>
      </c>
    </row>
    <row r="7" spans="1:13">
      <c r="A7" s="254" t="s">
        <v>0</v>
      </c>
      <c r="B7" s="313">
        <v>4290</v>
      </c>
      <c r="C7" s="301">
        <v>4290</v>
      </c>
      <c r="D7" s="308">
        <v>4290</v>
      </c>
      <c r="E7" s="313">
        <v>4290</v>
      </c>
      <c r="F7" s="301">
        <v>4290</v>
      </c>
      <c r="G7" s="308">
        <v>4290</v>
      </c>
      <c r="H7" s="313">
        <v>4290</v>
      </c>
      <c r="I7" s="301">
        <v>4290</v>
      </c>
      <c r="J7" s="308">
        <v>4290</v>
      </c>
      <c r="K7" s="301">
        <v>0</v>
      </c>
      <c r="L7" s="301">
        <v>0</v>
      </c>
      <c r="M7" s="301">
        <v>0</v>
      </c>
    </row>
    <row r="8" spans="1:13">
      <c r="A8" s="254" t="s">
        <v>15</v>
      </c>
      <c r="B8" s="314">
        <v>9415.8970000000008</v>
      </c>
      <c r="C8" s="302">
        <v>9415.8970000000008</v>
      </c>
      <c r="D8" s="309">
        <v>9435.8970000000008</v>
      </c>
      <c r="E8" s="314">
        <v>9434.902</v>
      </c>
      <c r="F8" s="302">
        <v>9434.902</v>
      </c>
      <c r="G8" s="309">
        <v>9434.902</v>
      </c>
      <c r="H8" s="314">
        <v>9434.902</v>
      </c>
      <c r="I8" s="302">
        <v>9434.902</v>
      </c>
      <c r="J8" s="309">
        <v>9435.8970000000008</v>
      </c>
      <c r="K8" s="302">
        <v>0</v>
      </c>
      <c r="L8" s="302">
        <v>0</v>
      </c>
      <c r="M8" s="302">
        <v>0</v>
      </c>
    </row>
    <row r="9" spans="1:13">
      <c r="A9" s="254" t="s">
        <v>16</v>
      </c>
      <c r="B9" s="314">
        <v>1363.5</v>
      </c>
      <c r="C9" s="302">
        <v>1363.5</v>
      </c>
      <c r="D9" s="309">
        <v>1363.5</v>
      </c>
      <c r="E9" s="314">
        <v>1363.5</v>
      </c>
      <c r="F9" s="302">
        <v>1363.5</v>
      </c>
      <c r="G9" s="309">
        <v>1363.5</v>
      </c>
      <c r="H9" s="314">
        <v>1363.5</v>
      </c>
      <c r="I9" s="302">
        <v>1363.5</v>
      </c>
      <c r="J9" s="309">
        <v>1363.5</v>
      </c>
      <c r="K9" s="302">
        <v>0</v>
      </c>
      <c r="L9" s="302">
        <v>0</v>
      </c>
      <c r="M9" s="302">
        <v>0</v>
      </c>
    </row>
    <row r="10" spans="1:13">
      <c r="A10" s="254" t="s">
        <v>17</v>
      </c>
      <c r="B10" s="314">
        <v>1022.4540000000005</v>
      </c>
      <c r="C10" s="302">
        <v>1023.4360000000004</v>
      </c>
      <c r="D10" s="309">
        <v>1027.0160000000005</v>
      </c>
      <c r="E10" s="314">
        <v>1027.7420000000006</v>
      </c>
      <c r="F10" s="302">
        <v>1034.6500000000008</v>
      </c>
      <c r="G10" s="309">
        <v>1036.2720000000008</v>
      </c>
      <c r="H10" s="314">
        <v>1048.1960000000008</v>
      </c>
      <c r="I10" s="302">
        <v>1050.352000000001</v>
      </c>
      <c r="J10" s="309">
        <v>1054.0490000000011</v>
      </c>
      <c r="K10" s="302">
        <v>0</v>
      </c>
      <c r="L10" s="302">
        <v>0</v>
      </c>
      <c r="M10" s="302">
        <v>0</v>
      </c>
    </row>
    <row r="11" spans="1:13">
      <c r="A11" s="254" t="s">
        <v>3</v>
      </c>
      <c r="B11" s="314">
        <v>1111.8199799999968</v>
      </c>
      <c r="C11" s="302">
        <v>1111.2744799999969</v>
      </c>
      <c r="D11" s="309">
        <v>1110.834479999997</v>
      </c>
      <c r="E11" s="314">
        <v>1110.4428799999971</v>
      </c>
      <c r="F11" s="302">
        <v>1109.1848799999973</v>
      </c>
      <c r="G11" s="309">
        <v>1101.7461399999972</v>
      </c>
      <c r="H11" s="314">
        <v>1099.6408399999975</v>
      </c>
      <c r="I11" s="302">
        <v>1099.1323399999976</v>
      </c>
      <c r="J11" s="309">
        <v>1096.9008399999977</v>
      </c>
      <c r="K11" s="302">
        <v>0</v>
      </c>
      <c r="L11" s="302">
        <v>0</v>
      </c>
      <c r="M11" s="302">
        <v>0</v>
      </c>
    </row>
    <row r="12" spans="1:13">
      <c r="A12" s="254" t="s">
        <v>18</v>
      </c>
      <c r="B12" s="314">
        <v>1171.5</v>
      </c>
      <c r="C12" s="302">
        <v>1171.5</v>
      </c>
      <c r="D12" s="309">
        <v>1171.5</v>
      </c>
      <c r="E12" s="314">
        <v>1171.5</v>
      </c>
      <c r="F12" s="302">
        <v>1171.5</v>
      </c>
      <c r="G12" s="309">
        <v>1171.5</v>
      </c>
      <c r="H12" s="314">
        <v>1171.5</v>
      </c>
      <c r="I12" s="302">
        <v>1171.5</v>
      </c>
      <c r="J12" s="309">
        <v>1171.5</v>
      </c>
      <c r="K12" s="302">
        <v>0</v>
      </c>
      <c r="L12" s="302">
        <v>0</v>
      </c>
      <c r="M12" s="302">
        <v>0</v>
      </c>
    </row>
    <row r="13" spans="1:13">
      <c r="A13" s="254" t="s">
        <v>1</v>
      </c>
      <c r="B13" s="314">
        <v>339.19430000000006</v>
      </c>
      <c r="C13" s="302">
        <v>339.19430000000006</v>
      </c>
      <c r="D13" s="309">
        <v>339.19430000000006</v>
      </c>
      <c r="E13" s="314">
        <v>338.65430000000009</v>
      </c>
      <c r="F13" s="302">
        <v>338.65430000000009</v>
      </c>
      <c r="G13" s="309">
        <v>338.05430000000013</v>
      </c>
      <c r="H13" s="314">
        <v>338.05430000000013</v>
      </c>
      <c r="I13" s="302">
        <v>338.05430000000013</v>
      </c>
      <c r="J13" s="309">
        <v>337.05430000000013</v>
      </c>
      <c r="K13" s="302">
        <v>0</v>
      </c>
      <c r="L13" s="302">
        <v>0</v>
      </c>
      <c r="M13" s="302">
        <v>0</v>
      </c>
    </row>
    <row r="14" spans="1:13">
      <c r="A14" s="255" t="s">
        <v>2</v>
      </c>
      <c r="B14" s="315">
        <v>2110.2559700001034</v>
      </c>
      <c r="C14" s="304">
        <v>2113.1336900001061</v>
      </c>
      <c r="D14" s="310">
        <v>2119.5738700000998</v>
      </c>
      <c r="E14" s="315">
        <v>2122.5823200000978</v>
      </c>
      <c r="F14" s="304">
        <v>2124.6584200000975</v>
      </c>
      <c r="G14" s="310">
        <v>2124.2696200000983</v>
      </c>
      <c r="H14" s="315">
        <v>2121.0829000000981</v>
      </c>
      <c r="I14" s="304">
        <v>2118.7913000000976</v>
      </c>
      <c r="J14" s="310">
        <v>2112.8172700000914</v>
      </c>
      <c r="K14" s="304">
        <v>0</v>
      </c>
      <c r="L14" s="304">
        <v>0</v>
      </c>
      <c r="M14" s="304">
        <v>0</v>
      </c>
    </row>
    <row r="15" spans="1:13">
      <c r="M15" s="14"/>
    </row>
    <row r="16" spans="1:13" ht="3.75" customHeight="1"/>
    <row r="17" spans="1:10">
      <c r="A17" s="435" t="str">
        <f>'3.1'!A4</f>
        <v>2023</v>
      </c>
      <c r="B17" s="303" t="s">
        <v>7</v>
      </c>
      <c r="C17" s="303" t="s">
        <v>20</v>
      </c>
      <c r="D17" s="303" t="s">
        <v>21</v>
      </c>
      <c r="E17" s="303" t="s">
        <v>22</v>
      </c>
      <c r="F17" s="303" t="s">
        <v>43</v>
      </c>
      <c r="G17" s="303" t="s">
        <v>44</v>
      </c>
      <c r="H17" s="303" t="s">
        <v>45</v>
      </c>
      <c r="I17" s="303" t="s">
        <v>46</v>
      </c>
      <c r="J17" s="303" t="s">
        <v>53</v>
      </c>
    </row>
    <row r="18" spans="1:10">
      <c r="A18" s="428" t="s">
        <v>10</v>
      </c>
      <c r="B18" s="429">
        <f>SUM(B19:B32)</f>
        <v>4290</v>
      </c>
      <c r="C18" s="429">
        <f t="shared" ref="C18:I18" si="1">SUM(C19:C32)</f>
        <v>9435.8970000000008</v>
      </c>
      <c r="D18" s="372">
        <f t="shared" si="1"/>
        <v>1363.5</v>
      </c>
      <c r="E18" s="372">
        <f t="shared" si="1"/>
        <v>1054.049</v>
      </c>
      <c r="F18" s="372">
        <f t="shared" si="1"/>
        <v>1096.90084</v>
      </c>
      <c r="G18" s="372">
        <f t="shared" si="1"/>
        <v>1171.5</v>
      </c>
      <c r="H18" s="372">
        <f t="shared" si="1"/>
        <v>337.05430000000001</v>
      </c>
      <c r="I18" s="372">
        <f t="shared" si="1"/>
        <v>2112.8172699999977</v>
      </c>
      <c r="J18" s="372">
        <f t="shared" ref="J18:J32" si="2">SUM(B18:I18)</f>
        <v>20861.718409999994</v>
      </c>
    </row>
    <row r="19" spans="1:10">
      <c r="A19" s="426" t="s">
        <v>234</v>
      </c>
      <c r="B19" s="279">
        <v>0</v>
      </c>
      <c r="C19" s="279">
        <v>17.440000000000001</v>
      </c>
      <c r="D19" s="279">
        <v>0</v>
      </c>
      <c r="E19" s="279">
        <v>35.29499999999998</v>
      </c>
      <c r="F19" s="279">
        <v>11.205999999999998</v>
      </c>
      <c r="G19" s="279">
        <v>0</v>
      </c>
      <c r="H19" s="279">
        <v>0</v>
      </c>
      <c r="I19" s="279">
        <v>22.208110000000033</v>
      </c>
      <c r="J19" s="7">
        <f t="shared" si="2"/>
        <v>86.149110000000007</v>
      </c>
    </row>
    <row r="20" spans="1:10">
      <c r="A20" s="426" t="s">
        <v>236</v>
      </c>
      <c r="B20" s="279">
        <v>2250</v>
      </c>
      <c r="C20" s="279">
        <v>215.44500000000002</v>
      </c>
      <c r="D20" s="279">
        <v>0</v>
      </c>
      <c r="E20" s="279">
        <v>55.018999999999998</v>
      </c>
      <c r="F20" s="279">
        <v>175.05975000000007</v>
      </c>
      <c r="G20" s="279">
        <v>0</v>
      </c>
      <c r="H20" s="279">
        <v>0</v>
      </c>
      <c r="I20" s="279">
        <v>247.89153000000022</v>
      </c>
      <c r="J20" s="7">
        <f t="shared" si="2"/>
        <v>2943.4152800000002</v>
      </c>
    </row>
    <row r="21" spans="1:10">
      <c r="A21" s="426" t="s">
        <v>237</v>
      </c>
      <c r="B21" s="279">
        <v>0</v>
      </c>
      <c r="C21" s="279">
        <v>226.29999999999998</v>
      </c>
      <c r="D21" s="279">
        <v>118.5</v>
      </c>
      <c r="E21" s="279">
        <v>85.241999999999948</v>
      </c>
      <c r="F21" s="279">
        <v>34.8202</v>
      </c>
      <c r="G21" s="279">
        <v>0</v>
      </c>
      <c r="H21" s="279">
        <v>8.2601999999999993</v>
      </c>
      <c r="I21" s="279">
        <v>448.87343999999945</v>
      </c>
      <c r="J21" s="7">
        <f t="shared" si="2"/>
        <v>921.99583999999936</v>
      </c>
    </row>
    <row r="22" spans="1:10">
      <c r="A22" s="426" t="s">
        <v>238</v>
      </c>
      <c r="B22" s="279">
        <v>0</v>
      </c>
      <c r="C22" s="279">
        <v>539.80600000000004</v>
      </c>
      <c r="D22" s="279">
        <v>400</v>
      </c>
      <c r="E22" s="279">
        <v>22.95</v>
      </c>
      <c r="F22" s="279">
        <v>6.2655000000000012</v>
      </c>
      <c r="G22" s="279">
        <v>0</v>
      </c>
      <c r="H22" s="279">
        <v>67.594999999999999</v>
      </c>
      <c r="I22" s="279">
        <v>14.382359999999986</v>
      </c>
      <c r="J22" s="7">
        <f t="shared" si="2"/>
        <v>1050.9988600000001</v>
      </c>
    </row>
    <row r="23" spans="1:10">
      <c r="A23" s="426" t="s">
        <v>235</v>
      </c>
      <c r="B23" s="279">
        <v>2040</v>
      </c>
      <c r="C23" s="279">
        <v>14.759</v>
      </c>
      <c r="D23" s="279">
        <v>0</v>
      </c>
      <c r="E23" s="279">
        <v>89.114000000000033</v>
      </c>
      <c r="F23" s="279">
        <v>8.5880999999999901</v>
      </c>
      <c r="G23" s="279">
        <v>475</v>
      </c>
      <c r="H23" s="279">
        <v>11.87</v>
      </c>
      <c r="I23" s="279">
        <v>93.048579999999859</v>
      </c>
      <c r="J23" s="7">
        <f t="shared" si="2"/>
        <v>2732.3796799999996</v>
      </c>
    </row>
    <row r="24" spans="1:10">
      <c r="A24" s="426" t="s">
        <v>239</v>
      </c>
      <c r="B24" s="279">
        <v>0</v>
      </c>
      <c r="C24" s="279">
        <v>182.59900000000002</v>
      </c>
      <c r="D24" s="279">
        <v>0</v>
      </c>
      <c r="E24" s="279">
        <v>61.065000000000019</v>
      </c>
      <c r="F24" s="279">
        <v>29.445399999999971</v>
      </c>
      <c r="G24" s="279">
        <v>0</v>
      </c>
      <c r="H24" s="279">
        <v>10.201000000000001</v>
      </c>
      <c r="I24" s="279">
        <v>94.106329999999701</v>
      </c>
      <c r="J24" s="7">
        <f t="shared" si="2"/>
        <v>377.41672999999969</v>
      </c>
    </row>
    <row r="25" spans="1:10">
      <c r="A25" s="426" t="s">
        <v>240</v>
      </c>
      <c r="B25" s="279">
        <v>0</v>
      </c>
      <c r="C25" s="279">
        <v>4.835</v>
      </c>
      <c r="D25" s="279">
        <v>0</v>
      </c>
      <c r="E25" s="279">
        <v>41.739000000000019</v>
      </c>
      <c r="F25" s="279">
        <v>23.200149999999979</v>
      </c>
      <c r="G25" s="279">
        <v>0</v>
      </c>
      <c r="H25" s="279">
        <v>50.098699999999994</v>
      </c>
      <c r="I25" s="279">
        <v>113.40000999999997</v>
      </c>
      <c r="J25" s="7">
        <f t="shared" si="2"/>
        <v>233.27285999999995</v>
      </c>
    </row>
    <row r="26" spans="1:10">
      <c r="A26" s="426" t="s">
        <v>241</v>
      </c>
      <c r="B26" s="279">
        <v>0</v>
      </c>
      <c r="C26" s="279">
        <v>1260.1520000000003</v>
      </c>
      <c r="D26" s="279">
        <v>0</v>
      </c>
      <c r="E26" s="279">
        <v>96.813999999999979</v>
      </c>
      <c r="F26" s="279">
        <v>17.928899999999992</v>
      </c>
      <c r="G26" s="279">
        <v>0</v>
      </c>
      <c r="H26" s="279">
        <v>28.4</v>
      </c>
      <c r="I26" s="279">
        <v>62.89087000000027</v>
      </c>
      <c r="J26" s="7">
        <f t="shared" si="2"/>
        <v>1466.1857700000005</v>
      </c>
    </row>
    <row r="27" spans="1:10">
      <c r="A27" s="426" t="s">
        <v>242</v>
      </c>
      <c r="B27" s="279">
        <v>0</v>
      </c>
      <c r="C27" s="279">
        <v>100.43100000000001</v>
      </c>
      <c r="D27" s="279">
        <v>0</v>
      </c>
      <c r="E27" s="279">
        <v>124.64299999999992</v>
      </c>
      <c r="F27" s="279">
        <v>10.974039999999999</v>
      </c>
      <c r="G27" s="279">
        <v>650</v>
      </c>
      <c r="H27" s="279">
        <v>45.039999999999992</v>
      </c>
      <c r="I27" s="279">
        <v>113.40901999999997</v>
      </c>
      <c r="J27" s="7">
        <f t="shared" si="2"/>
        <v>1044.4970599999999</v>
      </c>
    </row>
    <row r="28" spans="1:10">
      <c r="A28" s="426" t="s">
        <v>243</v>
      </c>
      <c r="B28" s="279">
        <v>0</v>
      </c>
      <c r="C28" s="279">
        <v>1293.7099999999998</v>
      </c>
      <c r="D28" s="279">
        <v>0</v>
      </c>
      <c r="E28" s="279">
        <v>67.580000000000027</v>
      </c>
      <c r="F28" s="279">
        <v>29.477300000000014</v>
      </c>
      <c r="G28" s="279">
        <v>0</v>
      </c>
      <c r="H28" s="279">
        <v>17.200399999999998</v>
      </c>
      <c r="I28" s="279">
        <v>102.22575999999972</v>
      </c>
      <c r="J28" s="7">
        <f t="shared" si="2"/>
        <v>1510.1934599999995</v>
      </c>
    </row>
    <row r="29" spans="1:10">
      <c r="A29" s="426" t="s">
        <v>244</v>
      </c>
      <c r="B29" s="279">
        <v>0</v>
      </c>
      <c r="C29" s="279">
        <v>262.08500000000004</v>
      </c>
      <c r="D29" s="279">
        <v>0</v>
      </c>
      <c r="E29" s="279">
        <v>72.335000000000008</v>
      </c>
      <c r="F29" s="279">
        <v>20.561299999999989</v>
      </c>
      <c r="G29" s="279">
        <v>1.5</v>
      </c>
      <c r="H29" s="279">
        <v>5.3199999999999994</v>
      </c>
      <c r="I29" s="279">
        <v>212.48352999999861</v>
      </c>
      <c r="J29" s="7">
        <f t="shared" si="2"/>
        <v>574.28482999999869</v>
      </c>
    </row>
    <row r="30" spans="1:10">
      <c r="A30" s="426" t="s">
        <v>245</v>
      </c>
      <c r="B30" s="279">
        <v>0</v>
      </c>
      <c r="C30" s="279">
        <v>1151.8600000000001</v>
      </c>
      <c r="D30" s="279">
        <v>0</v>
      </c>
      <c r="E30" s="279">
        <v>212.37399999999997</v>
      </c>
      <c r="F30" s="279">
        <v>644.81506000000002</v>
      </c>
      <c r="G30" s="279">
        <v>45</v>
      </c>
      <c r="H30" s="279">
        <v>6.0439999999999996</v>
      </c>
      <c r="I30" s="279">
        <v>251.71481999999907</v>
      </c>
      <c r="J30" s="7">
        <f t="shared" si="2"/>
        <v>2311.8078799999994</v>
      </c>
    </row>
    <row r="31" spans="1:10">
      <c r="A31" s="426" t="s">
        <v>246</v>
      </c>
      <c r="B31" s="279">
        <v>0</v>
      </c>
      <c r="C31" s="279">
        <v>4034.8129999999996</v>
      </c>
      <c r="D31" s="279">
        <v>845</v>
      </c>
      <c r="E31" s="279">
        <v>55.137000000000022</v>
      </c>
      <c r="F31" s="279">
        <v>76.970639999999989</v>
      </c>
      <c r="G31" s="279">
        <v>0</v>
      </c>
      <c r="H31" s="279">
        <v>86.8</v>
      </c>
      <c r="I31" s="279">
        <v>172.93350999999998</v>
      </c>
      <c r="J31" s="7">
        <f t="shared" si="2"/>
        <v>5271.6541499999994</v>
      </c>
    </row>
    <row r="32" spans="1:10">
      <c r="A32" s="427" t="s">
        <v>247</v>
      </c>
      <c r="B32" s="280">
        <v>0</v>
      </c>
      <c r="C32" s="280">
        <v>131.66200000000001</v>
      </c>
      <c r="D32" s="280">
        <v>0</v>
      </c>
      <c r="E32" s="280">
        <v>34.741999999999997</v>
      </c>
      <c r="F32" s="280">
        <v>7.5884999999999998</v>
      </c>
      <c r="G32" s="280">
        <v>0</v>
      </c>
      <c r="H32" s="280">
        <v>0.22500000000000001</v>
      </c>
      <c r="I32" s="280">
        <v>163.24940000000052</v>
      </c>
      <c r="J32" s="257">
        <f t="shared" si="2"/>
        <v>337.46690000000052</v>
      </c>
    </row>
    <row r="33" spans="10:10">
      <c r="J33" s="14"/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7" priority="4">
      <formula>SEARCH($B$3,$M$1)</formula>
    </cfRule>
  </conditionalFormatting>
  <conditionalFormatting sqref="B5:G14">
    <cfRule type="expression" dxfId="26" priority="3">
      <formula>SEARCH($E$3,$M$1)</formula>
    </cfRule>
  </conditionalFormatting>
  <conditionalFormatting sqref="B5:J14">
    <cfRule type="expression" dxfId="25" priority="2">
      <formula>SEARCH($H$3,$M$1)</formula>
    </cfRule>
  </conditionalFormatting>
  <conditionalFormatting sqref="B5:M14">
    <cfRule type="expression" dxfId="24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300" t="s">
        <v>382</v>
      </c>
      <c r="J1" s="210" t="str">
        <f>'3.1'!N1</f>
        <v>III. čtvrtletí 2023</v>
      </c>
    </row>
    <row r="2" spans="1:10" s="51" customFormat="1" ht="18">
      <c r="A2" s="267" t="str">
        <f>"6.1 Výroba elektřiny v krajích ČR podle technologie elektráren za "&amp;LEFT(J1,SEARCH(" ",J1)-1)&amp;" čtvrtletí [MWh]"</f>
        <v>6.1 Výroba elektřiny v krajích ČR podle technologie elektráren za III. čtvrtletí [MWh]</v>
      </c>
    </row>
    <row r="3" spans="1:10" ht="6" customHeight="1"/>
    <row r="4" spans="1:10">
      <c r="A4" s="436" t="str">
        <f>'3.1'!A4</f>
        <v>2023</v>
      </c>
      <c r="B4" s="318" t="s">
        <v>7</v>
      </c>
      <c r="C4" s="318" t="s">
        <v>20</v>
      </c>
      <c r="D4" s="318" t="s">
        <v>21</v>
      </c>
      <c r="E4" s="318" t="s">
        <v>22</v>
      </c>
      <c r="F4" s="318" t="s">
        <v>43</v>
      </c>
      <c r="G4" s="318" t="s">
        <v>44</v>
      </c>
      <c r="H4" s="318" t="s">
        <v>45</v>
      </c>
      <c r="I4" s="318" t="s">
        <v>46</v>
      </c>
      <c r="J4" s="318" t="s">
        <v>53</v>
      </c>
    </row>
    <row r="5" spans="1:10">
      <c r="A5" s="320" t="s">
        <v>10</v>
      </c>
      <c r="B5" s="321">
        <f>SUM(B6:B19)</f>
        <v>7092500.6399999997</v>
      </c>
      <c r="C5" s="322">
        <f t="shared" ref="C5:I5" si="0">SUM(C6:C19)</f>
        <v>7379245.0329999998</v>
      </c>
      <c r="D5" s="322">
        <f t="shared" si="0"/>
        <v>595779.52500000014</v>
      </c>
      <c r="E5" s="322">
        <f t="shared" si="0"/>
        <v>808873.97300000011</v>
      </c>
      <c r="F5" s="322">
        <f t="shared" si="0"/>
        <v>313658.15399999998</v>
      </c>
      <c r="G5" s="322">
        <f t="shared" si="0"/>
        <v>289441.51</v>
      </c>
      <c r="H5" s="322">
        <f t="shared" si="0"/>
        <v>115708.34100000003</v>
      </c>
      <c r="I5" s="322">
        <f t="shared" si="0"/>
        <v>791223.02</v>
      </c>
      <c r="J5" s="322">
        <f t="shared" ref="J5:J19" si="1">SUM(B5:I5)</f>
        <v>17386430.195999999</v>
      </c>
    </row>
    <row r="6" spans="1:10">
      <c r="A6" s="424" t="s">
        <v>234</v>
      </c>
      <c r="B6" s="276">
        <v>0</v>
      </c>
      <c r="C6" s="276">
        <v>22710.165999999997</v>
      </c>
      <c r="D6" s="276">
        <v>0</v>
      </c>
      <c r="E6" s="276">
        <v>15108.047000000006</v>
      </c>
      <c r="F6" s="276">
        <v>5828.0030000000006</v>
      </c>
      <c r="G6" s="276">
        <v>0</v>
      </c>
      <c r="H6" s="276">
        <v>0</v>
      </c>
      <c r="I6" s="276">
        <v>7470.6699999999992</v>
      </c>
      <c r="J6" s="23">
        <f t="shared" si="1"/>
        <v>51116.885999999999</v>
      </c>
    </row>
    <row r="7" spans="1:10">
      <c r="A7" s="424" t="s">
        <v>236</v>
      </c>
      <c r="B7" s="276">
        <v>3597626.3</v>
      </c>
      <c r="C7" s="276">
        <v>86729.743000000002</v>
      </c>
      <c r="D7" s="276">
        <v>0</v>
      </c>
      <c r="E7" s="276">
        <v>69393.442999999985</v>
      </c>
      <c r="F7" s="276">
        <v>41897.789999999979</v>
      </c>
      <c r="G7" s="276">
        <v>0</v>
      </c>
      <c r="H7" s="276">
        <v>0</v>
      </c>
      <c r="I7" s="276">
        <v>94171.106000000247</v>
      </c>
      <c r="J7" s="23">
        <f t="shared" si="1"/>
        <v>3889818.3819999998</v>
      </c>
    </row>
    <row r="8" spans="1:10">
      <c r="A8" s="424" t="s">
        <v>237</v>
      </c>
      <c r="B8" s="276">
        <v>0</v>
      </c>
      <c r="C8" s="276">
        <v>85232.924999999988</v>
      </c>
      <c r="D8" s="276">
        <v>12.425000000000001</v>
      </c>
      <c r="E8" s="276">
        <v>69069.163999999975</v>
      </c>
      <c r="F8" s="276">
        <v>11116.309999999998</v>
      </c>
      <c r="G8" s="276">
        <v>0</v>
      </c>
      <c r="H8" s="276">
        <v>2492.6430000000005</v>
      </c>
      <c r="I8" s="276">
        <v>175813.35099999994</v>
      </c>
      <c r="J8" s="23">
        <f t="shared" si="1"/>
        <v>343736.81799999991</v>
      </c>
    </row>
    <row r="9" spans="1:10">
      <c r="A9" s="424" t="s">
        <v>238</v>
      </c>
      <c r="B9" s="276">
        <v>0</v>
      </c>
      <c r="C9" s="276">
        <v>303356.40100000001</v>
      </c>
      <c r="D9" s="276">
        <v>28199.5</v>
      </c>
      <c r="E9" s="276">
        <v>14064.773000000003</v>
      </c>
      <c r="F9" s="276">
        <v>2536.8609999999985</v>
      </c>
      <c r="G9" s="276">
        <v>0</v>
      </c>
      <c r="H9" s="276">
        <v>24704.457000000009</v>
      </c>
      <c r="I9" s="276">
        <v>5197.2949999999964</v>
      </c>
      <c r="J9" s="23">
        <f t="shared" si="1"/>
        <v>378059.28699999995</v>
      </c>
    </row>
    <row r="10" spans="1:10">
      <c r="A10" s="424" t="s">
        <v>235</v>
      </c>
      <c r="B10" s="276">
        <v>3494874.34</v>
      </c>
      <c r="C10" s="276">
        <v>9471.5889999999981</v>
      </c>
      <c r="D10" s="276">
        <v>0</v>
      </c>
      <c r="E10" s="276">
        <v>113619.12200000005</v>
      </c>
      <c r="F10" s="276">
        <v>7004.8069999999998</v>
      </c>
      <c r="G10" s="276">
        <v>103406.13</v>
      </c>
      <c r="H10" s="276">
        <v>3808.3229999999999</v>
      </c>
      <c r="I10" s="276">
        <v>34662.894000000073</v>
      </c>
      <c r="J10" s="23">
        <f t="shared" si="1"/>
        <v>3766847.2049999996</v>
      </c>
    </row>
    <row r="11" spans="1:10">
      <c r="A11" s="424" t="s">
        <v>239</v>
      </c>
      <c r="B11" s="276">
        <v>0</v>
      </c>
      <c r="C11" s="276">
        <v>142201.12200000003</v>
      </c>
      <c r="D11" s="276">
        <v>0</v>
      </c>
      <c r="E11" s="276">
        <v>77317.825000000012</v>
      </c>
      <c r="F11" s="276">
        <v>12289.390000000003</v>
      </c>
      <c r="G11" s="276">
        <v>0</v>
      </c>
      <c r="H11" s="276">
        <v>3223.0720000000001</v>
      </c>
      <c r="I11" s="276">
        <v>35161.517999999865</v>
      </c>
      <c r="J11" s="23">
        <f t="shared" si="1"/>
        <v>270192.92699999991</v>
      </c>
    </row>
    <row r="12" spans="1:10">
      <c r="A12" s="424" t="s">
        <v>240</v>
      </c>
      <c r="B12" s="276">
        <v>0</v>
      </c>
      <c r="C12" s="276">
        <v>8103.68</v>
      </c>
      <c r="D12" s="276">
        <v>0</v>
      </c>
      <c r="E12" s="276">
        <v>16346.766000000012</v>
      </c>
      <c r="F12" s="276">
        <v>6491.8370000000068</v>
      </c>
      <c r="G12" s="276">
        <v>0</v>
      </c>
      <c r="H12" s="276">
        <v>18430.594000000016</v>
      </c>
      <c r="I12" s="276">
        <v>42341.330999999838</v>
      </c>
      <c r="J12" s="23">
        <f t="shared" si="1"/>
        <v>91714.207999999868</v>
      </c>
    </row>
    <row r="13" spans="1:10">
      <c r="A13" s="424" t="s">
        <v>241</v>
      </c>
      <c r="B13" s="276">
        <v>0</v>
      </c>
      <c r="C13" s="276">
        <v>606711.81799999997</v>
      </c>
      <c r="D13" s="276">
        <v>0</v>
      </c>
      <c r="E13" s="276">
        <v>107099.22600000008</v>
      </c>
      <c r="F13" s="276">
        <v>10506.621999999999</v>
      </c>
      <c r="G13" s="276">
        <v>0</v>
      </c>
      <c r="H13" s="276">
        <v>12416.326999999999</v>
      </c>
      <c r="I13" s="276">
        <v>21831.265000000021</v>
      </c>
      <c r="J13" s="23">
        <f t="shared" si="1"/>
        <v>758565.25800000003</v>
      </c>
    </row>
    <row r="14" spans="1:10">
      <c r="A14" s="424" t="s">
        <v>242</v>
      </c>
      <c r="B14" s="276">
        <v>0</v>
      </c>
      <c r="C14" s="276">
        <v>26527.453999999998</v>
      </c>
      <c r="D14" s="276">
        <v>0</v>
      </c>
      <c r="E14" s="276">
        <v>60499.015000000065</v>
      </c>
      <c r="F14" s="276">
        <v>4916.5480000000043</v>
      </c>
      <c r="G14" s="276">
        <v>172700.22999999998</v>
      </c>
      <c r="H14" s="276">
        <v>14690.002</v>
      </c>
      <c r="I14" s="276">
        <v>41088.188999999948</v>
      </c>
      <c r="J14" s="23">
        <f t="shared" si="1"/>
        <v>320421.43800000002</v>
      </c>
    </row>
    <row r="15" spans="1:10">
      <c r="A15" s="424" t="s">
        <v>243</v>
      </c>
      <c r="B15" s="276">
        <v>0</v>
      </c>
      <c r="C15" s="276">
        <v>866239.5</v>
      </c>
      <c r="D15" s="276">
        <v>0</v>
      </c>
      <c r="E15" s="276">
        <v>79327.797999999908</v>
      </c>
      <c r="F15" s="276">
        <v>9047.0119999999988</v>
      </c>
      <c r="G15" s="276">
        <v>0</v>
      </c>
      <c r="H15" s="276">
        <v>1941.6339999999998</v>
      </c>
      <c r="I15" s="276">
        <v>36953.228000000083</v>
      </c>
      <c r="J15" s="23">
        <f t="shared" si="1"/>
        <v>993509.17200000002</v>
      </c>
    </row>
    <row r="16" spans="1:10">
      <c r="A16" s="424" t="s">
        <v>244</v>
      </c>
      <c r="B16" s="276">
        <v>0</v>
      </c>
      <c r="C16" s="276">
        <v>109940.43199999999</v>
      </c>
      <c r="D16" s="276">
        <v>0</v>
      </c>
      <c r="E16" s="276">
        <v>56086.468999999997</v>
      </c>
      <c r="F16" s="276">
        <v>10070.379999999992</v>
      </c>
      <c r="G16" s="276">
        <v>0</v>
      </c>
      <c r="H16" s="276">
        <v>1877.1680000000003</v>
      </c>
      <c r="I16" s="276">
        <v>78952.570999999793</v>
      </c>
      <c r="J16" s="23">
        <f t="shared" si="1"/>
        <v>256927.01999999979</v>
      </c>
    </row>
    <row r="17" spans="1:10">
      <c r="A17" s="424" t="s">
        <v>245</v>
      </c>
      <c r="B17" s="276">
        <v>0</v>
      </c>
      <c r="C17" s="276">
        <v>907269.14700000011</v>
      </c>
      <c r="D17" s="276">
        <v>0</v>
      </c>
      <c r="E17" s="276">
        <v>86541.748999999967</v>
      </c>
      <c r="F17" s="276">
        <v>136065.416</v>
      </c>
      <c r="G17" s="276">
        <v>13335.15</v>
      </c>
      <c r="H17" s="276">
        <v>1151.4290000000001</v>
      </c>
      <c r="I17" s="276">
        <v>94496.317000000126</v>
      </c>
      <c r="J17" s="23">
        <f t="shared" si="1"/>
        <v>1238859.2080000001</v>
      </c>
    </row>
    <row r="18" spans="1:10">
      <c r="A18" s="424" t="s">
        <v>246</v>
      </c>
      <c r="B18" s="276">
        <v>0</v>
      </c>
      <c r="C18" s="276">
        <v>4161466.9390000002</v>
      </c>
      <c r="D18" s="276">
        <v>567567.60000000009</v>
      </c>
      <c r="E18" s="276">
        <v>24317.652000000002</v>
      </c>
      <c r="F18" s="276">
        <v>51592.510000000024</v>
      </c>
      <c r="G18" s="276">
        <v>0</v>
      </c>
      <c r="H18" s="276">
        <v>30932.038</v>
      </c>
      <c r="I18" s="276">
        <v>62025.968999999939</v>
      </c>
      <c r="J18" s="23">
        <f t="shared" si="1"/>
        <v>4897902.7079999996</v>
      </c>
    </row>
    <row r="19" spans="1:10">
      <c r="A19" s="425" t="s">
        <v>247</v>
      </c>
      <c r="B19" s="278">
        <v>0</v>
      </c>
      <c r="C19" s="278">
        <v>43284.116999999998</v>
      </c>
      <c r="D19" s="278">
        <v>0</v>
      </c>
      <c r="E19" s="278">
        <v>20082.923999999985</v>
      </c>
      <c r="F19" s="278">
        <v>4294.6680000000006</v>
      </c>
      <c r="G19" s="278">
        <v>0</v>
      </c>
      <c r="H19" s="278">
        <v>40.653999999999996</v>
      </c>
      <c r="I19" s="278">
        <v>61057.316000000072</v>
      </c>
      <c r="J19" s="243">
        <f t="shared" si="1"/>
        <v>128759.67900000006</v>
      </c>
    </row>
    <row r="20" spans="1:10">
      <c r="J20" s="14"/>
    </row>
    <row r="21" spans="1:10" ht="11.25" customHeight="1"/>
    <row r="22" spans="1:10" s="51" customFormat="1" ht="18">
      <c r="A22" s="267" t="str">
        <f>"6.2 Spotřeba elektřiny netto v krajích ČR podle kategorie spotřeb za "&amp;LEFT(J1,SEARCH(" ",J1)-1)&amp;" čtvrtletí [MWh]"</f>
        <v>6.2 Spotřeba elektřiny netto v krajích ČR podle kategorie spotřeb za III. čtvrtletí [MWh]</v>
      </c>
      <c r="H22" s="58"/>
    </row>
    <row r="23" spans="1:10" ht="7.5" customHeight="1"/>
    <row r="24" spans="1:10">
      <c r="A24" s="436" t="str">
        <f>'3.1'!A4</f>
        <v>2023</v>
      </c>
      <c r="B24" s="317" t="s">
        <v>8</v>
      </c>
      <c r="C24" s="317" t="s">
        <v>9</v>
      </c>
      <c r="D24" s="317" t="s">
        <v>132</v>
      </c>
      <c r="E24" s="317" t="s">
        <v>130</v>
      </c>
      <c r="F24" s="317" t="s">
        <v>53</v>
      </c>
    </row>
    <row r="25" spans="1:10">
      <c r="A25" s="323" t="s">
        <v>10</v>
      </c>
      <c r="B25" s="322">
        <f>SUM(B26:B39)</f>
        <v>1812381.2819999999</v>
      </c>
      <c r="C25" s="322">
        <f>SUM(C26:C39)</f>
        <v>5359895.5529999994</v>
      </c>
      <c r="D25" s="322">
        <f>SUM(D26:D39)</f>
        <v>1583712.7368662641</v>
      </c>
      <c r="E25" s="322">
        <f>SUM(E26:E39)</f>
        <v>2829114.6521337326</v>
      </c>
      <c r="F25" s="322">
        <f t="shared" ref="F25:F39" si="2">SUM(B25:E25)</f>
        <v>11585104.223999996</v>
      </c>
    </row>
    <row r="26" spans="1:10" ht="13.5" customHeight="1">
      <c r="A26" s="71" t="s">
        <v>234</v>
      </c>
      <c r="B26" s="23">
        <v>28891.021000000001</v>
      </c>
      <c r="C26" s="23">
        <v>750335.67700000003</v>
      </c>
      <c r="D26" s="23">
        <v>229600</v>
      </c>
      <c r="E26" s="23">
        <v>307990.35600000003</v>
      </c>
      <c r="F26" s="23">
        <f t="shared" si="2"/>
        <v>1316817.054</v>
      </c>
    </row>
    <row r="27" spans="1:10">
      <c r="A27" s="71" t="s">
        <v>236</v>
      </c>
      <c r="B27" s="23">
        <v>29854.089</v>
      </c>
      <c r="C27" s="23">
        <v>260617.0140000002</v>
      </c>
      <c r="D27" s="23">
        <v>113789.7576318057</v>
      </c>
      <c r="E27" s="23">
        <v>218948.87822189729</v>
      </c>
      <c r="F27" s="23">
        <f t="shared" si="2"/>
        <v>623209.73885370314</v>
      </c>
    </row>
    <row r="28" spans="1:10">
      <c r="A28" s="71" t="s">
        <v>237</v>
      </c>
      <c r="B28" s="23">
        <v>146960.15100000001</v>
      </c>
      <c r="C28" s="23">
        <v>582519.049</v>
      </c>
      <c r="D28" s="23">
        <v>151138.7323158308</v>
      </c>
      <c r="E28" s="23">
        <v>299966.92334640259</v>
      </c>
      <c r="F28" s="23">
        <f t="shared" si="2"/>
        <v>1180584.8556622332</v>
      </c>
    </row>
    <row r="29" spans="1:10">
      <c r="A29" s="71" t="s">
        <v>238</v>
      </c>
      <c r="B29" s="23">
        <v>27957.944</v>
      </c>
      <c r="C29" s="23">
        <v>115260.70599999999</v>
      </c>
      <c r="D29" s="23">
        <v>48995.294999999998</v>
      </c>
      <c r="E29" s="23">
        <v>67124.471000000005</v>
      </c>
      <c r="F29" s="23">
        <f t="shared" si="2"/>
        <v>259338.41600000003</v>
      </c>
    </row>
    <row r="30" spans="1:10">
      <c r="A30" s="71" t="s">
        <v>235</v>
      </c>
      <c r="B30" s="23">
        <v>58020.140999999996</v>
      </c>
      <c r="C30" s="23">
        <v>280663.53600000002</v>
      </c>
      <c r="D30" s="23">
        <v>97797.12731397961</v>
      </c>
      <c r="E30" s="23">
        <v>138428.3825007363</v>
      </c>
      <c r="F30" s="23">
        <f t="shared" si="2"/>
        <v>574909.18681471597</v>
      </c>
    </row>
    <row r="31" spans="1:10">
      <c r="A31" s="71" t="s">
        <v>239</v>
      </c>
      <c r="B31" s="23">
        <v>125072.609</v>
      </c>
      <c r="C31" s="23">
        <v>297543.158</v>
      </c>
      <c r="D31" s="23">
        <v>96277.413</v>
      </c>
      <c r="E31" s="23">
        <v>166800.408</v>
      </c>
      <c r="F31" s="23">
        <f t="shared" si="2"/>
        <v>685693.58799999999</v>
      </c>
    </row>
    <row r="32" spans="1:10">
      <c r="A32" s="71" t="s">
        <v>240</v>
      </c>
      <c r="B32" s="23">
        <v>9813.8760000000002</v>
      </c>
      <c r="C32" s="23">
        <v>300189.85800000001</v>
      </c>
      <c r="D32" s="23">
        <v>68731.59599999999</v>
      </c>
      <c r="E32" s="23">
        <v>129762.11900000001</v>
      </c>
      <c r="F32" s="23">
        <f t="shared" si="2"/>
        <v>508497.44899999996</v>
      </c>
    </row>
    <row r="33" spans="1:6">
      <c r="A33" s="71" t="s">
        <v>241</v>
      </c>
      <c r="B33" s="23">
        <v>353638.19500000001</v>
      </c>
      <c r="C33" s="23">
        <v>583036.51500000001</v>
      </c>
      <c r="D33" s="23">
        <v>130992.86</v>
      </c>
      <c r="E33" s="23">
        <v>239625.299</v>
      </c>
      <c r="F33" s="23">
        <f t="shared" si="2"/>
        <v>1307292.8689999999</v>
      </c>
    </row>
    <row r="34" spans="1:6">
      <c r="A34" s="71" t="s">
        <v>242</v>
      </c>
      <c r="B34" s="23">
        <v>84554.160999999993</v>
      </c>
      <c r="C34" s="23">
        <v>357043.32799999998</v>
      </c>
      <c r="D34" s="23">
        <v>80368.6489472221</v>
      </c>
      <c r="E34" s="23">
        <v>143711.61494184085</v>
      </c>
      <c r="F34" s="23">
        <f t="shared" si="2"/>
        <v>665677.75288906286</v>
      </c>
    </row>
    <row r="35" spans="1:6">
      <c r="A35" s="71" t="s">
        <v>243</v>
      </c>
      <c r="B35" s="23">
        <v>77874.114999999991</v>
      </c>
      <c r="C35" s="23">
        <v>221100.03699999998</v>
      </c>
      <c r="D35" s="23">
        <v>76248.03</v>
      </c>
      <c r="E35" s="23">
        <v>126835.99299999999</v>
      </c>
      <c r="F35" s="23">
        <f t="shared" si="2"/>
        <v>502058.17500000005</v>
      </c>
    </row>
    <row r="36" spans="1:6">
      <c r="A36" s="71" t="s">
        <v>244</v>
      </c>
      <c r="B36" s="23">
        <v>35547.994999999995</v>
      </c>
      <c r="C36" s="23">
        <v>345301.05599999998</v>
      </c>
      <c r="D36" s="23">
        <v>94322.856</v>
      </c>
      <c r="E36" s="23">
        <v>157921.30900000001</v>
      </c>
      <c r="F36" s="23">
        <f t="shared" si="2"/>
        <v>633093.21600000001</v>
      </c>
    </row>
    <row r="37" spans="1:6">
      <c r="A37" s="71" t="s">
        <v>245</v>
      </c>
      <c r="B37" s="23">
        <v>180544.443</v>
      </c>
      <c r="C37" s="23">
        <v>673093.22100000002</v>
      </c>
      <c r="D37" s="23">
        <v>202960.19500000001</v>
      </c>
      <c r="E37" s="23">
        <v>503499.72000000003</v>
      </c>
      <c r="F37" s="23">
        <f t="shared" si="2"/>
        <v>1560097.5789999999</v>
      </c>
    </row>
    <row r="38" spans="1:6">
      <c r="A38" s="71" t="s">
        <v>246</v>
      </c>
      <c r="B38" s="23">
        <v>503921.26699999999</v>
      </c>
      <c r="C38" s="23">
        <v>359149.071</v>
      </c>
      <c r="D38" s="23">
        <v>107441.49600000001</v>
      </c>
      <c r="E38" s="23">
        <v>186443.78399999999</v>
      </c>
      <c r="F38" s="23">
        <f t="shared" si="2"/>
        <v>1156955.618</v>
      </c>
    </row>
    <row r="39" spans="1:6">
      <c r="A39" s="423" t="s">
        <v>247</v>
      </c>
      <c r="B39" s="243">
        <v>149731.27499999999</v>
      </c>
      <c r="C39" s="243">
        <v>234043.32700000005</v>
      </c>
      <c r="D39" s="243">
        <v>85048.729657425807</v>
      </c>
      <c r="E39" s="243">
        <v>142055.39412285559</v>
      </c>
      <c r="F39" s="243">
        <f t="shared" si="2"/>
        <v>610878.72578028147</v>
      </c>
    </row>
    <row r="40" spans="1:6">
      <c r="A40" s="561"/>
      <c r="B40" s="561"/>
      <c r="C40" s="561"/>
      <c r="D40" s="561"/>
      <c r="F40" s="14"/>
    </row>
    <row r="41" spans="1:6">
      <c r="A41" s="561"/>
      <c r="B41" s="561"/>
      <c r="C41" s="561"/>
      <c r="D41" s="561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67" t="str">
        <f>"6.3 Spotřeba elektřiny v krajích ČR podle sektorů národního hospodářství za "&amp;LEFT(J1,SEARCH(" ",J1)-1)&amp;" čtvrtletí [MWh]"</f>
        <v>6.3 Spotřeba elektřiny v krajích ČR podle sektorů národního hospodářství za III. čtvrtletí [MWh]</v>
      </c>
      <c r="B1" s="59"/>
      <c r="J1" s="210" t="str">
        <f>'3.1'!N1</f>
        <v>III. čtvrtletí 2023</v>
      </c>
    </row>
    <row r="2" spans="1:10" ht="6" customHeight="1">
      <c r="A2" s="20"/>
      <c r="B2" s="562"/>
      <c r="C2" s="562"/>
      <c r="D2" s="562"/>
      <c r="E2" s="562"/>
      <c r="F2" s="562"/>
      <c r="G2" s="562"/>
      <c r="H2" s="562"/>
      <c r="I2" s="562"/>
      <c r="J2" s="562"/>
    </row>
    <row r="3" spans="1:10" ht="36">
      <c r="A3" s="436" t="str">
        <f>'3.1'!A4</f>
        <v>2023</v>
      </c>
      <c r="B3" s="326" t="s">
        <v>95</v>
      </c>
      <c r="C3" s="326" t="s">
        <v>11</v>
      </c>
      <c r="D3" s="326" t="s">
        <v>12</v>
      </c>
      <c r="E3" s="326" t="s">
        <v>13</v>
      </c>
      <c r="F3" s="326" t="s">
        <v>298</v>
      </c>
      <c r="G3" s="326" t="s">
        <v>94</v>
      </c>
      <c r="H3" s="326" t="s">
        <v>47</v>
      </c>
      <c r="I3" s="326" t="s">
        <v>14</v>
      </c>
      <c r="J3" s="326" t="s">
        <v>53</v>
      </c>
    </row>
    <row r="4" spans="1:10">
      <c r="A4" s="320" t="s">
        <v>10</v>
      </c>
      <c r="B4" s="322">
        <f>SUM(B5:B18)</f>
        <v>5024866.0326543041</v>
      </c>
      <c r="C4" s="322">
        <f t="shared" ref="C4:I4" si="0">SUM(C5:C18)</f>
        <v>963393.29308716662</v>
      </c>
      <c r="D4" s="322">
        <f t="shared" si="0"/>
        <v>150260.94736953941</v>
      </c>
      <c r="E4" s="322">
        <f t="shared" si="0"/>
        <v>97156.429950394508</v>
      </c>
      <c r="F4" s="322">
        <f t="shared" si="0"/>
        <v>211731.95417607189</v>
      </c>
      <c r="G4" s="322">
        <f t="shared" si="0"/>
        <v>2829161.5401337328</v>
      </c>
      <c r="H4" s="322">
        <f t="shared" si="0"/>
        <v>2999016.8521214938</v>
      </c>
      <c r="I4" s="322">
        <f t="shared" si="0"/>
        <v>115172.72950729351</v>
      </c>
      <c r="J4" s="322">
        <f t="shared" ref="J4:J18" si="1">SUM(B4:I4)</f>
        <v>12390759.778999995</v>
      </c>
    </row>
    <row r="5" spans="1:10">
      <c r="A5" s="424" t="s">
        <v>234</v>
      </c>
      <c r="B5" s="324">
        <v>86646.563179851204</v>
      </c>
      <c r="C5" s="324">
        <v>59173.128696285399</v>
      </c>
      <c r="D5" s="324">
        <v>81448.425226092993</v>
      </c>
      <c r="E5" s="324">
        <v>15458.085569246541</v>
      </c>
      <c r="F5" s="324">
        <v>1777.0913922059069</v>
      </c>
      <c r="G5" s="324">
        <v>307990.35600000003</v>
      </c>
      <c r="H5" s="324">
        <v>672322.97725091199</v>
      </c>
      <c r="I5" s="324">
        <v>92831.785685405106</v>
      </c>
      <c r="J5" s="23">
        <f t="shared" si="1"/>
        <v>1317648.4129999992</v>
      </c>
    </row>
    <row r="6" spans="1:10">
      <c r="A6" s="424" t="s">
        <v>236</v>
      </c>
      <c r="B6" s="324">
        <v>225621.581347928</v>
      </c>
      <c r="C6" s="324">
        <v>16248.511601578619</v>
      </c>
      <c r="D6" s="324">
        <v>2920.3974840222772</v>
      </c>
      <c r="E6" s="324">
        <v>2813.9347861832289</v>
      </c>
      <c r="F6" s="324">
        <v>22157.641793841969</v>
      </c>
      <c r="G6" s="324">
        <v>218948.87822189729</v>
      </c>
      <c r="H6" s="324">
        <v>128712.437849044</v>
      </c>
      <c r="I6" s="324">
        <v>6855.7417692079089</v>
      </c>
      <c r="J6" s="23">
        <f t="shared" si="1"/>
        <v>624279.12485370331</v>
      </c>
    </row>
    <row r="7" spans="1:10">
      <c r="A7" s="424" t="s">
        <v>237</v>
      </c>
      <c r="B7" s="324">
        <v>436959.83269839996</v>
      </c>
      <c r="C7" s="324">
        <v>65307.03442854961</v>
      </c>
      <c r="D7" s="324">
        <v>16020.12039161043</v>
      </c>
      <c r="E7" s="324">
        <v>11645.174521397239</v>
      </c>
      <c r="F7" s="324">
        <v>31767.39422576252</v>
      </c>
      <c r="G7" s="324">
        <v>299968.27334640257</v>
      </c>
      <c r="H7" s="324">
        <v>316593.78088028805</v>
      </c>
      <c r="I7" s="324">
        <v>5795.7701698232595</v>
      </c>
      <c r="J7" s="23">
        <f t="shared" si="1"/>
        <v>1184057.3806622336</v>
      </c>
    </row>
    <row r="8" spans="1:10">
      <c r="A8" s="424" t="s">
        <v>238</v>
      </c>
      <c r="B8" s="324">
        <v>103555.173</v>
      </c>
      <c r="C8" s="324">
        <v>70133.727000000014</v>
      </c>
      <c r="D8" s="324">
        <v>1389.1310000000001</v>
      </c>
      <c r="E8" s="324">
        <v>4189.5619999999999</v>
      </c>
      <c r="F8" s="324">
        <v>2669.2820000000002</v>
      </c>
      <c r="G8" s="324">
        <v>67124.921000000002</v>
      </c>
      <c r="H8" s="324">
        <v>80541.53</v>
      </c>
      <c r="I8" s="324">
        <v>381.59699999999998</v>
      </c>
      <c r="J8" s="23">
        <f t="shared" si="1"/>
        <v>329984.92300000001</v>
      </c>
    </row>
    <row r="9" spans="1:10">
      <c r="A9" s="424" t="s">
        <v>235</v>
      </c>
      <c r="B9" s="324">
        <v>296522.25559957646</v>
      </c>
      <c r="C9" s="324">
        <v>14665.984802150528</v>
      </c>
      <c r="D9" s="324">
        <v>1616.938785750272</v>
      </c>
      <c r="E9" s="324">
        <v>4661.113540857903</v>
      </c>
      <c r="F9" s="324">
        <v>24338.874891525571</v>
      </c>
      <c r="G9" s="324">
        <v>138435.3615007363</v>
      </c>
      <c r="H9" s="324">
        <v>92567.648871926795</v>
      </c>
      <c r="I9" s="324">
        <v>5002.4428221922299</v>
      </c>
      <c r="J9" s="23">
        <f t="shared" si="1"/>
        <v>577810.62081471609</v>
      </c>
    </row>
    <row r="10" spans="1:10">
      <c r="A10" s="424" t="s">
        <v>239</v>
      </c>
      <c r="B10" s="324">
        <v>276248.75199999998</v>
      </c>
      <c r="C10" s="324">
        <v>76949.16</v>
      </c>
      <c r="D10" s="324">
        <v>3859.6819999999998</v>
      </c>
      <c r="E10" s="324">
        <v>4535.4750000000013</v>
      </c>
      <c r="F10" s="324">
        <v>15116.864</v>
      </c>
      <c r="G10" s="324">
        <v>166807.27299999999</v>
      </c>
      <c r="H10" s="324">
        <v>180157.46599999999</v>
      </c>
      <c r="I10" s="324">
        <v>461.93600000000004</v>
      </c>
      <c r="J10" s="23">
        <f t="shared" si="1"/>
        <v>724136.60800000001</v>
      </c>
    </row>
    <row r="11" spans="1:10">
      <c r="A11" s="424" t="s">
        <v>240</v>
      </c>
      <c r="B11" s="324">
        <v>250254.552</v>
      </c>
      <c r="C11" s="324">
        <v>24522.624</v>
      </c>
      <c r="D11" s="324">
        <v>2332.9589999999998</v>
      </c>
      <c r="E11" s="324">
        <v>4056.7660000000005</v>
      </c>
      <c r="F11" s="324">
        <v>4466.442</v>
      </c>
      <c r="G11" s="324">
        <v>129762.11900000001</v>
      </c>
      <c r="H11" s="324">
        <v>100883.08300000001</v>
      </c>
      <c r="I11" s="324">
        <v>0</v>
      </c>
      <c r="J11" s="23">
        <f t="shared" si="1"/>
        <v>516278.54499999993</v>
      </c>
    </row>
    <row r="12" spans="1:10">
      <c r="A12" s="424" t="s">
        <v>241</v>
      </c>
      <c r="B12" s="324">
        <v>802288.55099999998</v>
      </c>
      <c r="C12" s="324">
        <v>253150.05100000001</v>
      </c>
      <c r="D12" s="324">
        <v>11012.462</v>
      </c>
      <c r="E12" s="324">
        <v>9600.0059999999994</v>
      </c>
      <c r="F12" s="324">
        <v>9157.482</v>
      </c>
      <c r="G12" s="324">
        <v>239637.49400000001</v>
      </c>
      <c r="H12" s="324">
        <v>279973.38500000001</v>
      </c>
      <c r="I12" s="324">
        <v>430.49900000000002</v>
      </c>
      <c r="J12" s="23">
        <f t="shared" si="1"/>
        <v>1605249.9300000002</v>
      </c>
    </row>
    <row r="13" spans="1:10">
      <c r="A13" s="424" t="s">
        <v>242</v>
      </c>
      <c r="B13" s="324">
        <v>339053.35170030117</v>
      </c>
      <c r="C13" s="324">
        <v>17427.991242997472</v>
      </c>
      <c r="D13" s="324">
        <v>2905.7375852254181</v>
      </c>
      <c r="E13" s="324">
        <v>7138.3409237123979</v>
      </c>
      <c r="F13" s="324">
        <v>12741.880564188152</v>
      </c>
      <c r="G13" s="324">
        <v>143711.61494184085</v>
      </c>
      <c r="H13" s="324">
        <v>142652.29312362373</v>
      </c>
      <c r="I13" s="324">
        <v>485.55380717370099</v>
      </c>
      <c r="J13" s="23">
        <f t="shared" si="1"/>
        <v>666116.76388906292</v>
      </c>
    </row>
    <row r="14" spans="1:10">
      <c r="A14" s="424" t="s">
        <v>243</v>
      </c>
      <c r="B14" s="324">
        <v>228803.45699999999</v>
      </c>
      <c r="C14" s="324">
        <v>27649.3</v>
      </c>
      <c r="D14" s="324">
        <v>3800.9179999999997</v>
      </c>
      <c r="E14" s="324">
        <v>3869.7809999999999</v>
      </c>
      <c r="F14" s="324">
        <v>16461.956000000002</v>
      </c>
      <c r="G14" s="324">
        <v>126840.36299999998</v>
      </c>
      <c r="H14" s="324">
        <v>99002.557000000001</v>
      </c>
      <c r="I14" s="324">
        <v>1263.4349999999999</v>
      </c>
      <c r="J14" s="23">
        <f t="shared" si="1"/>
        <v>507691.76700000005</v>
      </c>
    </row>
    <row r="15" spans="1:10">
      <c r="A15" s="424" t="s">
        <v>244</v>
      </c>
      <c r="B15" s="324">
        <v>275755.12</v>
      </c>
      <c r="C15" s="324">
        <v>12645.857</v>
      </c>
      <c r="D15" s="324">
        <v>5356.9169999999995</v>
      </c>
      <c r="E15" s="324">
        <v>4037.415</v>
      </c>
      <c r="F15" s="324">
        <v>15851.690000000002</v>
      </c>
      <c r="G15" s="324">
        <v>157921.30900000001</v>
      </c>
      <c r="H15" s="324">
        <v>162457.37400000001</v>
      </c>
      <c r="I15" s="324">
        <v>0</v>
      </c>
      <c r="J15" s="23">
        <f t="shared" si="1"/>
        <v>634025.68200000003</v>
      </c>
    </row>
    <row r="16" spans="1:10">
      <c r="A16" s="424" t="s">
        <v>245</v>
      </c>
      <c r="B16" s="324">
        <v>651072.25599999994</v>
      </c>
      <c r="C16" s="324">
        <v>96690.866999999998</v>
      </c>
      <c r="D16" s="324">
        <v>8593.0059999999994</v>
      </c>
      <c r="E16" s="324">
        <v>14985.866999999998</v>
      </c>
      <c r="F16" s="324">
        <v>33161.590000000004</v>
      </c>
      <c r="G16" s="324">
        <v>503514.39900000003</v>
      </c>
      <c r="H16" s="324">
        <v>392087.02799999999</v>
      </c>
      <c r="I16" s="324">
        <v>161.28099999999998</v>
      </c>
      <c r="J16" s="23">
        <f t="shared" si="1"/>
        <v>1700266.2939999998</v>
      </c>
    </row>
    <row r="17" spans="1:10">
      <c r="A17" s="424" t="s">
        <v>246</v>
      </c>
      <c r="B17" s="324">
        <v>775677.70600000001</v>
      </c>
      <c r="C17" s="324">
        <v>72371.784999999989</v>
      </c>
      <c r="D17" s="324">
        <v>6215.9290000000001</v>
      </c>
      <c r="E17" s="324">
        <v>7280.6900000000005</v>
      </c>
      <c r="F17" s="324">
        <v>9373.8009999999995</v>
      </c>
      <c r="G17" s="324">
        <v>186443.78399999999</v>
      </c>
      <c r="H17" s="324">
        <v>251608.60599999997</v>
      </c>
      <c r="I17" s="324">
        <v>533.17500000000007</v>
      </c>
      <c r="J17" s="23">
        <f t="shared" si="1"/>
        <v>1309505.4759999998</v>
      </c>
    </row>
    <row r="18" spans="1:10">
      <c r="A18" s="425" t="s">
        <v>247</v>
      </c>
      <c r="B18" s="325">
        <v>276406.88112824754</v>
      </c>
      <c r="C18" s="325">
        <v>156457.27131560491</v>
      </c>
      <c r="D18" s="325">
        <v>2788.3238968380219</v>
      </c>
      <c r="E18" s="325">
        <v>2884.218608997191</v>
      </c>
      <c r="F18" s="325">
        <v>12689.96430854776</v>
      </c>
      <c r="G18" s="325">
        <v>142055.39412285559</v>
      </c>
      <c r="H18" s="325">
        <v>99456.685145698808</v>
      </c>
      <c r="I18" s="325">
        <v>969.51225349131903</v>
      </c>
      <c r="J18" s="243">
        <f t="shared" si="1"/>
        <v>693708.25078028115</v>
      </c>
    </row>
    <row r="19" spans="1:10">
      <c r="A19" s="561"/>
      <c r="B19" s="561"/>
      <c r="C19" s="561"/>
      <c r="D19" s="561"/>
      <c r="E19" s="561"/>
      <c r="F19" s="561"/>
      <c r="G19" s="561"/>
      <c r="H19" s="561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10" width="10" style="11" customWidth="1"/>
    <col min="11" max="11" width="7.7109375" style="11" customWidth="1"/>
    <col min="12" max="12" width="8.7109375" style="11" customWidth="1"/>
    <col min="13" max="13" width="8.57031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8">
      <c r="A1" s="267" t="s">
        <v>389</v>
      </c>
      <c r="B1" s="59"/>
      <c r="N1" s="327" t="str">
        <f>'3.1'!N1</f>
        <v>III. čtvrtletí 2023</v>
      </c>
    </row>
    <row r="2" spans="1:14" ht="6" customHeight="1"/>
    <row r="3" spans="1:14" ht="12.75" customHeight="1">
      <c r="A3" s="494" t="str">
        <f>'3.1'!A4</f>
        <v>2023</v>
      </c>
      <c r="B3" s="569" t="s">
        <v>180</v>
      </c>
      <c r="C3" s="565"/>
      <c r="D3" s="570"/>
      <c r="E3" s="569" t="s">
        <v>182</v>
      </c>
      <c r="F3" s="565"/>
      <c r="G3" s="570"/>
      <c r="H3" s="569" t="s">
        <v>183</v>
      </c>
      <c r="I3" s="565"/>
      <c r="J3" s="570"/>
      <c r="K3" s="569" t="s">
        <v>184</v>
      </c>
      <c r="L3" s="565"/>
      <c r="M3" s="570"/>
      <c r="N3" s="565" t="s">
        <v>53</v>
      </c>
    </row>
    <row r="4" spans="1:14">
      <c r="A4" s="495"/>
      <c r="B4" s="431" t="s">
        <v>60</v>
      </c>
      <c r="C4" s="432" t="s">
        <v>61</v>
      </c>
      <c r="D4" s="433" t="s">
        <v>62</v>
      </c>
      <c r="E4" s="431" t="s">
        <v>63</v>
      </c>
      <c r="F4" s="432" t="s">
        <v>64</v>
      </c>
      <c r="G4" s="433" t="s">
        <v>65</v>
      </c>
      <c r="H4" s="431" t="s">
        <v>66</v>
      </c>
      <c r="I4" s="432" t="s">
        <v>67</v>
      </c>
      <c r="J4" s="433" t="s">
        <v>68</v>
      </c>
      <c r="K4" s="431" t="s">
        <v>69</v>
      </c>
      <c r="L4" s="432" t="s">
        <v>70</v>
      </c>
      <c r="M4" s="433" t="s">
        <v>71</v>
      </c>
      <c r="N4" s="566"/>
    </row>
    <row r="5" spans="1:14" ht="12.75" customHeight="1">
      <c r="A5" s="563" t="s">
        <v>86</v>
      </c>
      <c r="B5" s="481">
        <f>SUM(B6:D6)</f>
        <v>14432832.052999999</v>
      </c>
      <c r="C5" s="482"/>
      <c r="D5" s="483"/>
      <c r="E5" s="481">
        <f>SUM(E6:G6)</f>
        <v>12291358.098999999</v>
      </c>
      <c r="F5" s="482"/>
      <c r="G5" s="483"/>
      <c r="H5" s="481">
        <f>SUM(H6:J6)</f>
        <v>11585104.223999996</v>
      </c>
      <c r="I5" s="482"/>
      <c r="J5" s="483"/>
      <c r="K5" s="481">
        <f>SUM(K6:M6)</f>
        <v>0</v>
      </c>
      <c r="L5" s="482"/>
      <c r="M5" s="483"/>
      <c r="N5" s="567">
        <f>SUM(B6:M6)</f>
        <v>38309294.376000002</v>
      </c>
    </row>
    <row r="6" spans="1:14">
      <c r="A6" s="564"/>
      <c r="B6" s="221">
        <f t="shared" ref="B6:M6" si="0">SUM(B7:B10)</f>
        <v>4990834.7579999994</v>
      </c>
      <c r="C6" s="217">
        <f t="shared" si="0"/>
        <v>4644044.7280000001</v>
      </c>
      <c r="D6" s="220">
        <f t="shared" si="0"/>
        <v>4797952.5669999998</v>
      </c>
      <c r="E6" s="221">
        <f t="shared" si="0"/>
        <v>4301723.254999999</v>
      </c>
      <c r="F6" s="217">
        <f t="shared" si="0"/>
        <v>4055045.1510000005</v>
      </c>
      <c r="G6" s="220">
        <f t="shared" si="0"/>
        <v>3934589.693</v>
      </c>
      <c r="H6" s="221">
        <f t="shared" si="0"/>
        <v>3844046.6329999971</v>
      </c>
      <c r="I6" s="217">
        <f t="shared" si="0"/>
        <v>3926088.9170000004</v>
      </c>
      <c r="J6" s="220">
        <f t="shared" si="0"/>
        <v>3814968.6739999996</v>
      </c>
      <c r="K6" s="221">
        <f t="shared" si="0"/>
        <v>0</v>
      </c>
      <c r="L6" s="217">
        <f t="shared" si="0"/>
        <v>0</v>
      </c>
      <c r="M6" s="220">
        <f t="shared" si="0"/>
        <v>0</v>
      </c>
      <c r="N6" s="568"/>
    </row>
    <row r="7" spans="1:14">
      <c r="A7" s="215" t="s">
        <v>8</v>
      </c>
      <c r="B7" s="333">
        <v>590456.16399999999</v>
      </c>
      <c r="C7" s="328">
        <v>564394.73</v>
      </c>
      <c r="D7" s="337">
        <v>634213.32000000007</v>
      </c>
      <c r="E7" s="333">
        <v>611538.41800000006</v>
      </c>
      <c r="F7" s="328">
        <v>617692.73499999999</v>
      </c>
      <c r="G7" s="337">
        <v>671204.55200000003</v>
      </c>
      <c r="H7" s="333">
        <v>621800.70499999996</v>
      </c>
      <c r="I7" s="328">
        <v>593715.05799999996</v>
      </c>
      <c r="J7" s="337">
        <v>596865.51899999997</v>
      </c>
      <c r="K7" s="333">
        <v>0</v>
      </c>
      <c r="L7" s="328">
        <v>0</v>
      </c>
      <c r="M7" s="337">
        <v>0</v>
      </c>
      <c r="N7" s="276">
        <f>SUM(B7:M7)</f>
        <v>5501881.2010000004</v>
      </c>
    </row>
    <row r="8" spans="1:14">
      <c r="A8" s="215" t="s">
        <v>9</v>
      </c>
      <c r="B8" s="333">
        <v>1967380.8140000002</v>
      </c>
      <c r="C8" s="328">
        <v>1831390.5</v>
      </c>
      <c r="D8" s="337">
        <v>1982305.4909999999</v>
      </c>
      <c r="E8" s="333">
        <v>1760821.585</v>
      </c>
      <c r="F8" s="328">
        <v>1839383.1909999999</v>
      </c>
      <c r="G8" s="337">
        <v>1852520.4040000001</v>
      </c>
      <c r="H8" s="333">
        <v>1711911.5869999998</v>
      </c>
      <c r="I8" s="328">
        <v>1844472.6310000001</v>
      </c>
      <c r="J8" s="337">
        <v>1803511.335</v>
      </c>
      <c r="K8" s="333">
        <v>0</v>
      </c>
      <c r="L8" s="328">
        <v>0</v>
      </c>
      <c r="M8" s="337">
        <v>0</v>
      </c>
      <c r="N8" s="276">
        <f t="shared" ref="N8:N30" si="1">SUM(B8:M8)</f>
        <v>16593697.537999999</v>
      </c>
    </row>
    <row r="9" spans="1:14">
      <c r="A9" s="215" t="s">
        <v>132</v>
      </c>
      <c r="B9" s="333">
        <v>770348.35595218989</v>
      </c>
      <c r="C9" s="328">
        <v>707919.82168608496</v>
      </c>
      <c r="D9" s="337">
        <v>716243.476863374</v>
      </c>
      <c r="E9" s="333">
        <v>603597.80119497504</v>
      </c>
      <c r="F9" s="328">
        <v>551281.644116977</v>
      </c>
      <c r="G9" s="337">
        <v>512749.31858736696</v>
      </c>
      <c r="H9" s="333">
        <v>514728.54834764806</v>
      </c>
      <c r="I9" s="328">
        <v>543302.53643201001</v>
      </c>
      <c r="J9" s="337">
        <v>525681.65208660695</v>
      </c>
      <c r="K9" s="333">
        <v>0</v>
      </c>
      <c r="L9" s="328">
        <v>0</v>
      </c>
      <c r="M9" s="337">
        <v>0</v>
      </c>
      <c r="N9" s="276">
        <f t="shared" si="1"/>
        <v>5445853.155267233</v>
      </c>
    </row>
    <row r="10" spans="1:14">
      <c r="A10" s="215" t="s">
        <v>130</v>
      </c>
      <c r="B10" s="333">
        <v>1662649.4240478098</v>
      </c>
      <c r="C10" s="328">
        <v>1540339.6763139151</v>
      </c>
      <c r="D10" s="337">
        <v>1465190.279136626</v>
      </c>
      <c r="E10" s="333">
        <v>1325765.450805024</v>
      </c>
      <c r="F10" s="328">
        <v>1046687.5808830231</v>
      </c>
      <c r="G10" s="337">
        <v>898115.41841263289</v>
      </c>
      <c r="H10" s="333">
        <v>995605.7926523491</v>
      </c>
      <c r="I10" s="328">
        <v>944598.69156799011</v>
      </c>
      <c r="J10" s="337">
        <v>888910.167913393</v>
      </c>
      <c r="K10" s="333">
        <v>0</v>
      </c>
      <c r="L10" s="328">
        <v>0</v>
      </c>
      <c r="M10" s="337">
        <v>0</v>
      </c>
      <c r="N10" s="276">
        <f t="shared" si="1"/>
        <v>10767862.481732765</v>
      </c>
    </row>
    <row r="11" spans="1:14">
      <c r="A11" s="323" t="s">
        <v>294</v>
      </c>
      <c r="B11" s="334">
        <f>SUM(B12:B15)</f>
        <v>3244661.0389999999</v>
      </c>
      <c r="C11" s="332">
        <f t="shared" ref="C11:M11" si="2">SUM(C12:C15)</f>
        <v>3029230.1689999998</v>
      </c>
      <c r="D11" s="338">
        <f t="shared" si="2"/>
        <v>3130355.0639999998</v>
      </c>
      <c r="E11" s="334">
        <f t="shared" si="2"/>
        <v>2794964.835</v>
      </c>
      <c r="F11" s="332">
        <f t="shared" si="2"/>
        <v>2623936.9819999998</v>
      </c>
      <c r="G11" s="338">
        <f t="shared" si="2"/>
        <v>2549422.3689999999</v>
      </c>
      <c r="H11" s="334">
        <f t="shared" si="2"/>
        <v>2430693.5260000001</v>
      </c>
      <c r="I11" s="332">
        <f t="shared" si="2"/>
        <v>2513653.6550000003</v>
      </c>
      <c r="J11" s="338">
        <f t="shared" si="2"/>
        <v>2462326.0669999998</v>
      </c>
      <c r="K11" s="334">
        <f t="shared" si="2"/>
        <v>0</v>
      </c>
      <c r="L11" s="332">
        <f t="shared" si="2"/>
        <v>0</v>
      </c>
      <c r="M11" s="338">
        <f t="shared" si="2"/>
        <v>0</v>
      </c>
      <c r="N11" s="321">
        <f t="shared" si="1"/>
        <v>24779243.706</v>
      </c>
    </row>
    <row r="12" spans="1:14" ht="13.5" customHeight="1">
      <c r="A12" s="215" t="s">
        <v>8</v>
      </c>
      <c r="B12" s="335">
        <v>487724.45400000003</v>
      </c>
      <c r="C12" s="329">
        <v>456576.12699999998</v>
      </c>
      <c r="D12" s="339">
        <v>503903.05200000003</v>
      </c>
      <c r="E12" s="335">
        <v>485668.27399999998</v>
      </c>
      <c r="F12" s="329">
        <v>486447.91899999999</v>
      </c>
      <c r="G12" s="339">
        <v>533760.755</v>
      </c>
      <c r="H12" s="335">
        <v>508165.011</v>
      </c>
      <c r="I12" s="329">
        <v>473417.44099999999</v>
      </c>
      <c r="J12" s="339">
        <v>471793.42599999998</v>
      </c>
      <c r="K12" s="335">
        <v>0</v>
      </c>
      <c r="L12" s="329">
        <v>0</v>
      </c>
      <c r="M12" s="339">
        <v>0</v>
      </c>
      <c r="N12" s="330">
        <f t="shared" si="1"/>
        <v>4407456.4589999998</v>
      </c>
    </row>
    <row r="13" spans="1:14">
      <c r="A13" s="215" t="s">
        <v>9</v>
      </c>
      <c r="B13" s="333">
        <v>1209755.554</v>
      </c>
      <c r="C13" s="328">
        <v>1135533.2749999999</v>
      </c>
      <c r="D13" s="337">
        <v>1234290.7279999999</v>
      </c>
      <c r="E13" s="333">
        <v>1089249.683</v>
      </c>
      <c r="F13" s="328">
        <v>1139410.68</v>
      </c>
      <c r="G13" s="337">
        <v>1142995.416</v>
      </c>
      <c r="H13" s="333">
        <v>1037322.781</v>
      </c>
      <c r="I13" s="328">
        <v>1125024.1640000001</v>
      </c>
      <c r="J13" s="337">
        <v>1116887.6310000001</v>
      </c>
      <c r="K13" s="333">
        <v>0</v>
      </c>
      <c r="L13" s="328">
        <v>0</v>
      </c>
      <c r="M13" s="337">
        <v>0</v>
      </c>
      <c r="N13" s="276">
        <f t="shared" si="1"/>
        <v>10230469.912</v>
      </c>
    </row>
    <row r="14" spans="1:14">
      <c r="A14" s="215" t="s">
        <v>132</v>
      </c>
      <c r="B14" s="333">
        <v>455661.17599999998</v>
      </c>
      <c r="C14" s="328">
        <v>423173.87900000002</v>
      </c>
      <c r="D14" s="337">
        <v>422946.565</v>
      </c>
      <c r="E14" s="333">
        <v>360219.288</v>
      </c>
      <c r="F14" s="328">
        <v>326805.61800000002</v>
      </c>
      <c r="G14" s="337">
        <v>305015.30099999998</v>
      </c>
      <c r="H14" s="333">
        <v>298084.90500000003</v>
      </c>
      <c r="I14" s="328">
        <v>320178.14</v>
      </c>
      <c r="J14" s="337">
        <v>304404.11900000001</v>
      </c>
      <c r="K14" s="333">
        <v>0</v>
      </c>
      <c r="L14" s="328">
        <v>0</v>
      </c>
      <c r="M14" s="337">
        <v>0</v>
      </c>
      <c r="N14" s="276">
        <f t="shared" si="1"/>
        <v>3216488.9909999999</v>
      </c>
    </row>
    <row r="15" spans="1:14">
      <c r="A15" s="215" t="s">
        <v>130</v>
      </c>
      <c r="B15" s="333">
        <v>1091519.855</v>
      </c>
      <c r="C15" s="328">
        <v>1013946.888</v>
      </c>
      <c r="D15" s="337">
        <v>969214.71900000004</v>
      </c>
      <c r="E15" s="333">
        <v>859827.59</v>
      </c>
      <c r="F15" s="328">
        <v>671272.76500000001</v>
      </c>
      <c r="G15" s="337">
        <v>567650.897</v>
      </c>
      <c r="H15" s="333">
        <v>587120.82900000003</v>
      </c>
      <c r="I15" s="328">
        <v>595033.91</v>
      </c>
      <c r="J15" s="337">
        <v>569240.89099999995</v>
      </c>
      <c r="K15" s="333">
        <v>0</v>
      </c>
      <c r="L15" s="328">
        <v>0</v>
      </c>
      <c r="M15" s="337">
        <v>0</v>
      </c>
      <c r="N15" s="276">
        <f t="shared" si="1"/>
        <v>6924828.3439999996</v>
      </c>
    </row>
    <row r="16" spans="1:14">
      <c r="A16" s="323" t="s">
        <v>297</v>
      </c>
      <c r="B16" s="334">
        <f>SUM(B17:B20)</f>
        <v>1200531.821</v>
      </c>
      <c r="C16" s="332">
        <f t="shared" ref="C16:M16" si="3">SUM(C17:C20)</f>
        <v>1113381.584</v>
      </c>
      <c r="D16" s="338">
        <f t="shared" si="3"/>
        <v>1144523.0109999999</v>
      </c>
      <c r="E16" s="334">
        <f t="shared" si="3"/>
        <v>1034258.606999999</v>
      </c>
      <c r="F16" s="332">
        <f t="shared" si="3"/>
        <v>980990.47100000002</v>
      </c>
      <c r="G16" s="338">
        <f t="shared" si="3"/>
        <v>941882.69100000011</v>
      </c>
      <c r="H16" s="334">
        <f t="shared" si="3"/>
        <v>972872.84499999695</v>
      </c>
      <c r="I16" s="332">
        <f t="shared" si="3"/>
        <v>957030.12699999998</v>
      </c>
      <c r="J16" s="338">
        <f t="shared" si="3"/>
        <v>919640.82900000014</v>
      </c>
      <c r="K16" s="334">
        <f t="shared" si="3"/>
        <v>0</v>
      </c>
      <c r="L16" s="332">
        <f t="shared" si="3"/>
        <v>0</v>
      </c>
      <c r="M16" s="338">
        <f t="shared" si="3"/>
        <v>0</v>
      </c>
      <c r="N16" s="321">
        <f t="shared" si="1"/>
        <v>9265111.9859999958</v>
      </c>
    </row>
    <row r="17" spans="1:14">
      <c r="A17" s="215" t="s">
        <v>8</v>
      </c>
      <c r="B17" s="333">
        <v>95465.756999999998</v>
      </c>
      <c r="C17" s="328">
        <v>98284.062999999995</v>
      </c>
      <c r="D17" s="337">
        <v>119681.613</v>
      </c>
      <c r="E17" s="333">
        <v>114949.72900000001</v>
      </c>
      <c r="F17" s="328">
        <v>121158.361</v>
      </c>
      <c r="G17" s="337">
        <v>127241.47900000001</v>
      </c>
      <c r="H17" s="333">
        <v>104076.64599999999</v>
      </c>
      <c r="I17" s="328">
        <v>111388.929</v>
      </c>
      <c r="J17" s="337">
        <v>114648.808</v>
      </c>
      <c r="K17" s="333">
        <v>0</v>
      </c>
      <c r="L17" s="328">
        <v>0</v>
      </c>
      <c r="M17" s="337">
        <v>0</v>
      </c>
      <c r="N17" s="276">
        <f t="shared" si="1"/>
        <v>1006895.385</v>
      </c>
    </row>
    <row r="18" spans="1:14">
      <c r="A18" s="215" t="s">
        <v>9</v>
      </c>
      <c r="B18" s="333">
        <v>494337.98100000003</v>
      </c>
      <c r="C18" s="328">
        <v>455275.86700000003</v>
      </c>
      <c r="D18" s="337">
        <v>488015.64799999999</v>
      </c>
      <c r="E18" s="333">
        <v>433442.33799999999</v>
      </c>
      <c r="F18" s="328">
        <v>455072.93900000001</v>
      </c>
      <c r="G18" s="337">
        <v>457212.663</v>
      </c>
      <c r="H18" s="333">
        <v>421359.54200000002</v>
      </c>
      <c r="I18" s="328">
        <v>457737.08100000001</v>
      </c>
      <c r="J18" s="337">
        <v>439346.56300000002</v>
      </c>
      <c r="K18" s="333">
        <v>0</v>
      </c>
      <c r="L18" s="328">
        <v>0</v>
      </c>
      <c r="M18" s="337">
        <v>0</v>
      </c>
      <c r="N18" s="276">
        <f t="shared" si="1"/>
        <v>4101800.6220000004</v>
      </c>
    </row>
    <row r="19" spans="1:14">
      <c r="A19" s="215" t="s">
        <v>132</v>
      </c>
      <c r="B19" s="333">
        <v>204291.35995219002</v>
      </c>
      <c r="C19" s="328">
        <v>175948.09468608498</v>
      </c>
      <c r="D19" s="337">
        <v>176501.29986337401</v>
      </c>
      <c r="E19" s="333">
        <v>153597.217194975</v>
      </c>
      <c r="F19" s="328">
        <v>143699.56411697698</v>
      </c>
      <c r="G19" s="337">
        <v>133661.499587367</v>
      </c>
      <c r="H19" s="333">
        <v>143585.89434764799</v>
      </c>
      <c r="I19" s="328">
        <v>151061.89743200998</v>
      </c>
      <c r="J19" s="337">
        <v>136609.77408660701</v>
      </c>
      <c r="K19" s="333">
        <v>0</v>
      </c>
      <c r="L19" s="328">
        <v>0</v>
      </c>
      <c r="M19" s="337">
        <v>0</v>
      </c>
      <c r="N19" s="276">
        <f t="shared" si="1"/>
        <v>1418956.6012672328</v>
      </c>
    </row>
    <row r="20" spans="1:14">
      <c r="A20" s="215" t="s">
        <v>130</v>
      </c>
      <c r="B20" s="333">
        <v>406436.72304780997</v>
      </c>
      <c r="C20" s="328">
        <v>383873.55931391503</v>
      </c>
      <c r="D20" s="337">
        <v>360324.45013662596</v>
      </c>
      <c r="E20" s="333">
        <v>332269.32280502398</v>
      </c>
      <c r="F20" s="328">
        <v>261059.60688302302</v>
      </c>
      <c r="G20" s="337">
        <v>223767.049412633</v>
      </c>
      <c r="H20" s="333">
        <v>303850.76265234902</v>
      </c>
      <c r="I20" s="328">
        <v>236842.21956799002</v>
      </c>
      <c r="J20" s="337">
        <v>229035.683913393</v>
      </c>
      <c r="K20" s="333">
        <v>0</v>
      </c>
      <c r="L20" s="328">
        <v>0</v>
      </c>
      <c r="M20" s="337">
        <v>0</v>
      </c>
      <c r="N20" s="276">
        <f t="shared" si="1"/>
        <v>2737459.3777327631</v>
      </c>
    </row>
    <row r="21" spans="1:14">
      <c r="A21" s="323" t="s">
        <v>56</v>
      </c>
      <c r="B21" s="334">
        <f>SUM(B22:B25)</f>
        <v>540670.853</v>
      </c>
      <c r="C21" s="332">
        <f t="shared" ref="C21:M21" si="4">SUM(C22:C25)</f>
        <v>496602.81199999998</v>
      </c>
      <c r="D21" s="338">
        <f t="shared" si="4"/>
        <v>517889.41700000002</v>
      </c>
      <c r="E21" s="334">
        <f t="shared" si="4"/>
        <v>467672.40900000004</v>
      </c>
      <c r="F21" s="332">
        <f t="shared" si="4"/>
        <v>445195.24600000004</v>
      </c>
      <c r="G21" s="338">
        <f t="shared" si="4"/>
        <v>438419.48099999997</v>
      </c>
      <c r="H21" s="334">
        <f t="shared" si="4"/>
        <v>437372.53899999999</v>
      </c>
      <c r="I21" s="332">
        <f t="shared" si="4"/>
        <v>451266.28099999996</v>
      </c>
      <c r="J21" s="338">
        <f t="shared" si="4"/>
        <v>428178.234</v>
      </c>
      <c r="K21" s="334">
        <f t="shared" si="4"/>
        <v>0</v>
      </c>
      <c r="L21" s="332">
        <f t="shared" si="4"/>
        <v>0</v>
      </c>
      <c r="M21" s="338">
        <f t="shared" si="4"/>
        <v>0</v>
      </c>
      <c r="N21" s="321">
        <f t="shared" si="1"/>
        <v>4223267.2719999999</v>
      </c>
    </row>
    <row r="22" spans="1:14">
      <c r="A22" s="215" t="s">
        <v>8</v>
      </c>
      <c r="B22" s="333">
        <v>7265.9530000000004</v>
      </c>
      <c r="C22" s="328">
        <v>9534.5400000000009</v>
      </c>
      <c r="D22" s="337">
        <v>10628.655000000001</v>
      </c>
      <c r="E22" s="333">
        <v>10920.415000000001</v>
      </c>
      <c r="F22" s="328">
        <v>10086.455</v>
      </c>
      <c r="G22" s="337">
        <v>10202.317999999999</v>
      </c>
      <c r="H22" s="333">
        <v>9559.0480000000007</v>
      </c>
      <c r="I22" s="328">
        <v>8908.6880000000001</v>
      </c>
      <c r="J22" s="337">
        <v>10423.285</v>
      </c>
      <c r="K22" s="333">
        <v>0</v>
      </c>
      <c r="L22" s="328">
        <v>0</v>
      </c>
      <c r="M22" s="337">
        <v>0</v>
      </c>
      <c r="N22" s="276">
        <f t="shared" si="1"/>
        <v>87529.357000000004</v>
      </c>
    </row>
    <row r="23" spans="1:14">
      <c r="A23" s="215" t="s">
        <v>9</v>
      </c>
      <c r="B23" s="333">
        <v>258412.054</v>
      </c>
      <c r="C23" s="328">
        <v>235849.04300000001</v>
      </c>
      <c r="D23" s="337">
        <v>254909.652</v>
      </c>
      <c r="E23" s="333">
        <v>233383.45600000001</v>
      </c>
      <c r="F23" s="328">
        <v>240053.58199999999</v>
      </c>
      <c r="G23" s="337">
        <v>247519.69099999999</v>
      </c>
      <c r="H23" s="333">
        <v>250179.29</v>
      </c>
      <c r="I23" s="328">
        <v>257635.03099999999</v>
      </c>
      <c r="J23" s="337">
        <v>242521.356</v>
      </c>
      <c r="K23" s="333">
        <v>0</v>
      </c>
      <c r="L23" s="328">
        <v>0</v>
      </c>
      <c r="M23" s="337">
        <v>0</v>
      </c>
      <c r="N23" s="276">
        <f t="shared" si="1"/>
        <v>2220463.1550000003</v>
      </c>
    </row>
    <row r="24" spans="1:14">
      <c r="A24" s="215" t="s">
        <v>132</v>
      </c>
      <c r="B24" s="333">
        <v>110300</v>
      </c>
      <c r="C24" s="328">
        <v>108700</v>
      </c>
      <c r="D24" s="337">
        <v>116700</v>
      </c>
      <c r="E24" s="333">
        <v>89700</v>
      </c>
      <c r="F24" s="328">
        <v>80700</v>
      </c>
      <c r="G24" s="337">
        <v>74000</v>
      </c>
      <c r="H24" s="333">
        <v>73000</v>
      </c>
      <c r="I24" s="328">
        <v>72000</v>
      </c>
      <c r="J24" s="337">
        <v>84600</v>
      </c>
      <c r="K24" s="333">
        <v>0</v>
      </c>
      <c r="L24" s="328">
        <v>0</v>
      </c>
      <c r="M24" s="337">
        <v>0</v>
      </c>
      <c r="N24" s="276">
        <f t="shared" si="1"/>
        <v>809700</v>
      </c>
    </row>
    <row r="25" spans="1:14">
      <c r="A25" s="215" t="s">
        <v>130</v>
      </c>
      <c r="B25" s="333">
        <v>164692.84599999999</v>
      </c>
      <c r="C25" s="328">
        <v>142519.22899999999</v>
      </c>
      <c r="D25" s="337">
        <v>135651.10999999999</v>
      </c>
      <c r="E25" s="333">
        <v>133668.538</v>
      </c>
      <c r="F25" s="328">
        <v>114355.209</v>
      </c>
      <c r="G25" s="337">
        <v>106697.47199999999</v>
      </c>
      <c r="H25" s="333">
        <v>104634.201</v>
      </c>
      <c r="I25" s="328">
        <v>112722.56200000001</v>
      </c>
      <c r="J25" s="337">
        <v>90633.592999999993</v>
      </c>
      <c r="K25" s="333">
        <v>0</v>
      </c>
      <c r="L25" s="328">
        <v>0</v>
      </c>
      <c r="M25" s="337">
        <v>0</v>
      </c>
      <c r="N25" s="276">
        <f t="shared" si="1"/>
        <v>1105574.76</v>
      </c>
    </row>
    <row r="26" spans="1:14">
      <c r="A26" s="323" t="s">
        <v>255</v>
      </c>
      <c r="B26" s="334">
        <f>SUM(B27:B30)</f>
        <v>4971.0450000000001</v>
      </c>
      <c r="C26" s="332">
        <f t="shared" ref="C26:M26" si="5">SUM(C27:C30)</f>
        <v>4830.1629999999996</v>
      </c>
      <c r="D26" s="338">
        <f t="shared" si="5"/>
        <v>5185.0749999999998</v>
      </c>
      <c r="E26" s="334">
        <f t="shared" si="5"/>
        <v>4827.4040000000005</v>
      </c>
      <c r="F26" s="332">
        <f t="shared" si="5"/>
        <v>4922.4520000000002</v>
      </c>
      <c r="G26" s="338">
        <f t="shared" si="5"/>
        <v>4865.152</v>
      </c>
      <c r="H26" s="334">
        <f t="shared" si="5"/>
        <v>3107.723</v>
      </c>
      <c r="I26" s="332">
        <f t="shared" si="5"/>
        <v>4138.8540000000003</v>
      </c>
      <c r="J26" s="338">
        <f t="shared" si="5"/>
        <v>4823.5439999999999</v>
      </c>
      <c r="K26" s="334">
        <f t="shared" si="5"/>
        <v>0</v>
      </c>
      <c r="L26" s="332">
        <f t="shared" si="5"/>
        <v>0</v>
      </c>
      <c r="M26" s="338">
        <f t="shared" si="5"/>
        <v>0</v>
      </c>
      <c r="N26" s="321">
        <f t="shared" si="1"/>
        <v>41671.411999999997</v>
      </c>
    </row>
    <row r="27" spans="1:14">
      <c r="A27" s="215" t="s">
        <v>8</v>
      </c>
      <c r="B27" s="333">
        <v>0</v>
      </c>
      <c r="C27" s="328">
        <v>0</v>
      </c>
      <c r="D27" s="337">
        <v>0</v>
      </c>
      <c r="E27" s="333">
        <v>0</v>
      </c>
      <c r="F27" s="328">
        <v>0</v>
      </c>
      <c r="G27" s="337">
        <v>0</v>
      </c>
      <c r="H27" s="333">
        <v>0</v>
      </c>
      <c r="I27" s="328">
        <v>0</v>
      </c>
      <c r="J27" s="337">
        <v>0</v>
      </c>
      <c r="K27" s="333">
        <v>0</v>
      </c>
      <c r="L27" s="328">
        <v>0</v>
      </c>
      <c r="M27" s="337">
        <v>0</v>
      </c>
      <c r="N27" s="276">
        <f t="shared" si="1"/>
        <v>0</v>
      </c>
    </row>
    <row r="28" spans="1:14">
      <c r="A28" s="215" t="s">
        <v>9</v>
      </c>
      <c r="B28" s="333">
        <v>4875.2250000000004</v>
      </c>
      <c r="C28" s="328">
        <v>4732.3149999999996</v>
      </c>
      <c r="D28" s="337">
        <v>5089.4629999999997</v>
      </c>
      <c r="E28" s="333">
        <v>4746.1080000000002</v>
      </c>
      <c r="F28" s="328">
        <v>4845.99</v>
      </c>
      <c r="G28" s="337">
        <v>4792.634</v>
      </c>
      <c r="H28" s="333">
        <v>3049.9740000000002</v>
      </c>
      <c r="I28" s="328">
        <v>4076.355</v>
      </c>
      <c r="J28" s="337">
        <v>4755.7849999999999</v>
      </c>
      <c r="K28" s="333">
        <v>0</v>
      </c>
      <c r="L28" s="328">
        <v>0</v>
      </c>
      <c r="M28" s="337">
        <v>0</v>
      </c>
      <c r="N28" s="276">
        <f t="shared" si="1"/>
        <v>40963.849000000002</v>
      </c>
    </row>
    <row r="29" spans="1:14">
      <c r="A29" s="215" t="s">
        <v>132</v>
      </c>
      <c r="B29" s="333">
        <v>95.82</v>
      </c>
      <c r="C29" s="328">
        <v>97.847999999999999</v>
      </c>
      <c r="D29" s="337">
        <v>95.611999999999995</v>
      </c>
      <c r="E29" s="333">
        <v>81.296000000000006</v>
      </c>
      <c r="F29" s="328">
        <v>76.462000000000003</v>
      </c>
      <c r="G29" s="337">
        <v>72.518000000000001</v>
      </c>
      <c r="H29" s="333">
        <v>57.749000000000002</v>
      </c>
      <c r="I29" s="328">
        <v>62.499000000000002</v>
      </c>
      <c r="J29" s="337">
        <v>67.759</v>
      </c>
      <c r="K29" s="333">
        <v>0</v>
      </c>
      <c r="L29" s="328">
        <v>0</v>
      </c>
      <c r="M29" s="337">
        <v>0</v>
      </c>
      <c r="N29" s="276">
        <f t="shared" si="1"/>
        <v>707.56299999999999</v>
      </c>
    </row>
    <row r="30" spans="1:14">
      <c r="A30" s="219" t="s">
        <v>130</v>
      </c>
      <c r="B30" s="336">
        <v>0</v>
      </c>
      <c r="C30" s="331">
        <v>0</v>
      </c>
      <c r="D30" s="340">
        <v>0</v>
      </c>
      <c r="E30" s="336">
        <v>0</v>
      </c>
      <c r="F30" s="331">
        <v>0</v>
      </c>
      <c r="G30" s="340">
        <v>0</v>
      </c>
      <c r="H30" s="336">
        <v>0</v>
      </c>
      <c r="I30" s="331">
        <v>0</v>
      </c>
      <c r="J30" s="340">
        <v>0</v>
      </c>
      <c r="K30" s="336">
        <v>0</v>
      </c>
      <c r="L30" s="331">
        <v>0</v>
      </c>
      <c r="M30" s="340">
        <v>0</v>
      </c>
      <c r="N30" s="278">
        <f t="shared" si="1"/>
        <v>0</v>
      </c>
    </row>
    <row r="31" spans="1:14">
      <c r="A31" s="20"/>
      <c r="B31" s="19"/>
      <c r="N31" s="341" t="s">
        <v>300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3" priority="4">
      <formula>SEARCH($B$3,$N$1)</formula>
    </cfRule>
  </conditionalFormatting>
  <conditionalFormatting sqref="B5:G30">
    <cfRule type="expression" dxfId="22" priority="3">
      <formula>SEARCH($E$3,$N$1)</formula>
    </cfRule>
  </conditionalFormatting>
  <conditionalFormatting sqref="B5:J30">
    <cfRule type="expression" dxfId="21" priority="2">
      <formula>SEARCH($H$3,$N$1)</formula>
    </cfRule>
  </conditionalFormatting>
  <conditionalFormatting sqref="B5:M30">
    <cfRule type="expression" dxfId="2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8">
      <c r="A1" s="267" t="s">
        <v>390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27" t="str">
        <f>'3.1'!N1</f>
        <v>III. čtvrtletí 2023</v>
      </c>
      <c r="O1" s="9"/>
      <c r="P1" s="9"/>
      <c r="Q1" s="9"/>
      <c r="R1" s="9"/>
      <c r="S1" s="9"/>
      <c r="T1" s="9"/>
    </row>
    <row r="2" spans="1:20" ht="6" customHeight="1"/>
    <row r="3" spans="1:20">
      <c r="A3" s="494" t="str">
        <f>'3.1'!A4</f>
        <v>2023</v>
      </c>
      <c r="B3" s="569" t="s">
        <v>180</v>
      </c>
      <c r="C3" s="565"/>
      <c r="D3" s="570"/>
      <c r="E3" s="569" t="s">
        <v>182</v>
      </c>
      <c r="F3" s="565"/>
      <c r="G3" s="570"/>
      <c r="H3" s="569" t="s">
        <v>183</v>
      </c>
      <c r="I3" s="565"/>
      <c r="J3" s="570"/>
      <c r="K3" s="569" t="s">
        <v>184</v>
      </c>
      <c r="L3" s="565"/>
      <c r="M3" s="570"/>
      <c r="N3" s="565" t="s">
        <v>53</v>
      </c>
    </row>
    <row r="4" spans="1:20">
      <c r="A4" s="571"/>
      <c r="B4" s="431" t="s">
        <v>60</v>
      </c>
      <c r="C4" s="432" t="s">
        <v>61</v>
      </c>
      <c r="D4" s="433" t="s">
        <v>62</v>
      </c>
      <c r="E4" s="431" t="s">
        <v>63</v>
      </c>
      <c r="F4" s="432" t="s">
        <v>64</v>
      </c>
      <c r="G4" s="433" t="s">
        <v>65</v>
      </c>
      <c r="H4" s="431" t="s">
        <v>66</v>
      </c>
      <c r="I4" s="432" t="s">
        <v>67</v>
      </c>
      <c r="J4" s="433" t="s">
        <v>68</v>
      </c>
      <c r="K4" s="431" t="s">
        <v>69</v>
      </c>
      <c r="L4" s="432" t="s">
        <v>70</v>
      </c>
      <c r="M4" s="433" t="s">
        <v>71</v>
      </c>
      <c r="N4" s="562" t="s">
        <v>53</v>
      </c>
    </row>
    <row r="5" spans="1:20" ht="12.75" customHeight="1">
      <c r="A5" s="563" t="s">
        <v>96</v>
      </c>
      <c r="B5" s="481">
        <f>SUM(B6:D6)</f>
        <v>17590.438999999998</v>
      </c>
      <c r="C5" s="482"/>
      <c r="D5" s="483"/>
      <c r="E5" s="481">
        <f>SUM(E6:G6)</f>
        <v>13186.255000000001</v>
      </c>
      <c r="F5" s="482"/>
      <c r="G5" s="483"/>
      <c r="H5" s="481">
        <f>SUM(H6:J6)</f>
        <v>14355.026</v>
      </c>
      <c r="I5" s="482"/>
      <c r="J5" s="483"/>
      <c r="K5" s="481">
        <f>SUM(K6:M6)</f>
        <v>0</v>
      </c>
      <c r="L5" s="482"/>
      <c r="M5" s="483"/>
      <c r="N5" s="567">
        <f>SUM(N7:N9)</f>
        <v>45131.719999999994</v>
      </c>
    </row>
    <row r="6" spans="1:20">
      <c r="A6" s="564"/>
      <c r="B6" s="221">
        <f>SUM(B7:B9)</f>
        <v>6636.2860000000001</v>
      </c>
      <c r="C6" s="217">
        <f t="shared" ref="C6:M6" si="0">SUM(C7:C9)</f>
        <v>5670.3130000000001</v>
      </c>
      <c r="D6" s="220">
        <f t="shared" si="0"/>
        <v>5283.84</v>
      </c>
      <c r="E6" s="221">
        <f t="shared" si="0"/>
        <v>4856.9170000000004</v>
      </c>
      <c r="F6" s="217">
        <f t="shared" si="0"/>
        <v>4094.8609999999999</v>
      </c>
      <c r="G6" s="220">
        <f t="shared" si="0"/>
        <v>4234.4769999999999</v>
      </c>
      <c r="H6" s="221">
        <f t="shared" si="0"/>
        <v>4733.25</v>
      </c>
      <c r="I6" s="217">
        <f t="shared" si="0"/>
        <v>4946.4639999999999</v>
      </c>
      <c r="J6" s="220">
        <f t="shared" si="0"/>
        <v>4675.3119999999999</v>
      </c>
      <c r="K6" s="221">
        <f t="shared" si="0"/>
        <v>0</v>
      </c>
      <c r="L6" s="217">
        <f t="shared" si="0"/>
        <v>0</v>
      </c>
      <c r="M6" s="220">
        <f t="shared" si="0"/>
        <v>0</v>
      </c>
      <c r="N6" s="568"/>
    </row>
    <row r="7" spans="1:20">
      <c r="A7" s="71" t="s">
        <v>25</v>
      </c>
      <c r="B7" s="345">
        <v>5078.8429999999998</v>
      </c>
      <c r="C7" s="342">
        <v>4424.9449999999997</v>
      </c>
      <c r="D7" s="344">
        <v>4210.8440000000001</v>
      </c>
      <c r="E7" s="345">
        <v>3766.5050000000001</v>
      </c>
      <c r="F7" s="342">
        <v>3038.194</v>
      </c>
      <c r="G7" s="344">
        <v>3388.4290000000001</v>
      </c>
      <c r="H7" s="345">
        <v>3766.9929999999999</v>
      </c>
      <c r="I7" s="342">
        <v>4053.4949999999999</v>
      </c>
      <c r="J7" s="344">
        <v>3762.0749999999998</v>
      </c>
      <c r="K7" s="345">
        <v>0</v>
      </c>
      <c r="L7" s="342">
        <v>0</v>
      </c>
      <c r="M7" s="344">
        <v>0</v>
      </c>
      <c r="N7" s="276">
        <f>SUM(B7:M7)</f>
        <v>35490.322999999997</v>
      </c>
    </row>
    <row r="8" spans="1:20">
      <c r="A8" s="71" t="s">
        <v>37</v>
      </c>
      <c r="B8" s="345">
        <v>28.306999999999999</v>
      </c>
      <c r="C8" s="328">
        <v>24.446000000000002</v>
      </c>
      <c r="D8" s="337">
        <v>22.202000000000002</v>
      </c>
      <c r="E8" s="333">
        <v>41.929000000000002</v>
      </c>
      <c r="F8" s="328">
        <v>23.594999999999999</v>
      </c>
      <c r="G8" s="337">
        <v>26.131</v>
      </c>
      <c r="H8" s="333">
        <v>27.565999999999999</v>
      </c>
      <c r="I8" s="328">
        <v>28.715</v>
      </c>
      <c r="J8" s="337">
        <v>47.694000000000003</v>
      </c>
      <c r="K8" s="333">
        <v>0</v>
      </c>
      <c r="L8" s="328">
        <v>0</v>
      </c>
      <c r="M8" s="337">
        <v>0</v>
      </c>
      <c r="N8" s="276">
        <f>SUM(B8:M8)</f>
        <v>270.58499999999998</v>
      </c>
    </row>
    <row r="9" spans="1:20">
      <c r="A9" s="71" t="s">
        <v>40</v>
      </c>
      <c r="B9" s="345">
        <v>1529.136</v>
      </c>
      <c r="C9" s="328">
        <v>1220.922</v>
      </c>
      <c r="D9" s="337">
        <v>1050.7940000000001</v>
      </c>
      <c r="E9" s="333">
        <v>1048.4829999999999</v>
      </c>
      <c r="F9" s="328">
        <v>1033.0719999999999</v>
      </c>
      <c r="G9" s="337">
        <v>819.91700000000003</v>
      </c>
      <c r="H9" s="333">
        <v>938.69100000000003</v>
      </c>
      <c r="I9" s="328">
        <v>864.25400000000002</v>
      </c>
      <c r="J9" s="337">
        <v>865.54300000000001</v>
      </c>
      <c r="K9" s="333">
        <v>0</v>
      </c>
      <c r="L9" s="328">
        <v>0</v>
      </c>
      <c r="M9" s="337">
        <v>0</v>
      </c>
      <c r="N9" s="276">
        <f>SUM(B9:M9)</f>
        <v>9370.8119999999999</v>
      </c>
    </row>
    <row r="10" spans="1:20" ht="12.75" customHeight="1">
      <c r="A10" s="563" t="s">
        <v>97</v>
      </c>
      <c r="B10" s="481">
        <f>SUM(B11:D11)</f>
        <v>-17590.438999999998</v>
      </c>
      <c r="C10" s="482"/>
      <c r="D10" s="483"/>
      <c r="E10" s="481">
        <f>SUM(E11:G11)</f>
        <v>-13186.255999999999</v>
      </c>
      <c r="F10" s="482"/>
      <c r="G10" s="483"/>
      <c r="H10" s="481">
        <f>SUM(H11:J11)</f>
        <v>-14355.027</v>
      </c>
      <c r="I10" s="482"/>
      <c r="J10" s="483"/>
      <c r="K10" s="481">
        <f>SUM(K11:M11)</f>
        <v>0</v>
      </c>
      <c r="L10" s="482"/>
      <c r="M10" s="483"/>
      <c r="N10" s="567">
        <f>SUM(N12:N17)</f>
        <v>-45131.722000000002</v>
      </c>
    </row>
    <row r="11" spans="1:20">
      <c r="A11" s="564"/>
      <c r="B11" s="221">
        <f>SUM(B12:B17)</f>
        <v>-6636.2860000000001</v>
      </c>
      <c r="C11" s="217">
        <f t="shared" ref="C11:M11" si="1">SUM(C12:C17)</f>
        <v>-5670.3130000000001</v>
      </c>
      <c r="D11" s="220">
        <f t="shared" si="1"/>
        <v>-5283.84</v>
      </c>
      <c r="E11" s="221">
        <f t="shared" si="1"/>
        <v>-4856.9179999999997</v>
      </c>
      <c r="F11" s="217">
        <f t="shared" si="1"/>
        <v>-4094.8609999999999</v>
      </c>
      <c r="G11" s="220">
        <f t="shared" si="1"/>
        <v>-4234.4770000000008</v>
      </c>
      <c r="H11" s="221">
        <f t="shared" si="1"/>
        <v>-4733.2510000000002</v>
      </c>
      <c r="I11" s="217">
        <f t="shared" si="1"/>
        <v>-4946.4639999999999</v>
      </c>
      <c r="J11" s="220">
        <f t="shared" si="1"/>
        <v>-4675.3119999999999</v>
      </c>
      <c r="K11" s="221">
        <f t="shared" si="1"/>
        <v>0</v>
      </c>
      <c r="L11" s="217">
        <f t="shared" si="1"/>
        <v>0</v>
      </c>
      <c r="M11" s="220">
        <f t="shared" si="1"/>
        <v>0</v>
      </c>
      <c r="N11" s="568"/>
    </row>
    <row r="12" spans="1:20">
      <c r="A12" s="71" t="s">
        <v>38</v>
      </c>
      <c r="B12" s="345">
        <v>-3612.78</v>
      </c>
      <c r="C12" s="328">
        <v>-3323.2159999999999</v>
      </c>
      <c r="D12" s="337">
        <v>-3407.2139999999999</v>
      </c>
      <c r="E12" s="333">
        <v>-3028.567</v>
      </c>
      <c r="F12" s="328">
        <v>-2969.2939999999999</v>
      </c>
      <c r="G12" s="337">
        <v>-3023.0250000000001</v>
      </c>
      <c r="H12" s="333">
        <v>-2839.462</v>
      </c>
      <c r="I12" s="328">
        <v>-3041.61</v>
      </c>
      <c r="J12" s="337">
        <v>-2739.636</v>
      </c>
      <c r="K12" s="333">
        <v>0</v>
      </c>
      <c r="L12" s="328">
        <v>0</v>
      </c>
      <c r="M12" s="337">
        <v>0</v>
      </c>
      <c r="N12" s="276">
        <f t="shared" ref="N12:N17" si="2">SUM(B12:M12)</f>
        <v>-27984.803999999996</v>
      </c>
    </row>
    <row r="13" spans="1:20">
      <c r="A13" s="71" t="s">
        <v>39</v>
      </c>
      <c r="B13" s="345">
        <v>-2818.14</v>
      </c>
      <c r="C13" s="328">
        <v>-2175.3389999999999</v>
      </c>
      <c r="D13" s="337">
        <v>-1681.854</v>
      </c>
      <c r="E13" s="333">
        <v>-1643.5219999999999</v>
      </c>
      <c r="F13" s="328">
        <v>-944.23599999999999</v>
      </c>
      <c r="G13" s="337">
        <v>-1075.3240000000001</v>
      </c>
      <c r="H13" s="333">
        <v>-1700.8510000000001</v>
      </c>
      <c r="I13" s="328">
        <v>-1706.835</v>
      </c>
      <c r="J13" s="337">
        <v>-1722.0170000000001</v>
      </c>
      <c r="K13" s="333">
        <v>0</v>
      </c>
      <c r="L13" s="328">
        <v>0</v>
      </c>
      <c r="M13" s="337">
        <v>0</v>
      </c>
      <c r="N13" s="276">
        <f t="shared" si="2"/>
        <v>-15468.118000000002</v>
      </c>
    </row>
    <row r="14" spans="1:20">
      <c r="A14" s="71" t="s">
        <v>41</v>
      </c>
      <c r="B14" s="345">
        <v>0</v>
      </c>
      <c r="C14" s="328">
        <v>0</v>
      </c>
      <c r="D14" s="337">
        <v>0</v>
      </c>
      <c r="E14" s="333">
        <v>0</v>
      </c>
      <c r="F14" s="328">
        <v>0</v>
      </c>
      <c r="G14" s="337">
        <v>0</v>
      </c>
      <c r="H14" s="333">
        <v>0</v>
      </c>
      <c r="I14" s="328">
        <v>0</v>
      </c>
      <c r="J14" s="337">
        <v>0</v>
      </c>
      <c r="K14" s="333">
        <v>0</v>
      </c>
      <c r="L14" s="328">
        <v>0</v>
      </c>
      <c r="M14" s="337">
        <v>0</v>
      </c>
      <c r="N14" s="276">
        <f t="shared" si="2"/>
        <v>0</v>
      </c>
    </row>
    <row r="15" spans="1:20">
      <c r="A15" s="71" t="s">
        <v>31</v>
      </c>
      <c r="B15" s="345">
        <v>-107.535</v>
      </c>
      <c r="C15" s="328">
        <v>-80.343999999999994</v>
      </c>
      <c r="D15" s="337">
        <v>-96.837999999999994</v>
      </c>
      <c r="E15" s="333">
        <v>-102.036</v>
      </c>
      <c r="F15" s="328">
        <v>-113.361</v>
      </c>
      <c r="G15" s="337">
        <v>-67.308000000000007</v>
      </c>
      <c r="H15" s="333">
        <v>-101.962</v>
      </c>
      <c r="I15" s="328">
        <v>-121.157</v>
      </c>
      <c r="J15" s="337">
        <v>-135.78100000000001</v>
      </c>
      <c r="K15" s="333">
        <v>0</v>
      </c>
      <c r="L15" s="328">
        <v>0</v>
      </c>
      <c r="M15" s="337">
        <v>0</v>
      </c>
      <c r="N15" s="276">
        <f t="shared" si="2"/>
        <v>-926.32200000000012</v>
      </c>
    </row>
    <row r="16" spans="1:20">
      <c r="A16" s="71" t="s">
        <v>207</v>
      </c>
      <c r="B16" s="345">
        <v>-14.143000000000001</v>
      </c>
      <c r="C16" s="328">
        <v>-15.414999999999999</v>
      </c>
      <c r="D16" s="337">
        <v>-26.838000000000001</v>
      </c>
      <c r="E16" s="333">
        <v>-29.012</v>
      </c>
      <c r="F16" s="328">
        <v>-22.981000000000002</v>
      </c>
      <c r="G16" s="337">
        <v>-16.434000000000001</v>
      </c>
      <c r="H16" s="333">
        <v>-20.187999999999999</v>
      </c>
      <c r="I16" s="328">
        <v>-15.159000000000001</v>
      </c>
      <c r="J16" s="337">
        <v>-23.898</v>
      </c>
      <c r="K16" s="333">
        <v>0</v>
      </c>
      <c r="L16" s="328">
        <v>0</v>
      </c>
      <c r="M16" s="337">
        <v>0</v>
      </c>
      <c r="N16" s="276">
        <f t="shared" si="2"/>
        <v>-184.06799999999998</v>
      </c>
    </row>
    <row r="17" spans="1:14">
      <c r="A17" s="423" t="s">
        <v>93</v>
      </c>
      <c r="B17" s="346">
        <v>-83.688000000000002</v>
      </c>
      <c r="C17" s="331">
        <v>-75.998999999999995</v>
      </c>
      <c r="D17" s="340">
        <v>-71.096000000000004</v>
      </c>
      <c r="E17" s="336">
        <v>-53.780999999999999</v>
      </c>
      <c r="F17" s="331">
        <v>-44.988999999999997</v>
      </c>
      <c r="G17" s="340">
        <v>-52.386000000000003</v>
      </c>
      <c r="H17" s="336">
        <v>-70.787999999999997</v>
      </c>
      <c r="I17" s="331">
        <v>-61.703000000000003</v>
      </c>
      <c r="J17" s="340">
        <v>-53.98</v>
      </c>
      <c r="K17" s="336">
        <v>0</v>
      </c>
      <c r="L17" s="331">
        <v>0</v>
      </c>
      <c r="M17" s="340">
        <v>0</v>
      </c>
      <c r="N17" s="278">
        <f t="shared" si="2"/>
        <v>-568.41000000000008</v>
      </c>
    </row>
    <row r="18" spans="1:14">
      <c r="B18" s="21"/>
      <c r="N18" s="341" t="s">
        <v>276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494" t="str">
        <f>'3.1'!A4</f>
        <v>2023</v>
      </c>
      <c r="B21" s="569" t="s">
        <v>180</v>
      </c>
      <c r="C21" s="565"/>
      <c r="D21" s="570"/>
      <c r="E21" s="569" t="s">
        <v>182</v>
      </c>
      <c r="F21" s="565"/>
      <c r="G21" s="570"/>
      <c r="H21" s="569" t="s">
        <v>183</v>
      </c>
      <c r="I21" s="565"/>
      <c r="J21" s="570"/>
      <c r="K21" s="569" t="s">
        <v>184</v>
      </c>
      <c r="L21" s="565"/>
      <c r="M21" s="570"/>
      <c r="N21" s="565" t="s">
        <v>53</v>
      </c>
    </row>
    <row r="22" spans="1:14">
      <c r="A22" s="571"/>
      <c r="B22" s="431" t="s">
        <v>60</v>
      </c>
      <c r="C22" s="432" t="s">
        <v>61</v>
      </c>
      <c r="D22" s="433" t="s">
        <v>62</v>
      </c>
      <c r="E22" s="431" t="s">
        <v>63</v>
      </c>
      <c r="F22" s="432" t="s">
        <v>64</v>
      </c>
      <c r="G22" s="433" t="s">
        <v>65</v>
      </c>
      <c r="H22" s="431" t="s">
        <v>66</v>
      </c>
      <c r="I22" s="432" t="s">
        <v>67</v>
      </c>
      <c r="J22" s="433" t="s">
        <v>68</v>
      </c>
      <c r="K22" s="431" t="s">
        <v>69</v>
      </c>
      <c r="L22" s="432" t="s">
        <v>70</v>
      </c>
      <c r="M22" s="433" t="s">
        <v>71</v>
      </c>
      <c r="N22" s="562" t="s">
        <v>53</v>
      </c>
    </row>
    <row r="23" spans="1:14" ht="12.75" customHeight="1">
      <c r="A23" s="563" t="s">
        <v>98</v>
      </c>
      <c r="B23" s="481">
        <f>SUM(B24:D24)</f>
        <v>16878.087053000003</v>
      </c>
      <c r="C23" s="482"/>
      <c r="D23" s="483"/>
      <c r="E23" s="481">
        <f>SUM(E24:G24)</f>
        <v>14297.590339999999</v>
      </c>
      <c r="F23" s="482"/>
      <c r="G23" s="483"/>
      <c r="H23" s="481">
        <f>SUM(H24:J24)</f>
        <v>13596.451106999997</v>
      </c>
      <c r="I23" s="482"/>
      <c r="J23" s="483"/>
      <c r="K23" s="481">
        <f>SUM(K24:M24)</f>
        <v>0</v>
      </c>
      <c r="L23" s="482"/>
      <c r="M23" s="483"/>
      <c r="N23" s="567">
        <f>SUM(N25:N29)</f>
        <v>44772.128499999999</v>
      </c>
    </row>
    <row r="24" spans="1:14">
      <c r="A24" s="564"/>
      <c r="B24" s="221">
        <f>SUM(B25:B29)</f>
        <v>5856.2644140000002</v>
      </c>
      <c r="C24" s="217">
        <f t="shared" ref="C24:M24" si="3">SUM(C25:C29)</f>
        <v>5450.2075340000001</v>
      </c>
      <c r="D24" s="220">
        <f t="shared" si="3"/>
        <v>5571.6151050000008</v>
      </c>
      <c r="E24" s="221">
        <f t="shared" si="3"/>
        <v>4990.0526829999999</v>
      </c>
      <c r="F24" s="217">
        <f t="shared" si="3"/>
        <v>4704.6235299999998</v>
      </c>
      <c r="G24" s="220">
        <f t="shared" si="3"/>
        <v>4602.914127</v>
      </c>
      <c r="H24" s="221">
        <f t="shared" si="3"/>
        <v>4473.4324400000005</v>
      </c>
      <c r="I24" s="217">
        <f t="shared" si="3"/>
        <v>4632.9337299999988</v>
      </c>
      <c r="J24" s="220">
        <f t="shared" si="3"/>
        <v>4490.0849369999987</v>
      </c>
      <c r="K24" s="221">
        <f t="shared" si="3"/>
        <v>0</v>
      </c>
      <c r="L24" s="217">
        <f t="shared" si="3"/>
        <v>0</v>
      </c>
      <c r="M24" s="220">
        <f t="shared" si="3"/>
        <v>0</v>
      </c>
      <c r="N24" s="568">
        <f>SUM(N25:N29)</f>
        <v>44772.128499999999</v>
      </c>
    </row>
    <row r="25" spans="1:14">
      <c r="A25" s="71" t="s">
        <v>23</v>
      </c>
      <c r="B25" s="347">
        <v>3612.7797620000001</v>
      </c>
      <c r="C25" s="343">
        <v>3323.2159080000001</v>
      </c>
      <c r="D25" s="348">
        <v>3407.2142470000003</v>
      </c>
      <c r="E25" s="347">
        <v>3028.5668630000005</v>
      </c>
      <c r="F25" s="343">
        <v>2969.2937420000003</v>
      </c>
      <c r="G25" s="348">
        <v>3023.0252999999998</v>
      </c>
      <c r="H25" s="347">
        <v>2839.4621280000001</v>
      </c>
      <c r="I25" s="343">
        <v>3041.6098359999996</v>
      </c>
      <c r="J25" s="348">
        <v>2739.6355679999992</v>
      </c>
      <c r="K25" s="347">
        <v>0</v>
      </c>
      <c r="L25" s="343">
        <v>0</v>
      </c>
      <c r="M25" s="348">
        <v>0</v>
      </c>
      <c r="N25" s="276">
        <f>SUM(B25:M25)</f>
        <v>27984.803353999996</v>
      </c>
    </row>
    <row r="26" spans="1:14">
      <c r="A26" s="71" t="s">
        <v>24</v>
      </c>
      <c r="B26" s="347">
        <v>606.46849099999997</v>
      </c>
      <c r="C26" s="343">
        <v>571.83064200000001</v>
      </c>
      <c r="D26" s="348">
        <v>540.39821100000006</v>
      </c>
      <c r="E26" s="347">
        <v>452.08581700000002</v>
      </c>
      <c r="F26" s="343">
        <v>437.35184499999997</v>
      </c>
      <c r="G26" s="348">
        <v>451.00326900000005</v>
      </c>
      <c r="H26" s="347">
        <v>465.24144699999999</v>
      </c>
      <c r="I26" s="343">
        <v>449.93365600000004</v>
      </c>
      <c r="J26" s="348">
        <v>446.67138200000005</v>
      </c>
      <c r="K26" s="347">
        <v>0</v>
      </c>
      <c r="L26" s="343">
        <v>0</v>
      </c>
      <c r="M26" s="348">
        <v>0</v>
      </c>
      <c r="N26" s="276">
        <f>SUM(B26:M26)</f>
        <v>4420.9847600000003</v>
      </c>
    </row>
    <row r="27" spans="1:14">
      <c r="A27" s="71" t="s">
        <v>25</v>
      </c>
      <c r="B27" s="347">
        <v>1339.2010510000002</v>
      </c>
      <c r="C27" s="343">
        <v>1306.8609669999998</v>
      </c>
      <c r="D27" s="348">
        <v>1392.9155190000001</v>
      </c>
      <c r="E27" s="347">
        <v>1298.2550399999998</v>
      </c>
      <c r="F27" s="343">
        <v>1167.190519</v>
      </c>
      <c r="G27" s="348">
        <v>1026.0706580000001</v>
      </c>
      <c r="H27" s="347">
        <v>989.95047100000011</v>
      </c>
      <c r="I27" s="343">
        <v>999.81886299999996</v>
      </c>
      <c r="J27" s="348">
        <v>1097.9761130000002</v>
      </c>
      <c r="K27" s="347">
        <v>0</v>
      </c>
      <c r="L27" s="343">
        <v>0</v>
      </c>
      <c r="M27" s="348">
        <v>0</v>
      </c>
      <c r="N27" s="276">
        <f>SUM(B27:M27)</f>
        <v>10618.239201</v>
      </c>
    </row>
    <row r="28" spans="1:14">
      <c r="A28" s="71" t="s">
        <v>26</v>
      </c>
      <c r="B28" s="347">
        <v>253.83223900000002</v>
      </c>
      <c r="C28" s="343">
        <v>221.887182</v>
      </c>
      <c r="D28" s="348">
        <v>230.89178899999999</v>
      </c>
      <c r="E28" s="347">
        <v>211.03556899999998</v>
      </c>
      <c r="F28" s="343">
        <v>130.62780899999998</v>
      </c>
      <c r="G28" s="348">
        <v>102.678217</v>
      </c>
      <c r="H28" s="347">
        <v>177.29675000000003</v>
      </c>
      <c r="I28" s="343">
        <v>141.49066900000003</v>
      </c>
      <c r="J28" s="348">
        <v>205.27674099999999</v>
      </c>
      <c r="K28" s="347">
        <v>0</v>
      </c>
      <c r="L28" s="343">
        <v>0</v>
      </c>
      <c r="M28" s="348">
        <v>0</v>
      </c>
      <c r="N28" s="276">
        <f>SUM(B28:M28)</f>
        <v>1675.0169649999998</v>
      </c>
    </row>
    <row r="29" spans="1:14">
      <c r="A29" s="71" t="s">
        <v>40</v>
      </c>
      <c r="B29" s="347">
        <v>43.982870999999996</v>
      </c>
      <c r="C29" s="343">
        <v>26.412834999999998</v>
      </c>
      <c r="D29" s="348">
        <v>0.19533899999999998</v>
      </c>
      <c r="E29" s="347">
        <v>0.10939399999999999</v>
      </c>
      <c r="F29" s="343">
        <v>0.15961499999999998</v>
      </c>
      <c r="G29" s="348">
        <v>0.136683</v>
      </c>
      <c r="H29" s="347">
        <v>1.481644</v>
      </c>
      <c r="I29" s="343">
        <v>8.0705999999999986E-2</v>
      </c>
      <c r="J29" s="348">
        <v>0.52513299999999996</v>
      </c>
      <c r="K29" s="347">
        <v>0</v>
      </c>
      <c r="L29" s="343">
        <v>0</v>
      </c>
      <c r="M29" s="348">
        <v>0</v>
      </c>
      <c r="N29" s="276">
        <f>SUM(B29:M29)</f>
        <v>73.084220000000002</v>
      </c>
    </row>
    <row r="30" spans="1:14" ht="12.75" customHeight="1">
      <c r="A30" s="563" t="s">
        <v>99</v>
      </c>
      <c r="B30" s="481">
        <f>SUM(B31:D31)</f>
        <v>-16878.087052999999</v>
      </c>
      <c r="C30" s="482"/>
      <c r="D30" s="483"/>
      <c r="E30" s="481">
        <f>SUM(E31:G31)</f>
        <v>-14297.589964999999</v>
      </c>
      <c r="F30" s="482"/>
      <c r="G30" s="483"/>
      <c r="H30" s="481">
        <f>SUM(H31:J31)</f>
        <v>-13596.451110499998</v>
      </c>
      <c r="I30" s="482"/>
      <c r="J30" s="483"/>
      <c r="K30" s="481">
        <f>SUM(K31:M31)</f>
        <v>0</v>
      </c>
      <c r="L30" s="482"/>
      <c r="M30" s="483"/>
      <c r="N30" s="567">
        <f>SUM(N32:N43)</f>
        <v>-44772.1281285</v>
      </c>
    </row>
    <row r="31" spans="1:14">
      <c r="A31" s="564"/>
      <c r="B31" s="221">
        <f>SUM(B32:B43)</f>
        <v>-5856.2644139999993</v>
      </c>
      <c r="C31" s="217">
        <f t="shared" ref="C31:M31" si="4">SUM(C32:C43)</f>
        <v>-5450.207534000001</v>
      </c>
      <c r="D31" s="220">
        <f t="shared" si="4"/>
        <v>-5571.6151049999999</v>
      </c>
      <c r="E31" s="221">
        <f t="shared" si="4"/>
        <v>-4990.052682999999</v>
      </c>
      <c r="F31" s="217">
        <f t="shared" si="4"/>
        <v>-4704.6231550000002</v>
      </c>
      <c r="G31" s="220">
        <f t="shared" si="4"/>
        <v>-4602.9141270000009</v>
      </c>
      <c r="H31" s="221">
        <f t="shared" si="4"/>
        <v>-4473.4324434999999</v>
      </c>
      <c r="I31" s="217">
        <f t="shared" si="4"/>
        <v>-4632.9337300000007</v>
      </c>
      <c r="J31" s="220">
        <f t="shared" si="4"/>
        <v>-4490.0849369999987</v>
      </c>
      <c r="K31" s="221">
        <f t="shared" si="4"/>
        <v>0</v>
      </c>
      <c r="L31" s="217">
        <f t="shared" si="4"/>
        <v>0</v>
      </c>
      <c r="M31" s="220">
        <f t="shared" si="4"/>
        <v>0</v>
      </c>
      <c r="N31" s="568"/>
    </row>
    <row r="32" spans="1:14" ht="12" customHeight="1">
      <c r="A32" s="71" t="s">
        <v>27</v>
      </c>
      <c r="B32" s="347">
        <v>-28.307262999999999</v>
      </c>
      <c r="C32" s="343">
        <v>-24.446172000000001</v>
      </c>
      <c r="D32" s="348">
        <v>-22.202071</v>
      </c>
      <c r="E32" s="347">
        <v>-41.929220999999998</v>
      </c>
      <c r="F32" s="343">
        <v>-23.595849999999999</v>
      </c>
      <c r="G32" s="348">
        <v>-26.131304999999962</v>
      </c>
      <c r="H32" s="347">
        <v>-27.565976000000003</v>
      </c>
      <c r="I32" s="343">
        <v>-28.714673000000001</v>
      </c>
      <c r="J32" s="348">
        <v>-47.693581999999999</v>
      </c>
      <c r="K32" s="347">
        <v>0</v>
      </c>
      <c r="L32" s="343">
        <v>0</v>
      </c>
      <c r="M32" s="348">
        <v>0</v>
      </c>
      <c r="N32" s="276">
        <f t="shared" ref="N32:N43" si="5">SUM(B32:M32)</f>
        <v>-270.58611299999995</v>
      </c>
    </row>
    <row r="33" spans="1:14">
      <c r="A33" s="71" t="s">
        <v>28</v>
      </c>
      <c r="B33" s="347">
        <v>-606.46849800000007</v>
      </c>
      <c r="C33" s="343">
        <v>-571.83063500000003</v>
      </c>
      <c r="D33" s="348">
        <v>-540.39821800000004</v>
      </c>
      <c r="E33" s="347">
        <v>-452.08581699999991</v>
      </c>
      <c r="F33" s="343">
        <v>-437.35184499999997</v>
      </c>
      <c r="G33" s="348">
        <v>-451.00326899999999</v>
      </c>
      <c r="H33" s="347">
        <v>-465.24144700000005</v>
      </c>
      <c r="I33" s="343">
        <v>-449.93365600000004</v>
      </c>
      <c r="J33" s="348">
        <v>-446.67138199999999</v>
      </c>
      <c r="K33" s="347">
        <v>0</v>
      </c>
      <c r="L33" s="343">
        <v>0</v>
      </c>
      <c r="M33" s="348">
        <v>0</v>
      </c>
      <c r="N33" s="276">
        <f t="shared" si="5"/>
        <v>-4420.9847669999999</v>
      </c>
    </row>
    <row r="34" spans="1:14">
      <c r="A34" s="71" t="s">
        <v>39</v>
      </c>
      <c r="B34" s="347">
        <v>-1.0468060000000001</v>
      </c>
      <c r="C34" s="343">
        <v>-2.2802389999999999</v>
      </c>
      <c r="D34" s="348">
        <v>-0.100428</v>
      </c>
      <c r="E34" s="347">
        <v>-6.2550890000000008</v>
      </c>
      <c r="F34" s="343">
        <v>-12.123691999999998</v>
      </c>
      <c r="G34" s="348">
        <v>-20.022332000000002</v>
      </c>
      <c r="H34" s="347">
        <v>-22.829563</v>
      </c>
      <c r="I34" s="343">
        <v>-56.315642999999994</v>
      </c>
      <c r="J34" s="348">
        <v>-6.2412789999999996</v>
      </c>
      <c r="K34" s="347">
        <v>0</v>
      </c>
      <c r="L34" s="343">
        <v>0</v>
      </c>
      <c r="M34" s="348">
        <v>0</v>
      </c>
      <c r="N34" s="276">
        <f t="shared" si="5"/>
        <v>-127.21507100000001</v>
      </c>
    </row>
    <row r="35" spans="1:14">
      <c r="A35" s="71" t="s">
        <v>29</v>
      </c>
      <c r="B35" s="347">
        <v>-601.75876300000004</v>
      </c>
      <c r="C35" s="343">
        <v>-575.10934599999996</v>
      </c>
      <c r="D35" s="348">
        <v>-614.18053399999997</v>
      </c>
      <c r="E35" s="347">
        <v>-587.793409</v>
      </c>
      <c r="F35" s="343">
        <v>-597.52057500000012</v>
      </c>
      <c r="G35" s="348">
        <v>-626.7365870000001</v>
      </c>
      <c r="H35" s="347">
        <v>-578.13542999999993</v>
      </c>
      <c r="I35" s="343">
        <v>-585.33299900000009</v>
      </c>
      <c r="J35" s="348">
        <v>-575.13883599999997</v>
      </c>
      <c r="K35" s="347">
        <v>0</v>
      </c>
      <c r="L35" s="343">
        <v>0</v>
      </c>
      <c r="M35" s="348">
        <v>0</v>
      </c>
      <c r="N35" s="276">
        <f t="shared" si="5"/>
        <v>-5341.7064790000004</v>
      </c>
    </row>
    <row r="36" spans="1:14">
      <c r="A36" s="71" t="s">
        <v>30</v>
      </c>
      <c r="B36" s="347">
        <v>-284.89665300000007</v>
      </c>
      <c r="C36" s="343">
        <v>-259.26116899999988</v>
      </c>
      <c r="D36" s="348">
        <v>-286.19448700000004</v>
      </c>
      <c r="E36" s="347">
        <v>-251.58779300000012</v>
      </c>
      <c r="F36" s="343">
        <v>-261.18710500000009</v>
      </c>
      <c r="G36" s="348">
        <v>-293.79868699999997</v>
      </c>
      <c r="H36" s="347">
        <v>-297.05539799999997</v>
      </c>
      <c r="I36" s="343">
        <v>-302.54544599999997</v>
      </c>
      <c r="J36" s="348">
        <v>-298.75615400000004</v>
      </c>
      <c r="K36" s="347">
        <v>0</v>
      </c>
      <c r="L36" s="343">
        <v>0</v>
      </c>
      <c r="M36" s="348">
        <v>0</v>
      </c>
      <c r="N36" s="276">
        <f t="shared" si="5"/>
        <v>-2535.2828920000002</v>
      </c>
    </row>
    <row r="37" spans="1:14">
      <c r="A37" s="71" t="s">
        <v>31</v>
      </c>
      <c r="B37" s="347">
        <v>-6.5516529999999999</v>
      </c>
      <c r="C37" s="343">
        <v>-5.1254629999999999</v>
      </c>
      <c r="D37" s="348">
        <v>-6.7173729999999994</v>
      </c>
      <c r="E37" s="347">
        <v>-6.5353199999999996</v>
      </c>
      <c r="F37" s="343">
        <v>-6.8779750000000002</v>
      </c>
      <c r="G37" s="348">
        <v>-7.2272610000000004</v>
      </c>
      <c r="H37" s="347">
        <v>-6.4338010000000008</v>
      </c>
      <c r="I37" s="343">
        <v>-6.2755529999999995</v>
      </c>
      <c r="J37" s="348">
        <v>-5.5245009999999999</v>
      </c>
      <c r="K37" s="347">
        <v>0</v>
      </c>
      <c r="L37" s="343">
        <v>0</v>
      </c>
      <c r="M37" s="348">
        <v>0</v>
      </c>
      <c r="N37" s="276">
        <f t="shared" si="5"/>
        <v>-57.268900000000002</v>
      </c>
    </row>
    <row r="38" spans="1:14">
      <c r="A38" s="71" t="s">
        <v>32</v>
      </c>
      <c r="B38" s="347">
        <v>-115.03280399999998</v>
      </c>
      <c r="C38" s="343">
        <v>-111.36353199999999</v>
      </c>
      <c r="D38" s="348">
        <v>-134.40468099999998</v>
      </c>
      <c r="E38" s="347">
        <v>-125.91285900000001</v>
      </c>
      <c r="F38" s="343">
        <v>-121.295034</v>
      </c>
      <c r="G38" s="348">
        <v>-117.995631</v>
      </c>
      <c r="H38" s="347">
        <v>-103.04680950000001</v>
      </c>
      <c r="I38" s="343">
        <v>-96.604110000000006</v>
      </c>
      <c r="J38" s="348">
        <v>-106.94543400000001</v>
      </c>
      <c r="K38" s="347">
        <v>0</v>
      </c>
      <c r="L38" s="343">
        <v>0</v>
      </c>
      <c r="M38" s="348">
        <v>0</v>
      </c>
      <c r="N38" s="276">
        <f t="shared" si="5"/>
        <v>-1032.6008945000001</v>
      </c>
    </row>
    <row r="39" spans="1:14">
      <c r="A39" s="71" t="s">
        <v>33</v>
      </c>
      <c r="B39" s="347">
        <v>-1576.1718960000001</v>
      </c>
      <c r="C39" s="343">
        <v>-1466.1219209999999</v>
      </c>
      <c r="D39" s="348">
        <v>-1592.9716539999999</v>
      </c>
      <c r="E39" s="347">
        <v>-1416.3034069999999</v>
      </c>
      <c r="F39" s="343">
        <v>-1482.6509360000002</v>
      </c>
      <c r="G39" s="348">
        <v>-1489.3716429999999</v>
      </c>
      <c r="H39" s="347">
        <v>-1368.1054849999998</v>
      </c>
      <c r="I39" s="343">
        <v>-1461.521874</v>
      </c>
      <c r="J39" s="348">
        <v>-1428.2512250000002</v>
      </c>
      <c r="K39" s="347">
        <v>0</v>
      </c>
      <c r="L39" s="343">
        <v>0</v>
      </c>
      <c r="M39" s="348">
        <v>0</v>
      </c>
      <c r="N39" s="276">
        <f t="shared" si="5"/>
        <v>-13281.470041</v>
      </c>
    </row>
    <row r="40" spans="1:14">
      <c r="A40" s="71" t="s">
        <v>34</v>
      </c>
      <c r="B40" s="347">
        <v>-759.62346595218889</v>
      </c>
      <c r="C40" s="343">
        <v>-696.53910118608508</v>
      </c>
      <c r="D40" s="348">
        <v>-706.75104158954014</v>
      </c>
      <c r="E40" s="347">
        <v>-595.10819853034502</v>
      </c>
      <c r="F40" s="343">
        <v>-544.96299137990809</v>
      </c>
      <c r="G40" s="348">
        <v>-507.09262682424497</v>
      </c>
      <c r="H40" s="347">
        <v>-505.09261400000008</v>
      </c>
      <c r="I40" s="343">
        <v>-535.55637593201004</v>
      </c>
      <c r="J40" s="348">
        <v>-518.52254858660604</v>
      </c>
      <c r="K40" s="347">
        <v>0</v>
      </c>
      <c r="L40" s="343">
        <v>0</v>
      </c>
      <c r="M40" s="348">
        <v>0</v>
      </c>
      <c r="N40" s="276">
        <f t="shared" si="5"/>
        <v>-5369.2489639809282</v>
      </c>
    </row>
    <row r="41" spans="1:14">
      <c r="A41" s="71" t="s">
        <v>35</v>
      </c>
      <c r="B41" s="347">
        <v>-1654.2179690478099</v>
      </c>
      <c r="C41" s="343">
        <v>-1530.9425458139151</v>
      </c>
      <c r="D41" s="348">
        <v>-1457.5124094104599</v>
      </c>
      <c r="E41" s="347">
        <v>-1318.8806724696549</v>
      </c>
      <c r="F41" s="343">
        <v>-1041.7677216200921</v>
      </c>
      <c r="G41" s="348">
        <v>-893.30278617575493</v>
      </c>
      <c r="H41" s="347">
        <v>-987.56540500000006</v>
      </c>
      <c r="I41" s="343">
        <v>-938.29422806799005</v>
      </c>
      <c r="J41" s="348">
        <v>-883.16330141339301</v>
      </c>
      <c r="K41" s="347">
        <v>0</v>
      </c>
      <c r="L41" s="343">
        <v>0</v>
      </c>
      <c r="M41" s="348">
        <v>0</v>
      </c>
      <c r="N41" s="276">
        <f t="shared" si="5"/>
        <v>-10705.64703901907</v>
      </c>
    </row>
    <row r="42" spans="1:14">
      <c r="A42" s="71" t="s">
        <v>36</v>
      </c>
      <c r="B42" s="347">
        <v>-7.842098</v>
      </c>
      <c r="C42" s="343">
        <v>-7.3181000000000003</v>
      </c>
      <c r="D42" s="348">
        <v>-6.5380890000000003</v>
      </c>
      <c r="E42" s="347">
        <v>-5.2177470000000001</v>
      </c>
      <c r="F42" s="343">
        <v>-3.5128109999999997</v>
      </c>
      <c r="G42" s="348">
        <v>-2.860112</v>
      </c>
      <c r="H42" s="347">
        <v>-2.871521</v>
      </c>
      <c r="I42" s="343">
        <v>-2.9233100000000003</v>
      </c>
      <c r="J42" s="348">
        <v>-2.8591729999999997</v>
      </c>
      <c r="K42" s="347">
        <v>0</v>
      </c>
      <c r="L42" s="343">
        <v>0</v>
      </c>
      <c r="M42" s="348">
        <v>0</v>
      </c>
      <c r="N42" s="276">
        <f t="shared" si="5"/>
        <v>-41.942960999999997</v>
      </c>
    </row>
    <row r="43" spans="1:14">
      <c r="A43" s="423" t="s">
        <v>93</v>
      </c>
      <c r="B43" s="346">
        <v>-214.34654499999999</v>
      </c>
      <c r="C43" s="331">
        <v>-199.86930999999998</v>
      </c>
      <c r="D43" s="340">
        <v>-203.64411900000002</v>
      </c>
      <c r="E43" s="336">
        <v>-182.44315</v>
      </c>
      <c r="F43" s="331">
        <v>-171.77661900000001</v>
      </c>
      <c r="G43" s="340">
        <v>-167.37188699999999</v>
      </c>
      <c r="H43" s="336">
        <v>-109.48899399999999</v>
      </c>
      <c r="I43" s="331">
        <v>-168.91586199999998</v>
      </c>
      <c r="J43" s="340">
        <v>-170.31752099999997</v>
      </c>
      <c r="K43" s="336">
        <v>0</v>
      </c>
      <c r="L43" s="331">
        <v>0</v>
      </c>
      <c r="M43" s="340">
        <v>0</v>
      </c>
      <c r="N43" s="278">
        <f t="shared" si="5"/>
        <v>-1588.1740070000001</v>
      </c>
    </row>
    <row r="44" spans="1:14">
      <c r="N44" s="341" t="s">
        <v>300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19" priority="4">
      <formula>SEARCH($B$3,$N$1)</formula>
    </cfRule>
  </conditionalFormatting>
  <conditionalFormatting sqref="B5:G17 B23:G43">
    <cfRule type="expression" dxfId="18" priority="3">
      <formula>SEARCH($E$3,$N$1)</formula>
    </cfRule>
  </conditionalFormatting>
  <conditionalFormatting sqref="B5:J17 B23:J43">
    <cfRule type="expression" dxfId="17" priority="2">
      <formula>SEARCH($H$3,$N$1)</formula>
    </cfRule>
  </conditionalFormatting>
  <conditionalFormatting sqref="B5:M17 B23:M43">
    <cfRule type="expression" dxfId="1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50" t="s">
        <v>391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49" t="str">
        <f>'3.1'!N1</f>
        <v>III. čtvrtletí 2023</v>
      </c>
      <c r="N1" s="68"/>
      <c r="O1" s="68"/>
    </row>
    <row r="2" spans="1:21" ht="18">
      <c r="A2" s="232" t="s">
        <v>392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1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37" t="str">
        <f>'3.1'!A4</f>
        <v>2023</v>
      </c>
      <c r="B4" s="573" t="s">
        <v>187</v>
      </c>
      <c r="C4" s="573"/>
      <c r="D4" s="573"/>
      <c r="E4" s="573"/>
      <c r="F4" s="573"/>
      <c r="G4" s="574"/>
      <c r="H4" s="573" t="s">
        <v>19</v>
      </c>
      <c r="I4" s="573"/>
      <c r="J4" s="573"/>
      <c r="K4" s="573"/>
      <c r="L4" s="573"/>
      <c r="M4" s="573"/>
      <c r="N4" s="24"/>
    </row>
    <row r="5" spans="1:21" ht="13.5" customHeight="1">
      <c r="A5" s="22"/>
      <c r="B5" s="575" t="s">
        <v>168</v>
      </c>
      <c r="C5" s="575"/>
      <c r="D5" s="575"/>
      <c r="E5" s="575"/>
      <c r="F5" s="575"/>
      <c r="G5" s="576"/>
      <c r="H5" s="575" t="s">
        <v>5</v>
      </c>
      <c r="I5" s="575"/>
      <c r="J5" s="575"/>
      <c r="K5" s="575"/>
      <c r="L5" s="575"/>
      <c r="M5" s="575"/>
      <c r="N5" s="72"/>
    </row>
    <row r="6" spans="1:21">
      <c r="A6" s="22"/>
      <c r="B6" s="572" t="s">
        <v>66</v>
      </c>
      <c r="C6" s="572"/>
      <c r="D6" s="572" t="s">
        <v>67</v>
      </c>
      <c r="E6" s="572"/>
      <c r="F6" s="572" t="s">
        <v>68</v>
      </c>
      <c r="G6" s="577"/>
      <c r="H6" s="578" t="s">
        <v>66</v>
      </c>
      <c r="I6" s="572"/>
      <c r="J6" s="572" t="s">
        <v>67</v>
      </c>
      <c r="K6" s="572"/>
      <c r="L6" s="572" t="s">
        <v>68</v>
      </c>
      <c r="M6" s="572"/>
      <c r="N6" s="84"/>
    </row>
    <row r="7" spans="1:21">
      <c r="A7" s="368"/>
      <c r="B7" s="365" t="s">
        <v>209</v>
      </c>
      <c r="C7" s="365" t="s">
        <v>208</v>
      </c>
      <c r="D7" s="365" t="s">
        <v>209</v>
      </c>
      <c r="E7" s="365" t="s">
        <v>208</v>
      </c>
      <c r="F7" s="365" t="s">
        <v>209</v>
      </c>
      <c r="G7" s="366" t="s">
        <v>208</v>
      </c>
      <c r="H7" s="358" t="s">
        <v>209</v>
      </c>
      <c r="I7" s="358" t="s">
        <v>208</v>
      </c>
      <c r="J7" s="358" t="s">
        <v>209</v>
      </c>
      <c r="K7" s="358" t="s">
        <v>208</v>
      </c>
      <c r="L7" s="358" t="s">
        <v>209</v>
      </c>
      <c r="M7" s="358" t="s">
        <v>208</v>
      </c>
      <c r="N7" s="84"/>
    </row>
    <row r="8" spans="1:21">
      <c r="A8" s="582" t="s">
        <v>53</v>
      </c>
      <c r="B8" s="505">
        <f>F9</f>
        <v>86.149110000000007</v>
      </c>
      <c r="C8" s="500"/>
      <c r="D8" s="500"/>
      <c r="E8" s="500"/>
      <c r="F8" s="500"/>
      <c r="G8" s="506"/>
      <c r="H8" s="500">
        <f>SUM(H9,J9,L9)</f>
        <v>51116.885999999991</v>
      </c>
      <c r="I8" s="500"/>
      <c r="J8" s="500"/>
      <c r="K8" s="500"/>
      <c r="L8" s="500"/>
      <c r="M8" s="500"/>
      <c r="N8" s="73"/>
    </row>
    <row r="9" spans="1:21">
      <c r="A9" s="583"/>
      <c r="B9" s="359">
        <f>SUM(B10:B17)</f>
        <v>82.958850000000012</v>
      </c>
      <c r="C9" s="354">
        <v>3.9756238471429575E-3</v>
      </c>
      <c r="D9" s="319">
        <f>SUM(D10:D17)</f>
        <v>86.468090000000018</v>
      </c>
      <c r="E9" s="354">
        <v>4.1439245115570209E-3</v>
      </c>
      <c r="F9" s="319">
        <f>SUM(F10:F17)</f>
        <v>86.149110000000007</v>
      </c>
      <c r="G9" s="360">
        <v>4.1295308615950203E-3</v>
      </c>
      <c r="H9" s="319">
        <f>SUM(H10:H17)</f>
        <v>19907.424999999999</v>
      </c>
      <c r="I9" s="354">
        <v>3.5392835502095848E-3</v>
      </c>
      <c r="J9" s="319">
        <f>SUM(J10:J17)</f>
        <v>18906.155999999995</v>
      </c>
      <c r="K9" s="354">
        <v>3.1547565179852631E-3</v>
      </c>
      <c r="L9" s="319">
        <f>SUM(L10:L17)</f>
        <v>12303.305</v>
      </c>
      <c r="M9" s="354">
        <v>2.1327245392111769E-3</v>
      </c>
      <c r="N9" s="10"/>
    </row>
    <row r="10" spans="1:21">
      <c r="A10" s="56" t="s">
        <v>7</v>
      </c>
      <c r="B10" s="248">
        <v>0</v>
      </c>
      <c r="C10" s="353">
        <v>0</v>
      </c>
      <c r="D10" s="23">
        <v>0</v>
      </c>
      <c r="E10" s="353">
        <v>0</v>
      </c>
      <c r="F10" s="23">
        <v>0</v>
      </c>
      <c r="G10" s="361">
        <v>0</v>
      </c>
      <c r="H10" s="23">
        <v>0</v>
      </c>
      <c r="I10" s="353">
        <v>0</v>
      </c>
      <c r="J10" s="23">
        <v>0</v>
      </c>
      <c r="K10" s="353">
        <v>0</v>
      </c>
      <c r="L10" s="23">
        <v>0</v>
      </c>
      <c r="M10" s="353">
        <v>0</v>
      </c>
      <c r="N10" s="76"/>
      <c r="O10" s="85"/>
    </row>
    <row r="11" spans="1:21">
      <c r="A11" s="56" t="s">
        <v>20</v>
      </c>
      <c r="B11" s="248">
        <v>17.440000000000001</v>
      </c>
      <c r="C11" s="353">
        <v>1.8484558716137169E-3</v>
      </c>
      <c r="D11" s="23">
        <v>17.440000000000001</v>
      </c>
      <c r="E11" s="353">
        <v>1.8484558716137169E-3</v>
      </c>
      <c r="F11" s="23">
        <v>17.440000000000001</v>
      </c>
      <c r="G11" s="361">
        <v>1.8482609549468375E-3</v>
      </c>
      <c r="H11" s="23">
        <v>10419.317999999999</v>
      </c>
      <c r="I11" s="353">
        <v>4.7511422534631019E-3</v>
      </c>
      <c r="J11" s="23">
        <v>9273.5450000000001</v>
      </c>
      <c r="K11" s="353">
        <v>3.6774311157660882E-3</v>
      </c>
      <c r="L11" s="23">
        <v>3017.3029999999999</v>
      </c>
      <c r="M11" s="353">
        <v>1.1324145019597424E-3</v>
      </c>
      <c r="N11" s="76"/>
      <c r="O11" s="85"/>
    </row>
    <row r="12" spans="1:21">
      <c r="A12" s="56" t="s">
        <v>21</v>
      </c>
      <c r="B12" s="248">
        <v>0</v>
      </c>
      <c r="C12" s="353">
        <v>0</v>
      </c>
      <c r="D12" s="23">
        <v>0</v>
      </c>
      <c r="E12" s="353">
        <v>0</v>
      </c>
      <c r="F12" s="23">
        <v>0</v>
      </c>
      <c r="G12" s="361">
        <v>0</v>
      </c>
      <c r="H12" s="23">
        <v>0</v>
      </c>
      <c r="I12" s="353">
        <v>0</v>
      </c>
      <c r="J12" s="23">
        <v>0</v>
      </c>
      <c r="K12" s="353">
        <v>0</v>
      </c>
      <c r="L12" s="23">
        <v>0</v>
      </c>
      <c r="M12" s="353">
        <v>0</v>
      </c>
      <c r="N12" s="76"/>
      <c r="O12" s="85"/>
    </row>
    <row r="13" spans="1:21">
      <c r="A13" s="56" t="s">
        <v>22</v>
      </c>
      <c r="B13" s="248">
        <v>32.054999999999978</v>
      </c>
      <c r="C13" s="353">
        <v>3.0581112692664305E-2</v>
      </c>
      <c r="D13" s="23">
        <v>35.29499999999998</v>
      </c>
      <c r="E13" s="353">
        <v>3.3603020701631403E-2</v>
      </c>
      <c r="F13" s="23">
        <v>35.29499999999998</v>
      </c>
      <c r="G13" s="361">
        <v>3.3485160557051849E-2</v>
      </c>
      <c r="H13" s="23">
        <v>4820.1509999999971</v>
      </c>
      <c r="I13" s="353">
        <v>1.7644395257901773E-2</v>
      </c>
      <c r="J13" s="23">
        <v>5159.6919999999991</v>
      </c>
      <c r="K13" s="353">
        <v>1.9118232349884509E-2</v>
      </c>
      <c r="L13" s="23">
        <v>5128.2040000000006</v>
      </c>
      <c r="M13" s="353">
        <v>1.9292922140719943E-2</v>
      </c>
      <c r="N13" s="76"/>
      <c r="O13" s="85"/>
    </row>
    <row r="14" spans="1:21">
      <c r="A14" s="56" t="s">
        <v>43</v>
      </c>
      <c r="B14" s="248">
        <v>11.205999999999998</v>
      </c>
      <c r="C14" s="353">
        <v>1.0190600050831134E-2</v>
      </c>
      <c r="D14" s="23">
        <v>11.205999999999998</v>
      </c>
      <c r="E14" s="353">
        <v>1.0195314606064628E-2</v>
      </c>
      <c r="F14" s="23">
        <v>11.205999999999998</v>
      </c>
      <c r="G14" s="361">
        <v>1.0216055628145922E-2</v>
      </c>
      <c r="H14" s="23">
        <v>1857.5990000000002</v>
      </c>
      <c r="I14" s="353">
        <v>2.0892093314648013E-2</v>
      </c>
      <c r="J14" s="23">
        <v>2117.4920000000002</v>
      </c>
      <c r="K14" s="353">
        <v>1.7403930352454144E-2</v>
      </c>
      <c r="L14" s="23">
        <v>1852.912</v>
      </c>
      <c r="M14" s="353">
        <v>1.7976047007005131E-2</v>
      </c>
      <c r="N14" s="76"/>
      <c r="O14" s="85"/>
    </row>
    <row r="15" spans="1:21">
      <c r="A15" s="56" t="s">
        <v>44</v>
      </c>
      <c r="B15" s="248">
        <v>0</v>
      </c>
      <c r="C15" s="353">
        <v>0</v>
      </c>
      <c r="D15" s="23">
        <v>0</v>
      </c>
      <c r="E15" s="353">
        <v>0</v>
      </c>
      <c r="F15" s="23">
        <v>0</v>
      </c>
      <c r="G15" s="361">
        <v>0</v>
      </c>
      <c r="H15" s="23">
        <v>0</v>
      </c>
      <c r="I15" s="353">
        <v>0</v>
      </c>
      <c r="J15" s="23">
        <v>0</v>
      </c>
      <c r="K15" s="353">
        <v>0</v>
      </c>
      <c r="L15" s="23">
        <v>0</v>
      </c>
      <c r="M15" s="353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48">
        <v>0</v>
      </c>
      <c r="C16" s="353">
        <v>0</v>
      </c>
      <c r="D16" s="23">
        <v>0</v>
      </c>
      <c r="E16" s="74">
        <v>0</v>
      </c>
      <c r="F16" s="23">
        <v>0</v>
      </c>
      <c r="G16" s="362">
        <v>0</v>
      </c>
      <c r="H16" s="23">
        <v>0</v>
      </c>
      <c r="I16" s="353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77" t="s">
        <v>46</v>
      </c>
      <c r="B17" s="249">
        <v>22.257850000000037</v>
      </c>
      <c r="C17" s="354">
        <v>1.0493625685257297E-2</v>
      </c>
      <c r="D17" s="243">
        <v>22.52709000000004</v>
      </c>
      <c r="E17" s="355">
        <v>1.0632047620735482E-2</v>
      </c>
      <c r="F17" s="243">
        <v>22.208110000000033</v>
      </c>
      <c r="G17" s="363">
        <v>1.0511136157079989E-2</v>
      </c>
      <c r="H17" s="243">
        <v>2810.3570000000013</v>
      </c>
      <c r="I17" s="354">
        <v>9.4803233222929134E-3</v>
      </c>
      <c r="J17" s="243">
        <v>2355.4269999999979</v>
      </c>
      <c r="K17" s="355">
        <v>9.8033771169067814E-3</v>
      </c>
      <c r="L17" s="243">
        <v>2304.8860000000009</v>
      </c>
      <c r="M17" s="355">
        <v>9.0559901731242457E-3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15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299</v>
      </c>
      <c r="N18" s="77"/>
      <c r="O18" s="69"/>
    </row>
    <row r="19" spans="1:21">
      <c r="A19" s="436" t="str">
        <f>'3.1'!A4</f>
        <v>2023</v>
      </c>
      <c r="B19" s="573" t="s">
        <v>232</v>
      </c>
      <c r="C19" s="573"/>
      <c r="D19" s="573"/>
      <c r="E19" s="573"/>
      <c r="F19" s="573"/>
      <c r="G19" s="573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56"/>
      <c r="B20" s="575" t="s">
        <v>5</v>
      </c>
      <c r="C20" s="575"/>
      <c r="D20" s="575"/>
      <c r="E20" s="575"/>
      <c r="F20" s="575"/>
      <c r="G20" s="575"/>
      <c r="H20" s="78" t="str">
        <f>A25</f>
        <v>VO z vvn</v>
      </c>
      <c r="I20" s="86">
        <f>(B25+D25+F25)/'6.1, 6.2'!B25</f>
        <v>1.5940917778690677E-2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72" t="s">
        <v>66</v>
      </c>
      <c r="C21" s="572"/>
      <c r="D21" s="572" t="s">
        <v>67</v>
      </c>
      <c r="E21" s="572"/>
      <c r="F21" s="572" t="s">
        <v>68</v>
      </c>
      <c r="G21" s="572"/>
      <c r="H21" s="78" t="str">
        <f>A26</f>
        <v>VO z vn</v>
      </c>
      <c r="I21" s="86">
        <f>(B26+D26+F26)/'6.1, 6.2'!C25</f>
        <v>0.13999072735289178</v>
      </c>
      <c r="J21" s="87" t="str">
        <f t="shared" ref="J21:J27" si="1">A11</f>
        <v>PE</v>
      </c>
      <c r="K21" s="76">
        <f t="shared" si="0"/>
        <v>22710.165999999997</v>
      </c>
      <c r="L21" s="87" t="str">
        <f t="shared" ref="L21:L27" si="2">A11</f>
        <v>PE</v>
      </c>
      <c r="M21" s="85">
        <f>K21/'6.1, 6.2'!C5</f>
        <v>3.0775730983915138E-3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57" t="s">
        <v>209</v>
      </c>
      <c r="C22" s="357" t="s">
        <v>208</v>
      </c>
      <c r="D22" s="357" t="s">
        <v>209</v>
      </c>
      <c r="E22" s="357" t="s">
        <v>208</v>
      </c>
      <c r="F22" s="357" t="s">
        <v>209</v>
      </c>
      <c r="G22" s="357" t="s">
        <v>208</v>
      </c>
      <c r="H22" s="78" t="str">
        <f>A27</f>
        <v>MOP</v>
      </c>
      <c r="I22" s="86">
        <f>(B27+D27+F27)/'6.1, 6.2'!D25</f>
        <v>0.1449757867416763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79" t="s">
        <v>53</v>
      </c>
      <c r="B23" s="581">
        <f>SUM(B24,D24,F24)</f>
        <v>1316817.054</v>
      </c>
      <c r="C23" s="581"/>
      <c r="D23" s="581"/>
      <c r="E23" s="581"/>
      <c r="F23" s="581"/>
      <c r="G23" s="581"/>
      <c r="H23" s="78" t="str">
        <f>A28</f>
        <v>MOO</v>
      </c>
      <c r="I23" s="86">
        <f>(B28+D28+F28)/'6.1, 6.2'!E25</f>
        <v>0.10886457209067583</v>
      </c>
      <c r="J23" s="87" t="str">
        <f t="shared" si="1"/>
        <v>PSE</v>
      </c>
      <c r="K23" s="76">
        <f t="shared" si="0"/>
        <v>15108.046999999999</v>
      </c>
      <c r="L23" s="87" t="str">
        <f t="shared" si="2"/>
        <v>PSE</v>
      </c>
      <c r="M23" s="85">
        <f>K23/'6.1, 6.2'!E5</f>
        <v>1.8677875051370946E-2</v>
      </c>
      <c r="N23" s="78"/>
      <c r="O23" s="68"/>
      <c r="P23" s="89"/>
      <c r="Q23" s="71"/>
      <c r="R23" s="23"/>
      <c r="S23" s="23"/>
      <c r="T23" s="23"/>
    </row>
    <row r="24" spans="1:21">
      <c r="A24" s="580"/>
      <c r="B24" s="319">
        <f>SUM(B25:B28)</f>
        <v>437372.53899999999</v>
      </c>
      <c r="C24" s="364">
        <v>0.11377919696532472</v>
      </c>
      <c r="D24" s="319">
        <f>SUM(D25:D28)</f>
        <v>451266.28099999996</v>
      </c>
      <c r="E24" s="364">
        <v>0.11494041284852541</v>
      </c>
      <c r="F24" s="319">
        <f>SUM(F25:F28)</f>
        <v>428178.234</v>
      </c>
      <c r="G24" s="364">
        <v>0.11223636957182521</v>
      </c>
      <c r="H24" s="68"/>
      <c r="I24" s="68"/>
      <c r="J24" s="87" t="str">
        <f t="shared" si="1"/>
        <v>VE</v>
      </c>
      <c r="K24" s="76">
        <f t="shared" si="0"/>
        <v>5828.0030000000006</v>
      </c>
      <c r="L24" s="87" t="str">
        <f t="shared" si="2"/>
        <v>VE</v>
      </c>
      <c r="M24" s="85">
        <f>K24/'6.1, 6.2'!F5</f>
        <v>1.8580747625008342E-2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9559.0480000000007</v>
      </c>
      <c r="C25" s="353">
        <v>1.5373170089924554E-2</v>
      </c>
      <c r="D25" s="23">
        <v>8908.6880000000001</v>
      </c>
      <c r="E25" s="353">
        <v>1.5004989144135873E-2</v>
      </c>
      <c r="F25" s="23">
        <v>10423.285</v>
      </c>
      <c r="G25" s="353">
        <v>1.7463372683118591E-2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250179.29</v>
      </c>
      <c r="C26" s="353">
        <v>0.1461403099902028</v>
      </c>
      <c r="D26" s="23">
        <v>257635.03099999999</v>
      </c>
      <c r="E26" s="353">
        <v>0.13967950874951204</v>
      </c>
      <c r="F26" s="23">
        <v>242521.356</v>
      </c>
      <c r="G26" s="353">
        <v>0.13447176698781324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73000</v>
      </c>
      <c r="C27" s="353">
        <v>0.14182232602862305</v>
      </c>
      <c r="D27" s="23">
        <v>72000</v>
      </c>
      <c r="E27" s="74">
        <v>0.13252284900571273</v>
      </c>
      <c r="F27" s="23">
        <v>84600</v>
      </c>
      <c r="G27" s="74">
        <v>0.16093390298899382</v>
      </c>
      <c r="H27" s="68"/>
      <c r="I27" s="68"/>
      <c r="J27" s="87" t="str">
        <f t="shared" si="1"/>
        <v>FVE</v>
      </c>
      <c r="K27" s="76">
        <f t="shared" si="0"/>
        <v>7470.67</v>
      </c>
      <c r="L27" s="87" t="str">
        <f t="shared" si="2"/>
        <v>FVE</v>
      </c>
      <c r="M27" s="85">
        <f>K27/'6.1, 6.2'!I5</f>
        <v>9.4419270056121472E-3</v>
      </c>
      <c r="N27" s="78"/>
      <c r="O27" s="86"/>
    </row>
    <row r="28" spans="1:21">
      <c r="A28" s="423" t="s">
        <v>130</v>
      </c>
      <c r="B28" s="243">
        <v>104634.201</v>
      </c>
      <c r="C28" s="354">
        <v>0.10509601467991531</v>
      </c>
      <c r="D28" s="243">
        <v>112722.56200000001</v>
      </c>
      <c r="E28" s="355">
        <v>0.11933381128538911</v>
      </c>
      <c r="F28" s="243">
        <v>90633.592999999993</v>
      </c>
      <c r="G28" s="355">
        <v>0.10196035130608437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300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Červenec</v>
      </c>
      <c r="L31" s="87" t="str">
        <f>J6</f>
        <v>Srpen</v>
      </c>
      <c r="M31" s="87" t="str">
        <f>L6</f>
        <v>Září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1.8482609549468375E-3</v>
      </c>
      <c r="J33" s="87" t="str">
        <f t="shared" si="5"/>
        <v>PE</v>
      </c>
      <c r="K33" s="70">
        <f t="shared" si="6"/>
        <v>10419.317999999999</v>
      </c>
      <c r="L33" s="70">
        <f t="shared" si="7"/>
        <v>9273.5450000000001</v>
      </c>
      <c r="M33" s="70">
        <f t="shared" si="8"/>
        <v>3017.3029999999999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3.3485160557051849E-2</v>
      </c>
      <c r="J35" s="87" t="str">
        <f t="shared" si="5"/>
        <v>PSE</v>
      </c>
      <c r="K35" s="70">
        <f t="shared" si="6"/>
        <v>4820.1509999999971</v>
      </c>
      <c r="L35" s="70">
        <f t="shared" si="7"/>
        <v>5159.6919999999991</v>
      </c>
      <c r="M35" s="70">
        <f t="shared" si="8"/>
        <v>5128.2040000000006</v>
      </c>
    </row>
    <row r="36" spans="8:13" ht="12.75" customHeight="1">
      <c r="H36" s="87" t="str">
        <f t="shared" si="3"/>
        <v>VE</v>
      </c>
      <c r="I36" s="88">
        <f t="shared" si="4"/>
        <v>1.0216055628145922E-2</v>
      </c>
      <c r="J36" s="87" t="str">
        <f t="shared" si="5"/>
        <v>VE</v>
      </c>
      <c r="K36" s="70">
        <f t="shared" si="6"/>
        <v>1857.5990000000002</v>
      </c>
      <c r="L36" s="70">
        <f t="shared" si="7"/>
        <v>2117.4920000000002</v>
      </c>
      <c r="M36" s="70">
        <f t="shared" si="8"/>
        <v>1852.912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1.0511136157079989E-2</v>
      </c>
      <c r="J39" s="87" t="str">
        <f t="shared" si="5"/>
        <v>FVE</v>
      </c>
      <c r="K39" s="70">
        <f t="shared" si="6"/>
        <v>2810.3570000000013</v>
      </c>
      <c r="L39" s="70">
        <f t="shared" si="7"/>
        <v>2355.4269999999979</v>
      </c>
      <c r="M39" s="70">
        <f t="shared" si="8"/>
        <v>2304.8860000000009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194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193" t="s">
        <v>326</v>
      </c>
      <c r="J1" s="195"/>
      <c r="K1" s="195"/>
    </row>
    <row r="2" spans="1:13" ht="6" customHeight="1">
      <c r="A2" s="196"/>
      <c r="B2" s="12"/>
      <c r="C2" s="12"/>
      <c r="D2" s="12"/>
      <c r="E2" s="12"/>
      <c r="F2" s="12"/>
      <c r="G2" s="12"/>
      <c r="H2" s="197"/>
      <c r="I2" s="12"/>
      <c r="J2" s="137"/>
      <c r="K2" s="137"/>
    </row>
    <row r="3" spans="1:13" s="2" customFormat="1" ht="15">
      <c r="A3" s="198">
        <v>1</v>
      </c>
      <c r="B3" s="199" t="s">
        <v>365</v>
      </c>
      <c r="C3" s="200"/>
      <c r="D3" s="200"/>
      <c r="E3" s="200"/>
      <c r="F3" s="200"/>
      <c r="G3" s="200"/>
      <c r="H3" s="201"/>
      <c r="I3" s="202"/>
      <c r="J3" s="203"/>
      <c r="K3" s="188">
        <v>4</v>
      </c>
      <c r="L3" s="191"/>
      <c r="M3" s="189"/>
    </row>
    <row r="4" spans="1:13" s="2" customFormat="1" ht="15">
      <c r="A4" s="198">
        <v>2</v>
      </c>
      <c r="B4" s="199" t="str">
        <f>"STRUČNÝ PŘEHLED ZA "&amp;UPPER('3.1'!N1)</f>
        <v>STRUČNÝ PŘEHLED ZA III. ČTVRTLETÍ 2023</v>
      </c>
      <c r="C4" s="200"/>
      <c r="D4" s="204"/>
      <c r="E4" s="202"/>
      <c r="F4" s="202"/>
      <c r="G4" s="202"/>
      <c r="H4" s="201"/>
      <c r="I4" s="202"/>
      <c r="J4" s="203"/>
      <c r="K4" s="188">
        <v>6</v>
      </c>
      <c r="L4" s="191"/>
      <c r="M4" s="189"/>
    </row>
    <row r="5" spans="1:13" s="2" customFormat="1" ht="15">
      <c r="A5" s="205">
        <v>3</v>
      </c>
      <c r="B5" s="205" t="s">
        <v>366</v>
      </c>
      <c r="C5" s="200"/>
      <c r="D5" s="204"/>
      <c r="E5" s="202"/>
      <c r="F5" s="202"/>
      <c r="G5" s="202"/>
      <c r="H5" s="201"/>
      <c r="I5" s="202"/>
      <c r="J5" s="203"/>
      <c r="K5" s="188">
        <v>7</v>
      </c>
      <c r="L5" s="191"/>
      <c r="M5" s="189"/>
    </row>
    <row r="6" spans="1:13" s="2" customFormat="1" ht="15">
      <c r="A6" s="198" t="s">
        <v>327</v>
      </c>
      <c r="B6" s="199" t="s">
        <v>256</v>
      </c>
      <c r="C6" s="200"/>
      <c r="D6" s="200"/>
      <c r="E6" s="202"/>
      <c r="F6" s="202"/>
      <c r="G6" s="202"/>
      <c r="H6" s="200"/>
      <c r="I6" s="202"/>
      <c r="J6" s="200"/>
      <c r="K6" s="188">
        <v>7</v>
      </c>
      <c r="L6" s="191"/>
      <c r="M6" s="190"/>
    </row>
    <row r="7" spans="1:13" s="2" customFormat="1" ht="15">
      <c r="A7" s="198" t="s">
        <v>328</v>
      </c>
      <c r="B7" s="199" t="s">
        <v>257</v>
      </c>
      <c r="C7" s="200"/>
      <c r="D7" s="200"/>
      <c r="E7" s="202"/>
      <c r="F7" s="202"/>
      <c r="G7" s="202"/>
      <c r="H7" s="200"/>
      <c r="I7" s="202"/>
      <c r="J7" s="200"/>
      <c r="K7" s="188">
        <v>8</v>
      </c>
      <c r="L7" s="191"/>
      <c r="M7" s="190"/>
    </row>
    <row r="8" spans="1:13" s="2" customFormat="1" ht="15">
      <c r="A8" s="198" t="s">
        <v>329</v>
      </c>
      <c r="B8" s="199" t="s">
        <v>367</v>
      </c>
      <c r="C8" s="200"/>
      <c r="D8" s="200"/>
      <c r="E8" s="202"/>
      <c r="F8" s="202"/>
      <c r="G8" s="202"/>
      <c r="H8" s="200"/>
      <c r="I8" s="202"/>
      <c r="J8" s="200"/>
      <c r="K8" s="188">
        <v>9</v>
      </c>
      <c r="L8" s="191"/>
      <c r="M8" s="190"/>
    </row>
    <row r="9" spans="1:13" s="2" customFormat="1" ht="15">
      <c r="A9" s="198" t="s">
        <v>330</v>
      </c>
      <c r="B9" s="199" t="s">
        <v>284</v>
      </c>
      <c r="C9" s="200"/>
      <c r="D9" s="200"/>
      <c r="E9" s="202"/>
      <c r="F9" s="202"/>
      <c r="G9" s="202"/>
      <c r="H9" s="200"/>
      <c r="I9" s="202"/>
      <c r="J9" s="200"/>
      <c r="K9" s="188">
        <v>9</v>
      </c>
      <c r="L9" s="191"/>
      <c r="M9" s="190"/>
    </row>
    <row r="10" spans="1:13" s="2" customFormat="1" ht="15">
      <c r="A10" s="198" t="s">
        <v>331</v>
      </c>
      <c r="B10" s="199" t="s">
        <v>287</v>
      </c>
      <c r="C10" s="200"/>
      <c r="D10" s="200"/>
      <c r="E10" s="202"/>
      <c r="F10" s="202"/>
      <c r="G10" s="202"/>
      <c r="H10" s="200"/>
      <c r="I10" s="202"/>
      <c r="J10" s="200"/>
      <c r="K10" s="188">
        <v>10</v>
      </c>
      <c r="L10" s="191"/>
      <c r="M10" s="190"/>
    </row>
    <row r="11" spans="1:13" s="2" customFormat="1" ht="15">
      <c r="A11" s="198" t="s">
        <v>332</v>
      </c>
      <c r="B11" s="199" t="s">
        <v>259</v>
      </c>
      <c r="C11" s="200"/>
      <c r="D11" s="200"/>
      <c r="E11" s="202"/>
      <c r="F11" s="202"/>
      <c r="G11" s="202"/>
      <c r="H11" s="200"/>
      <c r="I11" s="202"/>
      <c r="J11" s="200"/>
      <c r="K11" s="188">
        <v>11</v>
      </c>
      <c r="L11" s="191"/>
      <c r="M11" s="190"/>
    </row>
    <row r="12" spans="1:13" s="2" customFormat="1" ht="15">
      <c r="A12" s="198" t="s">
        <v>333</v>
      </c>
      <c r="B12" s="199" t="s">
        <v>286</v>
      </c>
      <c r="C12" s="200"/>
      <c r="D12" s="200"/>
      <c r="E12" s="202"/>
      <c r="F12" s="202"/>
      <c r="G12" s="202"/>
      <c r="H12" s="200"/>
      <c r="I12" s="202"/>
      <c r="J12" s="200"/>
      <c r="K12" s="188">
        <v>12</v>
      </c>
      <c r="L12" s="191"/>
      <c r="M12" s="190"/>
    </row>
    <row r="13" spans="1:13" s="2" customFormat="1" ht="15">
      <c r="A13" s="198" t="s">
        <v>334</v>
      </c>
      <c r="B13" s="199" t="s">
        <v>285</v>
      </c>
      <c r="C13" s="200"/>
      <c r="D13" s="200"/>
      <c r="E13" s="202"/>
      <c r="F13" s="202"/>
      <c r="G13" s="202"/>
      <c r="H13" s="200"/>
      <c r="I13" s="202"/>
      <c r="J13" s="200"/>
      <c r="K13" s="188">
        <v>13</v>
      </c>
      <c r="L13" s="191"/>
      <c r="M13" s="190"/>
    </row>
    <row r="14" spans="1:13" s="2" customFormat="1" ht="15">
      <c r="A14" s="198" t="s">
        <v>335</v>
      </c>
      <c r="B14" s="199" t="s">
        <v>260</v>
      </c>
      <c r="C14" s="200"/>
      <c r="D14" s="200"/>
      <c r="E14" s="202"/>
      <c r="F14" s="202"/>
      <c r="G14" s="202"/>
      <c r="H14" s="200"/>
      <c r="I14" s="202"/>
      <c r="J14" s="200"/>
      <c r="K14" s="188">
        <v>14</v>
      </c>
      <c r="L14" s="191"/>
      <c r="M14" s="190"/>
    </row>
    <row r="15" spans="1:13" s="2" customFormat="1" ht="15">
      <c r="A15" s="198" t="s">
        <v>336</v>
      </c>
      <c r="B15" s="199" t="s">
        <v>368</v>
      </c>
      <c r="C15" s="200"/>
      <c r="D15" s="200"/>
      <c r="E15" s="202"/>
      <c r="F15" s="202"/>
      <c r="G15" s="202"/>
      <c r="H15" s="200"/>
      <c r="I15" s="202"/>
      <c r="J15" s="200"/>
      <c r="K15" s="188">
        <v>15</v>
      </c>
      <c r="L15" s="191"/>
      <c r="M15" s="190"/>
    </row>
    <row r="16" spans="1:13" s="2" customFormat="1" ht="15">
      <c r="A16" s="205" t="s">
        <v>337</v>
      </c>
      <c r="B16" s="205" t="s">
        <v>369</v>
      </c>
      <c r="C16" s="200"/>
      <c r="D16" s="200"/>
      <c r="E16" s="202"/>
      <c r="F16" s="202"/>
      <c r="G16" s="202"/>
      <c r="H16" s="200"/>
      <c r="I16" s="202"/>
      <c r="J16" s="200"/>
      <c r="K16" s="188">
        <v>16</v>
      </c>
      <c r="L16" s="191"/>
      <c r="M16" s="190"/>
    </row>
    <row r="17" spans="1:13" s="2" customFormat="1" ht="15">
      <c r="A17" s="198" t="s">
        <v>338</v>
      </c>
      <c r="B17" s="199" t="str">
        <f>"Výroba elektřiny v krajích ČR podle technologie elektráren za "&amp;LEFT('3.1'!N1,SEARCH(" ",'3.1'!N1)-1)&amp;" čtvrtletí"</f>
        <v>Výroba elektřiny v krajích ČR podle technologie elektráren za III. čtvrtletí</v>
      </c>
      <c r="C17" s="200"/>
      <c r="D17" s="200"/>
      <c r="E17" s="202"/>
      <c r="F17" s="202"/>
      <c r="G17" s="202"/>
      <c r="H17" s="200"/>
      <c r="I17" s="202"/>
      <c r="J17" s="200"/>
      <c r="K17" s="188">
        <v>16</v>
      </c>
      <c r="L17" s="191"/>
      <c r="M17" s="190"/>
    </row>
    <row r="18" spans="1:13" s="2" customFormat="1" ht="15">
      <c r="A18" s="198" t="s">
        <v>339</v>
      </c>
      <c r="B18" s="199" t="str">
        <f>"Spotřeba elektřiny netto v krajích ČR podle kategorie spotřeb za "&amp;LEFT('3.1'!N1,SEARCH(" ",'3.1'!N1)-1)&amp;" čtvrtletí"</f>
        <v>Spotřeba elektřiny netto v krajích ČR podle kategorie spotřeb za III. čtvrtletí</v>
      </c>
      <c r="C18" s="200"/>
      <c r="D18" s="200"/>
      <c r="E18" s="202"/>
      <c r="F18" s="202"/>
      <c r="G18" s="202"/>
      <c r="H18" s="200"/>
      <c r="I18" s="202"/>
      <c r="J18" s="200"/>
      <c r="K18" s="188">
        <v>16</v>
      </c>
      <c r="L18" s="191"/>
      <c r="M18" s="190"/>
    </row>
    <row r="19" spans="1:13" s="2" customFormat="1" ht="15">
      <c r="A19" s="198" t="s">
        <v>340</v>
      </c>
      <c r="B19" s="199" t="str">
        <f>"Spotřeba elektřiny v krajích ČR podle sektorů národního hospodářství za "&amp;LEFT('3.1'!N1,SEARCH(" ",'3.1'!N1)-1)&amp;" čtvrtletí"</f>
        <v>Spotřeba elektřiny v krajích ČR podle sektorů národního hospodářství za III. čtvrtletí</v>
      </c>
      <c r="C19" s="200"/>
      <c r="D19" s="200"/>
      <c r="E19" s="202"/>
      <c r="F19" s="202"/>
      <c r="G19" s="202"/>
      <c r="H19" s="200"/>
      <c r="I19" s="202"/>
      <c r="J19" s="200"/>
      <c r="K19" s="188">
        <v>17</v>
      </c>
      <c r="L19" s="191"/>
      <c r="M19" s="190"/>
    </row>
    <row r="20" spans="1:13" s="2" customFormat="1" ht="15">
      <c r="A20" s="198" t="s">
        <v>341</v>
      </c>
      <c r="B20" s="199" t="s">
        <v>167</v>
      </c>
      <c r="C20" s="200"/>
      <c r="D20" s="200"/>
      <c r="E20" s="202"/>
      <c r="F20" s="202"/>
      <c r="G20" s="202"/>
      <c r="H20" s="200"/>
      <c r="I20" s="202"/>
      <c r="J20" s="200"/>
      <c r="K20" s="188">
        <v>18</v>
      </c>
      <c r="L20" s="191"/>
      <c r="M20" s="190"/>
    </row>
    <row r="21" spans="1:13" s="2" customFormat="1" ht="15">
      <c r="A21" s="198" t="s">
        <v>342</v>
      </c>
      <c r="B21" s="199" t="s">
        <v>233</v>
      </c>
      <c r="C21" s="200"/>
      <c r="D21" s="200"/>
      <c r="E21" s="202"/>
      <c r="F21" s="202"/>
      <c r="G21" s="202"/>
      <c r="H21" s="200"/>
      <c r="I21" s="202"/>
      <c r="J21" s="200"/>
      <c r="K21" s="188">
        <v>19</v>
      </c>
      <c r="L21" s="191"/>
      <c r="M21" s="190"/>
    </row>
    <row r="22" spans="1:13" s="2" customFormat="1" ht="15">
      <c r="A22" s="198" t="s">
        <v>343</v>
      </c>
      <c r="B22" s="199" t="s">
        <v>370</v>
      </c>
      <c r="C22" s="200"/>
      <c r="D22" s="200"/>
      <c r="E22" s="202"/>
      <c r="F22" s="202"/>
      <c r="G22" s="202"/>
      <c r="H22" s="200"/>
      <c r="I22" s="202"/>
      <c r="J22" s="200"/>
      <c r="K22" s="188">
        <v>20</v>
      </c>
      <c r="L22" s="191"/>
      <c r="M22" s="190"/>
    </row>
    <row r="23" spans="1:13" s="2" customFormat="1" ht="15">
      <c r="A23" s="198" t="s">
        <v>344</v>
      </c>
      <c r="B23" s="199" t="s">
        <v>248</v>
      </c>
      <c r="C23" s="200"/>
      <c r="D23" s="200"/>
      <c r="E23" s="202"/>
      <c r="F23" s="202"/>
      <c r="G23" s="202"/>
      <c r="H23" s="200"/>
      <c r="I23" s="202"/>
      <c r="J23" s="200"/>
      <c r="K23" s="188">
        <v>20</v>
      </c>
      <c r="L23" s="191"/>
      <c r="M23" s="190"/>
    </row>
    <row r="24" spans="1:13" s="2" customFormat="1" ht="15">
      <c r="A24" s="198" t="s">
        <v>345</v>
      </c>
      <c r="B24" s="199" t="s">
        <v>211</v>
      </c>
      <c r="C24" s="200"/>
      <c r="D24" s="200"/>
      <c r="E24" s="202"/>
      <c r="F24" s="202"/>
      <c r="G24" s="202"/>
      <c r="H24" s="200"/>
      <c r="I24" s="202"/>
      <c r="J24" s="200"/>
      <c r="K24" s="188">
        <v>21</v>
      </c>
      <c r="L24" s="191"/>
      <c r="M24" s="190"/>
    </row>
    <row r="25" spans="1:13" s="2" customFormat="1" ht="15">
      <c r="A25" s="205" t="s">
        <v>346</v>
      </c>
      <c r="B25" s="205" t="s">
        <v>212</v>
      </c>
      <c r="C25" s="200"/>
      <c r="D25" s="200"/>
      <c r="E25" s="202"/>
      <c r="F25" s="202"/>
      <c r="G25" s="202"/>
      <c r="H25" s="200"/>
      <c r="I25" s="202"/>
      <c r="J25" s="200"/>
      <c r="K25" s="188">
        <v>22</v>
      </c>
      <c r="L25" s="191"/>
      <c r="M25" s="190"/>
    </row>
    <row r="26" spans="1:13" s="2" customFormat="1" ht="15">
      <c r="A26" s="205" t="s">
        <v>347</v>
      </c>
      <c r="B26" s="199" t="s">
        <v>213</v>
      </c>
      <c r="C26" s="200"/>
      <c r="D26" s="200"/>
      <c r="E26" s="202"/>
      <c r="F26" s="202"/>
      <c r="G26" s="202"/>
      <c r="H26" s="200"/>
      <c r="I26" s="202"/>
      <c r="J26" s="200"/>
      <c r="K26" s="188">
        <v>23</v>
      </c>
      <c r="L26" s="191"/>
      <c r="M26" s="190"/>
    </row>
    <row r="27" spans="1:13" s="2" customFormat="1" ht="15">
      <c r="A27" s="205" t="s">
        <v>348</v>
      </c>
      <c r="B27" s="199" t="s">
        <v>249</v>
      </c>
      <c r="C27" s="200"/>
      <c r="D27" s="200"/>
      <c r="E27" s="202"/>
      <c r="F27" s="202"/>
      <c r="G27" s="202"/>
      <c r="H27" s="200"/>
      <c r="I27" s="202"/>
      <c r="J27" s="200"/>
      <c r="K27" s="188">
        <v>24</v>
      </c>
      <c r="L27" s="191"/>
      <c r="M27" s="190"/>
    </row>
    <row r="28" spans="1:13" s="2" customFormat="1" ht="15">
      <c r="A28" s="205" t="s">
        <v>349</v>
      </c>
      <c r="B28" s="199" t="s">
        <v>214</v>
      </c>
      <c r="C28" s="200"/>
      <c r="D28" s="200"/>
      <c r="E28" s="202"/>
      <c r="F28" s="202"/>
      <c r="G28" s="202"/>
      <c r="H28" s="200"/>
      <c r="I28" s="202"/>
      <c r="J28" s="200"/>
      <c r="K28" s="188">
        <v>25</v>
      </c>
      <c r="L28" s="191"/>
      <c r="M28" s="190"/>
    </row>
    <row r="29" spans="1:13" s="2" customFormat="1" ht="15">
      <c r="A29" s="205" t="s">
        <v>350</v>
      </c>
      <c r="B29" s="199" t="s">
        <v>215</v>
      </c>
      <c r="C29" s="200"/>
      <c r="D29" s="200"/>
      <c r="E29" s="202"/>
      <c r="F29" s="202"/>
      <c r="G29" s="202"/>
      <c r="H29" s="200"/>
      <c r="I29" s="202"/>
      <c r="J29" s="200"/>
      <c r="K29" s="188">
        <v>26</v>
      </c>
      <c r="L29" s="191"/>
      <c r="M29" s="190"/>
    </row>
    <row r="30" spans="1:13" s="2" customFormat="1" ht="15">
      <c r="A30" s="205" t="s">
        <v>351</v>
      </c>
      <c r="B30" s="199" t="s">
        <v>216</v>
      </c>
      <c r="C30" s="200"/>
      <c r="D30" s="200"/>
      <c r="E30" s="202"/>
      <c r="F30" s="202"/>
      <c r="G30" s="202"/>
      <c r="H30" s="200"/>
      <c r="I30" s="202"/>
      <c r="J30" s="200"/>
      <c r="K30" s="188">
        <v>27</v>
      </c>
      <c r="L30" s="191"/>
      <c r="M30" s="190"/>
    </row>
    <row r="31" spans="1:13" s="2" customFormat="1" ht="15">
      <c r="A31" s="205" t="s">
        <v>352</v>
      </c>
      <c r="B31" s="199" t="s">
        <v>217</v>
      </c>
      <c r="C31" s="200"/>
      <c r="D31" s="200"/>
      <c r="E31" s="202"/>
      <c r="F31" s="202"/>
      <c r="G31" s="202"/>
      <c r="H31" s="200"/>
      <c r="I31" s="202"/>
      <c r="J31" s="200"/>
      <c r="K31" s="188">
        <v>28</v>
      </c>
      <c r="L31" s="191"/>
      <c r="M31" s="190"/>
    </row>
    <row r="32" spans="1:13" s="2" customFormat="1" ht="15">
      <c r="A32" s="205" t="s">
        <v>353</v>
      </c>
      <c r="B32" s="199" t="s">
        <v>218</v>
      </c>
      <c r="C32" s="200"/>
      <c r="D32" s="200"/>
      <c r="E32" s="202"/>
      <c r="F32" s="202"/>
      <c r="G32" s="202"/>
      <c r="H32" s="200"/>
      <c r="I32" s="202"/>
      <c r="J32" s="200"/>
      <c r="K32" s="188">
        <v>29</v>
      </c>
      <c r="L32" s="191"/>
      <c r="M32" s="190"/>
    </row>
    <row r="33" spans="1:13" s="2" customFormat="1" ht="15">
      <c r="A33" s="205" t="s">
        <v>354</v>
      </c>
      <c r="B33" s="199" t="s">
        <v>219</v>
      </c>
      <c r="C33" s="200"/>
      <c r="D33" s="206"/>
      <c r="E33" s="202"/>
      <c r="F33" s="202"/>
      <c r="G33" s="202"/>
      <c r="H33" s="200"/>
      <c r="I33" s="202"/>
      <c r="J33" s="200"/>
      <c r="K33" s="188">
        <v>30</v>
      </c>
      <c r="L33" s="191"/>
      <c r="M33" s="190"/>
    </row>
    <row r="34" spans="1:13" s="2" customFormat="1" ht="15">
      <c r="A34" s="205" t="s">
        <v>355</v>
      </c>
      <c r="B34" s="199" t="s">
        <v>220</v>
      </c>
      <c r="C34" s="200"/>
      <c r="D34" s="200"/>
      <c r="E34" s="202"/>
      <c r="F34" s="202"/>
      <c r="G34" s="202"/>
      <c r="H34" s="200"/>
      <c r="I34" s="202"/>
      <c r="J34" s="200"/>
      <c r="K34" s="188">
        <v>31</v>
      </c>
      <c r="L34" s="191"/>
      <c r="M34" s="190"/>
    </row>
    <row r="35" spans="1:13" s="2" customFormat="1" ht="15">
      <c r="A35" s="205" t="s">
        <v>356</v>
      </c>
      <c r="B35" s="207" t="s">
        <v>221</v>
      </c>
      <c r="C35" s="200"/>
      <c r="D35" s="200"/>
      <c r="E35" s="202"/>
      <c r="F35" s="202"/>
      <c r="G35" s="202"/>
      <c r="H35" s="200"/>
      <c r="I35" s="202"/>
      <c r="J35" s="200"/>
      <c r="K35" s="188">
        <v>32</v>
      </c>
      <c r="L35" s="191"/>
      <c r="M35" s="190"/>
    </row>
    <row r="36" spans="1:13" s="2" customFormat="1" ht="15">
      <c r="A36" s="205" t="s">
        <v>357</v>
      </c>
      <c r="B36" s="205" t="s">
        <v>222</v>
      </c>
      <c r="C36" s="200"/>
      <c r="D36" s="200"/>
      <c r="E36" s="202"/>
      <c r="F36" s="202"/>
      <c r="G36" s="202"/>
      <c r="H36" s="200"/>
      <c r="I36" s="202"/>
      <c r="J36" s="200"/>
      <c r="K36" s="188">
        <v>33</v>
      </c>
      <c r="L36" s="191"/>
      <c r="M36" s="190"/>
    </row>
    <row r="37" spans="1:13" s="2" customFormat="1" ht="15">
      <c r="A37" s="205" t="s">
        <v>358</v>
      </c>
      <c r="B37" s="199" t="s">
        <v>371</v>
      </c>
      <c r="C37" s="200"/>
      <c r="D37" s="200"/>
      <c r="E37" s="202"/>
      <c r="F37" s="202"/>
      <c r="G37" s="202"/>
      <c r="H37" s="200"/>
      <c r="I37" s="202"/>
      <c r="J37" s="200"/>
      <c r="K37" s="188">
        <v>34</v>
      </c>
      <c r="L37" s="191"/>
      <c r="M37" s="190"/>
    </row>
    <row r="38" spans="1:13" s="2" customFormat="1" ht="15">
      <c r="A38" s="205" t="s">
        <v>359</v>
      </c>
      <c r="B38" s="199" t="s">
        <v>372</v>
      </c>
      <c r="C38" s="200"/>
      <c r="D38" s="200"/>
      <c r="E38" s="202"/>
      <c r="F38" s="202"/>
      <c r="G38" s="202"/>
      <c r="H38" s="200"/>
      <c r="I38" s="202"/>
      <c r="J38" s="200"/>
      <c r="K38" s="188">
        <v>35</v>
      </c>
      <c r="L38" s="191"/>
      <c r="M38" s="190"/>
    </row>
    <row r="39" spans="1:13" s="2" customFormat="1" ht="15">
      <c r="A39" s="205" t="s">
        <v>360</v>
      </c>
      <c r="B39" s="199" t="s">
        <v>293</v>
      </c>
      <c r="C39" s="200"/>
      <c r="D39" s="200"/>
      <c r="E39" s="202"/>
      <c r="F39" s="202"/>
      <c r="G39" s="202"/>
      <c r="H39" s="200"/>
      <c r="I39" s="202"/>
      <c r="J39" s="200"/>
      <c r="K39" s="188">
        <v>35</v>
      </c>
      <c r="L39" s="191"/>
      <c r="M39" s="190"/>
    </row>
    <row r="40" spans="1:13" s="2" customFormat="1" ht="15">
      <c r="A40" s="205" t="s">
        <v>361</v>
      </c>
      <c r="B40" s="438" t="str">
        <f>"Denní maxima a minima zatížení brutto ES ČR za "&amp;'3.1'!N1</f>
        <v>Denní maxima a minima zatížení brutto ES ČR za III. čtvrtletí 2023</v>
      </c>
      <c r="C40" s="200"/>
      <c r="D40" s="200"/>
      <c r="E40" s="202"/>
      <c r="F40" s="202"/>
      <c r="G40" s="202"/>
      <c r="H40" s="200"/>
      <c r="I40" s="202"/>
      <c r="J40" s="200"/>
      <c r="K40" s="188">
        <v>36</v>
      </c>
      <c r="L40" s="191"/>
      <c r="M40" s="190"/>
    </row>
    <row r="41" spans="1:13" s="2" customFormat="1" ht="15">
      <c r="A41" s="205" t="s">
        <v>362</v>
      </c>
      <c r="B41" s="199" t="str">
        <f>"Maxima zatížení ES ČR za "&amp;'3.1'!N1</f>
        <v>Maxima zatížení ES ČR za III. čtvrtletí 2023</v>
      </c>
      <c r="C41" s="200"/>
      <c r="D41" s="200"/>
      <c r="E41" s="202"/>
      <c r="F41" s="202"/>
      <c r="G41" s="202"/>
      <c r="H41" s="200"/>
      <c r="I41" s="202"/>
      <c r="J41" s="200"/>
      <c r="K41" s="188">
        <v>37</v>
      </c>
      <c r="L41" s="191"/>
      <c r="M41" s="190"/>
    </row>
    <row r="42" spans="1:13" s="2" customFormat="1" ht="15">
      <c r="A42" s="205" t="s">
        <v>363</v>
      </c>
      <c r="B42" s="199" t="str">
        <f>"Minima zatížení ES ČR za "&amp;'3.1'!N1</f>
        <v>Minima zatížení ES ČR za III. čtvrtletí 2023</v>
      </c>
      <c r="C42" s="200"/>
      <c r="D42" s="200"/>
      <c r="E42" s="202"/>
      <c r="F42" s="202"/>
      <c r="G42" s="202"/>
      <c r="H42" s="200"/>
      <c r="I42" s="202"/>
      <c r="J42" s="200"/>
      <c r="K42" s="188">
        <v>38</v>
      </c>
      <c r="L42" s="191"/>
      <c r="M42" s="190"/>
    </row>
    <row r="43" spans="1:13" s="2" customFormat="1" ht="15">
      <c r="A43" s="205" t="s">
        <v>364</v>
      </c>
      <c r="B43" s="199" t="s">
        <v>373</v>
      </c>
      <c r="C43" s="200"/>
      <c r="D43" s="200"/>
      <c r="E43" s="202"/>
      <c r="F43" s="202"/>
      <c r="G43" s="202"/>
      <c r="H43" s="200"/>
      <c r="I43" s="202"/>
      <c r="J43" s="200"/>
      <c r="K43" s="188">
        <v>39</v>
      </c>
      <c r="L43" s="191"/>
      <c r="M43" s="190"/>
    </row>
    <row r="44" spans="1:13" ht="15">
      <c r="A44" s="205"/>
      <c r="B44" s="205"/>
      <c r="C44" s="200"/>
      <c r="D44" s="200"/>
      <c r="E44" s="202"/>
      <c r="F44" s="202"/>
      <c r="G44" s="202"/>
      <c r="H44" s="200"/>
      <c r="I44" s="202"/>
      <c r="J44" s="200"/>
      <c r="K44" s="188"/>
    </row>
    <row r="45" spans="1:13" ht="15">
      <c r="A45" s="205"/>
      <c r="B45" s="199"/>
      <c r="C45" s="200"/>
      <c r="D45" s="200"/>
      <c r="E45" s="202"/>
      <c r="F45" s="202"/>
      <c r="G45" s="202"/>
      <c r="H45" s="200"/>
      <c r="I45" s="202"/>
      <c r="J45" s="200"/>
      <c r="K45" s="188"/>
    </row>
    <row r="46" spans="1:13" ht="15">
      <c r="A46" s="205"/>
      <c r="B46" s="199"/>
      <c r="C46" s="200"/>
      <c r="D46" s="200"/>
      <c r="E46" s="202"/>
      <c r="F46" s="202"/>
      <c r="G46" s="202"/>
      <c r="H46" s="200"/>
      <c r="I46" s="202"/>
      <c r="J46" s="200"/>
      <c r="K46" s="188"/>
    </row>
    <row r="47" spans="1:13" ht="15">
      <c r="A47" s="205"/>
      <c r="B47" s="199"/>
      <c r="C47" s="200"/>
      <c r="D47" s="200"/>
      <c r="E47" s="202"/>
      <c r="F47" s="202"/>
      <c r="G47" s="202"/>
      <c r="H47" s="200"/>
      <c r="I47" s="202"/>
      <c r="J47" s="200"/>
      <c r="K47" s="188"/>
    </row>
    <row r="48" spans="1:13" ht="15">
      <c r="A48" s="205"/>
      <c r="B48" s="199"/>
      <c r="C48" s="200"/>
      <c r="D48" s="200"/>
      <c r="E48" s="202"/>
      <c r="F48" s="202"/>
      <c r="G48" s="202"/>
      <c r="H48" s="200"/>
      <c r="I48" s="202"/>
      <c r="J48" s="200"/>
      <c r="K48" s="188"/>
    </row>
    <row r="49" spans="1:11" ht="15">
      <c r="A49" s="205"/>
      <c r="B49" s="199"/>
      <c r="C49" s="200"/>
      <c r="D49" s="200"/>
      <c r="E49" s="202"/>
      <c r="F49" s="202"/>
      <c r="G49" s="202"/>
      <c r="H49" s="200"/>
      <c r="I49" s="202"/>
      <c r="J49" s="200"/>
      <c r="K49" s="188"/>
    </row>
    <row r="50" spans="1:11" ht="15">
      <c r="A50" s="205"/>
      <c r="B50" s="199"/>
      <c r="C50" s="200"/>
      <c r="D50" s="200"/>
      <c r="E50" s="202"/>
      <c r="F50" s="202"/>
      <c r="G50" s="202"/>
      <c r="H50" s="200"/>
      <c r="I50" s="202"/>
      <c r="J50" s="200"/>
      <c r="K50" s="188"/>
    </row>
    <row r="51" spans="1:11" ht="15">
      <c r="A51" s="205"/>
      <c r="B51" s="199"/>
      <c r="C51" s="200"/>
      <c r="D51" s="200"/>
      <c r="E51" s="202"/>
      <c r="F51" s="202"/>
      <c r="G51" s="202"/>
      <c r="H51" s="200"/>
      <c r="I51" s="202"/>
      <c r="J51" s="200"/>
      <c r="K51" s="188"/>
    </row>
    <row r="52" spans="1:11" ht="15">
      <c r="A52" s="205"/>
      <c r="B52" s="205"/>
      <c r="C52" s="200"/>
      <c r="D52" s="200"/>
      <c r="E52" s="202"/>
      <c r="F52" s="202"/>
      <c r="G52" s="202"/>
      <c r="H52" s="200"/>
      <c r="I52" s="202"/>
      <c r="J52" s="200"/>
      <c r="K52" s="188"/>
    </row>
    <row r="53" spans="1:11" ht="12.75">
      <c r="A53" s="119"/>
      <c r="B53" s="119"/>
      <c r="C53" s="119"/>
      <c r="D53" s="119"/>
      <c r="E53" s="119"/>
      <c r="F53" s="119"/>
      <c r="G53" s="119"/>
      <c r="H53" s="208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393</v>
      </c>
      <c r="M1" s="349" t="str">
        <f>'3.1'!N1</f>
        <v>III.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4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86" t="s">
        <v>53</v>
      </c>
      <c r="B7" s="591">
        <f>F8</f>
        <v>2943.4152800000002</v>
      </c>
      <c r="C7" s="581"/>
      <c r="D7" s="581"/>
      <c r="E7" s="581"/>
      <c r="F7" s="581"/>
      <c r="G7" s="593"/>
      <c r="H7" s="591">
        <f>SUM(H8,J8,L8)</f>
        <v>3889818.3819999998</v>
      </c>
      <c r="I7" s="581"/>
      <c r="J7" s="581"/>
      <c r="K7" s="581"/>
      <c r="L7" s="581"/>
      <c r="M7" s="581"/>
      <c r="N7" s="73"/>
    </row>
    <row r="8" spans="1:24">
      <c r="A8" s="587"/>
      <c r="B8" s="359">
        <f>SUM(B9:B16)</f>
        <v>2942.7394700000009</v>
      </c>
      <c r="C8" s="354">
        <v>0.14102443817459898</v>
      </c>
      <c r="D8" s="319">
        <f>SUM(D9:D16)</f>
        <v>2943.0837800000004</v>
      </c>
      <c r="E8" s="354">
        <v>0.14104529214774941</v>
      </c>
      <c r="F8" s="319">
        <f>SUM(F9:F16)</f>
        <v>2943.4152800000002</v>
      </c>
      <c r="G8" s="360">
        <v>0.14109169830367776</v>
      </c>
      <c r="H8" s="319">
        <f>SUM(H9:H16)</f>
        <v>1689025.655</v>
      </c>
      <c r="I8" s="354">
        <v>0.30028698923258379</v>
      </c>
      <c r="J8" s="319">
        <f>SUM(J9:J16)</f>
        <v>1321807.3119999997</v>
      </c>
      <c r="K8" s="354">
        <v>0.22056203455914467</v>
      </c>
      <c r="L8" s="319">
        <f>SUM(L9:L16)</f>
        <v>878985.41499999992</v>
      </c>
      <c r="M8" s="354">
        <v>0.15236830787981112</v>
      </c>
      <c r="N8" s="10"/>
    </row>
    <row r="9" spans="1:24">
      <c r="A9" s="56" t="s">
        <v>7</v>
      </c>
      <c r="B9" s="248">
        <v>2250</v>
      </c>
      <c r="C9" s="353">
        <v>0.52447552447552448</v>
      </c>
      <c r="D9" s="23">
        <v>2250</v>
      </c>
      <c r="E9" s="353">
        <v>0.52447552447552448</v>
      </c>
      <c r="F9" s="23">
        <v>2250</v>
      </c>
      <c r="G9" s="361">
        <v>0.52447552447552448</v>
      </c>
      <c r="H9" s="23">
        <v>1589360.46</v>
      </c>
      <c r="I9" s="353">
        <v>0.65849247832610303</v>
      </c>
      <c r="J9" s="23">
        <v>1227366.8799999999</v>
      </c>
      <c r="K9" s="353">
        <v>0.48574761073817713</v>
      </c>
      <c r="L9" s="23">
        <v>780898.96</v>
      </c>
      <c r="M9" s="353">
        <v>0.36285318198176775</v>
      </c>
      <c r="X9" s="70"/>
    </row>
    <row r="10" spans="1:24">
      <c r="A10" s="56" t="s">
        <v>20</v>
      </c>
      <c r="B10" s="248">
        <v>215.44500000000002</v>
      </c>
      <c r="C10" s="353">
        <v>2.2834895370402366E-2</v>
      </c>
      <c r="D10" s="23">
        <v>215.44500000000002</v>
      </c>
      <c r="E10" s="353">
        <v>2.2834895370402366E-2</v>
      </c>
      <c r="F10" s="23">
        <v>215.44500000000002</v>
      </c>
      <c r="G10" s="361">
        <v>2.2832487467805127E-2</v>
      </c>
      <c r="H10" s="23">
        <v>28091.702000000001</v>
      </c>
      <c r="I10" s="353">
        <v>1.2809636133947916E-2</v>
      </c>
      <c r="J10" s="23">
        <v>28424.936000000002</v>
      </c>
      <c r="K10" s="353">
        <v>1.1271929354961846E-2</v>
      </c>
      <c r="L10" s="23">
        <v>30213.105000000003</v>
      </c>
      <c r="M10" s="353">
        <v>1.1339185441844061E-2</v>
      </c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X11" s="70"/>
    </row>
    <row r="12" spans="1:24">
      <c r="A12" s="56" t="s">
        <v>22</v>
      </c>
      <c r="B12" s="248">
        <v>54.689</v>
      </c>
      <c r="C12" s="353">
        <v>5.2174402497242839E-2</v>
      </c>
      <c r="D12" s="23">
        <v>55.018999999999998</v>
      </c>
      <c r="E12" s="353">
        <v>5.2381487349002949E-2</v>
      </c>
      <c r="F12" s="23">
        <v>55.018999999999998</v>
      </c>
      <c r="G12" s="361">
        <v>5.219776310209482E-2</v>
      </c>
      <c r="H12" s="23">
        <v>23278.425999999992</v>
      </c>
      <c r="I12" s="353">
        <v>8.5211801316144961E-2</v>
      </c>
      <c r="J12" s="23">
        <v>22782.588999999993</v>
      </c>
      <c r="K12" s="353">
        <v>8.4416439980123409E-2</v>
      </c>
      <c r="L12" s="23">
        <v>23332.428000000007</v>
      </c>
      <c r="M12" s="353">
        <v>8.7779409079271037E-2</v>
      </c>
      <c r="X12" s="70"/>
    </row>
    <row r="13" spans="1:24">
      <c r="A13" s="56" t="s">
        <v>43</v>
      </c>
      <c r="B13" s="248">
        <v>175.25775000000007</v>
      </c>
      <c r="C13" s="353">
        <v>0.15937726539876415</v>
      </c>
      <c r="D13" s="23">
        <v>175.16775000000007</v>
      </c>
      <c r="E13" s="353">
        <v>0.15936911655242533</v>
      </c>
      <c r="F13" s="23">
        <v>175.05975000000007</v>
      </c>
      <c r="G13" s="361">
        <v>0.15959487276899154</v>
      </c>
      <c r="H13" s="23">
        <v>13247.168000000001</v>
      </c>
      <c r="I13" s="353">
        <v>0.14898859765257147</v>
      </c>
      <c r="J13" s="23">
        <v>14997.808999999997</v>
      </c>
      <c r="K13" s="353">
        <v>0.12326885923319184</v>
      </c>
      <c r="L13" s="23">
        <v>13652.813000000004</v>
      </c>
      <c r="M13" s="353">
        <v>0.13245292181487886</v>
      </c>
      <c r="X13" s="70"/>
    </row>
    <row r="14" spans="1:24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0</v>
      </c>
      <c r="C15" s="353">
        <v>0</v>
      </c>
      <c r="D15" s="23">
        <v>0</v>
      </c>
      <c r="E15" s="74">
        <v>0</v>
      </c>
      <c r="F15" s="23">
        <v>0</v>
      </c>
      <c r="G15" s="362">
        <v>0</v>
      </c>
      <c r="H15" s="23">
        <v>0</v>
      </c>
      <c r="I15" s="353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247.34772000000052</v>
      </c>
      <c r="C16" s="354">
        <v>0.11661388623707281</v>
      </c>
      <c r="D16" s="243">
        <v>247.45203000000038</v>
      </c>
      <c r="E16" s="355">
        <v>0.1167892420551285</v>
      </c>
      <c r="F16" s="243">
        <v>247.89153000000019</v>
      </c>
      <c r="G16" s="363">
        <v>0.11732748189813887</v>
      </c>
      <c r="H16" s="243">
        <v>35047.898999999976</v>
      </c>
      <c r="I16" s="354">
        <v>0.11822889913525794</v>
      </c>
      <c r="J16" s="243">
        <v>28235.098000000016</v>
      </c>
      <c r="K16" s="355">
        <v>0.11751555604432692</v>
      </c>
      <c r="L16" s="243">
        <v>30888.109000000011</v>
      </c>
      <c r="M16" s="355">
        <v>0.12136062762773975</v>
      </c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1.6472300446104475E-2</v>
      </c>
      <c r="J19" s="87" t="str">
        <f>A9</f>
        <v>JE</v>
      </c>
      <c r="K19" s="76">
        <f t="shared" ref="K19:K26" si="0">H9+J9+L9</f>
        <v>3597626.3</v>
      </c>
      <c r="L19" s="87" t="str">
        <f>A9</f>
        <v>JE</v>
      </c>
      <c r="M19" s="85">
        <f>K19/'6.1, 6.2'!B5</f>
        <v>0.50724370466887969</v>
      </c>
      <c r="N19" s="78"/>
      <c r="O19" s="68"/>
    </row>
    <row r="20" spans="1:15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4.8623524735314977E-2</v>
      </c>
      <c r="J20" s="87" t="str">
        <f t="shared" ref="J20:J26" si="1">A10</f>
        <v>PE</v>
      </c>
      <c r="K20" s="76">
        <f t="shared" si="0"/>
        <v>86729.743000000017</v>
      </c>
      <c r="L20" s="87" t="str">
        <f t="shared" ref="L20:L26" si="2">A10</f>
        <v>PE</v>
      </c>
      <c r="M20" s="85">
        <f>K20/'6.1, 6.2'!C5</f>
        <v>1.1753200037692802E-2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7.1849998413831426E-2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623209.73885370314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7.7391306165964305E-2</v>
      </c>
      <c r="J22" s="87" t="str">
        <f t="shared" si="1"/>
        <v>PSE</v>
      </c>
      <c r="K22" s="76">
        <f t="shared" si="0"/>
        <v>69393.442999999999</v>
      </c>
      <c r="L22" s="87" t="str">
        <f t="shared" si="2"/>
        <v>PSE</v>
      </c>
      <c r="M22" s="85">
        <f>K22/'6.1, 6.2'!E5</f>
        <v>8.5790179083930038E-2</v>
      </c>
      <c r="N22" s="78"/>
      <c r="O22" s="68"/>
    </row>
    <row r="23" spans="1:15">
      <c r="A23" s="580"/>
      <c r="B23" s="319">
        <f>SUM(B24:B27)</f>
        <v>216750.60372987919</v>
      </c>
      <c r="C23" s="364">
        <v>5.6386049500320765E-2</v>
      </c>
      <c r="D23" s="319">
        <f>SUM(D24:D27)</f>
        <v>206367.28103941487</v>
      </c>
      <c r="E23" s="364">
        <v>5.2563068591198414E-2</v>
      </c>
      <c r="F23" s="319">
        <f>SUM(F24:F27)</f>
        <v>200091.85408440907</v>
      </c>
      <c r="G23" s="364">
        <v>5.2449147341126781E-2</v>
      </c>
      <c r="H23" s="68"/>
      <c r="I23" s="68"/>
      <c r="J23" s="87" t="str">
        <f t="shared" si="1"/>
        <v>VE</v>
      </c>
      <c r="K23" s="76">
        <f t="shared" si="0"/>
        <v>41897.79</v>
      </c>
      <c r="L23" s="87" t="str">
        <f t="shared" si="2"/>
        <v>VE</v>
      </c>
      <c r="M23" s="85">
        <f>K23/'6.1, 6.2'!F5</f>
        <v>0.13357787599553367</v>
      </c>
      <c r="N23" s="78"/>
      <c r="O23" s="68"/>
    </row>
    <row r="24" spans="1:15">
      <c r="A24" s="18" t="s">
        <v>8</v>
      </c>
      <c r="B24" s="23">
        <v>9206.5660000000007</v>
      </c>
      <c r="C24" s="353">
        <v>1.4806297139852875E-2</v>
      </c>
      <c r="D24" s="23">
        <v>10260.423000000001</v>
      </c>
      <c r="E24" s="353">
        <v>1.7281729445373106E-2</v>
      </c>
      <c r="F24" s="23">
        <v>10387.1</v>
      </c>
      <c r="G24" s="353">
        <v>1.7402747636356592E-2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83708.395000000004</v>
      </c>
      <c r="C25" s="353">
        <v>4.8897615762209343E-2</v>
      </c>
      <c r="D25" s="23">
        <v>89605.181000000099</v>
      </c>
      <c r="E25" s="353">
        <v>4.8580379829989515E-2</v>
      </c>
      <c r="F25" s="23">
        <v>87303.438000000097</v>
      </c>
      <c r="G25" s="353">
        <v>4.8407479512736246E-2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37405.467323054399</v>
      </c>
      <c r="C26" s="353">
        <v>7.2670279204701732E-2</v>
      </c>
      <c r="D26" s="23">
        <v>39132.043333988797</v>
      </c>
      <c r="E26" s="74">
        <v>7.2026248194933404E-2</v>
      </c>
      <c r="F26" s="23">
        <v>37252.246974762493</v>
      </c>
      <c r="G26" s="74">
        <v>7.0864651309201721E-2</v>
      </c>
      <c r="H26" s="68"/>
      <c r="I26" s="68"/>
      <c r="J26" s="87" t="str">
        <f t="shared" si="1"/>
        <v>FVE</v>
      </c>
      <c r="K26" s="76">
        <f t="shared" si="0"/>
        <v>94171.106</v>
      </c>
      <c r="L26" s="87" t="str">
        <f t="shared" si="2"/>
        <v>FVE</v>
      </c>
      <c r="M26" s="85">
        <f>K26/'6.1, 6.2'!I5</f>
        <v>0.11901967412424376</v>
      </c>
    </row>
    <row r="27" spans="1:15">
      <c r="A27" s="430" t="s">
        <v>130</v>
      </c>
      <c r="B27" s="243">
        <v>86430.175406824797</v>
      </c>
      <c r="C27" s="354">
        <v>8.6811643769739433E-2</v>
      </c>
      <c r="D27" s="243">
        <v>67369.633705425993</v>
      </c>
      <c r="E27" s="355">
        <v>7.1320905170422708E-2</v>
      </c>
      <c r="F27" s="243">
        <v>65149.069109646494</v>
      </c>
      <c r="G27" s="355">
        <v>7.3290948243483256E-2</v>
      </c>
      <c r="H27" s="68"/>
      <c r="I27" s="68"/>
      <c r="J27" s="68"/>
      <c r="K27" s="68"/>
      <c r="L27" s="68"/>
      <c r="M27" s="68"/>
    </row>
    <row r="28" spans="1:15" ht="12" customHeight="1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1589360.46</v>
      </c>
      <c r="L31" s="70">
        <f t="shared" ref="L31:L38" si="7">J9</f>
        <v>1227366.8799999999</v>
      </c>
      <c r="M31" s="70">
        <f t="shared" ref="M31:M38" si="8">L9</f>
        <v>780898.96</v>
      </c>
    </row>
    <row r="32" spans="1:15">
      <c r="H32" s="87" t="str">
        <f t="shared" si="3"/>
        <v>PE</v>
      </c>
      <c r="I32" s="88">
        <f t="shared" si="4"/>
        <v>2.2832487467805127E-2</v>
      </c>
      <c r="J32" s="87" t="str">
        <f t="shared" si="5"/>
        <v>PE</v>
      </c>
      <c r="K32" s="70">
        <f t="shared" si="6"/>
        <v>28091.702000000001</v>
      </c>
      <c r="L32" s="70">
        <f t="shared" si="7"/>
        <v>28424.936000000002</v>
      </c>
      <c r="M32" s="70">
        <f t="shared" si="8"/>
        <v>30213.105000000003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5.219776310209482E-2</v>
      </c>
      <c r="J34" s="87" t="str">
        <f t="shared" si="5"/>
        <v>PSE</v>
      </c>
      <c r="K34" s="70">
        <f t="shared" si="6"/>
        <v>23278.425999999992</v>
      </c>
      <c r="L34" s="70">
        <f t="shared" si="7"/>
        <v>22782.588999999993</v>
      </c>
      <c r="M34" s="70">
        <f t="shared" si="8"/>
        <v>23332.428000000007</v>
      </c>
    </row>
    <row r="35" spans="8:13" ht="13.5" customHeight="1">
      <c r="H35" s="87" t="str">
        <f t="shared" si="3"/>
        <v>VE</v>
      </c>
      <c r="I35" s="88">
        <f t="shared" si="4"/>
        <v>0.15959487276899154</v>
      </c>
      <c r="J35" s="87" t="str">
        <f t="shared" si="5"/>
        <v>VE</v>
      </c>
      <c r="K35" s="70">
        <f t="shared" si="6"/>
        <v>13247.168000000001</v>
      </c>
      <c r="L35" s="70">
        <f t="shared" si="7"/>
        <v>14997.808999999997</v>
      </c>
      <c r="M35" s="70">
        <f t="shared" si="8"/>
        <v>13652.813000000004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0.11732748189813887</v>
      </c>
      <c r="J38" s="87" t="str">
        <f t="shared" si="5"/>
        <v>FVE</v>
      </c>
      <c r="K38" s="70">
        <f t="shared" si="6"/>
        <v>35047.898999999976</v>
      </c>
      <c r="L38" s="70">
        <f t="shared" si="7"/>
        <v>28235.098000000016</v>
      </c>
      <c r="M38" s="70">
        <f t="shared" si="8"/>
        <v>30888.109000000011</v>
      </c>
    </row>
    <row r="39" spans="8:13" ht="12.75" customHeight="1"/>
  </sheetData>
  <mergeCells count="21"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A28:E29"/>
    <mergeCell ref="H5:I5"/>
    <mergeCell ref="J5:K5"/>
    <mergeCell ref="L5:M5"/>
    <mergeCell ref="A7:A8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394</v>
      </c>
      <c r="M1" s="349" t="str">
        <f>'3.1'!N1</f>
        <v>III. čtvrtletí 2023</v>
      </c>
      <c r="N1" s="7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79"/>
    </row>
    <row r="4" spans="1:21" ht="13.5" customHeight="1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80"/>
    </row>
    <row r="5" spans="1:21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81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1"/>
    </row>
    <row r="7" spans="1:21">
      <c r="A7" s="586" t="s">
        <v>53</v>
      </c>
      <c r="B7" s="591">
        <f>F8</f>
        <v>921.99583999999936</v>
      </c>
      <c r="C7" s="581"/>
      <c r="D7" s="581"/>
      <c r="E7" s="581"/>
      <c r="F7" s="581"/>
      <c r="G7" s="593"/>
      <c r="H7" s="591">
        <f>SUM(H8,J8,L8)</f>
        <v>343736.81800000003</v>
      </c>
      <c r="I7" s="581"/>
      <c r="J7" s="581"/>
      <c r="K7" s="581"/>
      <c r="L7" s="581"/>
      <c r="M7" s="581"/>
      <c r="N7" s="82"/>
    </row>
    <row r="8" spans="1:21">
      <c r="A8" s="587"/>
      <c r="B8" s="359">
        <f>SUM(B9:B16)</f>
        <v>923.61558999999909</v>
      </c>
      <c r="C8" s="354">
        <v>4.4262283833454881E-2</v>
      </c>
      <c r="D8" s="319">
        <f>SUM(D9:D16)</f>
        <v>923.43158999999901</v>
      </c>
      <c r="E8" s="354">
        <v>4.4254832048991347E-2</v>
      </c>
      <c r="F8" s="319">
        <f>SUM(F9:F16)</f>
        <v>921.99583999999936</v>
      </c>
      <c r="G8" s="360">
        <v>4.4195584557312567E-2</v>
      </c>
      <c r="H8" s="319">
        <f>SUM(H9:H16)</f>
        <v>113255.97399999996</v>
      </c>
      <c r="I8" s="354">
        <v>2.0135452261714627E-2</v>
      </c>
      <c r="J8" s="319">
        <f>SUM(J9:J16)</f>
        <v>111233.61400000002</v>
      </c>
      <c r="K8" s="354">
        <v>1.856088402029249E-2</v>
      </c>
      <c r="L8" s="319">
        <f>SUM(L9:L16)</f>
        <v>119247.23000000003</v>
      </c>
      <c r="M8" s="354">
        <v>2.0670989921322706E-2</v>
      </c>
      <c r="N8" s="83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226.29999999999998</v>
      </c>
      <c r="C10" s="353">
        <v>2.3985410765262848E-2</v>
      </c>
      <c r="D10" s="23">
        <v>226.29999999999998</v>
      </c>
      <c r="E10" s="353">
        <v>2.3985410765262848E-2</v>
      </c>
      <c r="F10" s="23">
        <v>226.29999999999998</v>
      </c>
      <c r="G10" s="361">
        <v>2.3982881542687459E-2</v>
      </c>
      <c r="H10" s="23">
        <v>19350.460999999999</v>
      </c>
      <c r="I10" s="353">
        <v>8.8236862413729831E-3</v>
      </c>
      <c r="J10" s="23">
        <v>30508.195</v>
      </c>
      <c r="K10" s="353">
        <v>1.20980472493377E-2</v>
      </c>
      <c r="L10" s="23">
        <v>35374.269</v>
      </c>
      <c r="M10" s="353">
        <v>1.3276205675010087E-2</v>
      </c>
      <c r="N10" s="76"/>
      <c r="O10" s="85"/>
    </row>
    <row r="11" spans="1:21">
      <c r="A11" s="56" t="s">
        <v>21</v>
      </c>
      <c r="B11" s="248">
        <v>118.5</v>
      </c>
      <c r="C11" s="353">
        <v>8.690869086908691E-2</v>
      </c>
      <c r="D11" s="23">
        <v>118.5</v>
      </c>
      <c r="E11" s="353">
        <v>8.690869086908691E-2</v>
      </c>
      <c r="F11" s="23">
        <v>118.5</v>
      </c>
      <c r="G11" s="361">
        <v>8.690869086908691E-2</v>
      </c>
      <c r="H11" s="23">
        <v>5.81</v>
      </c>
      <c r="I11" s="353">
        <v>2.4489556089492507E-5</v>
      </c>
      <c r="J11" s="23">
        <v>0.53</v>
      </c>
      <c r="K11" s="353">
        <v>3.0621101081641284E-6</v>
      </c>
      <c r="L11" s="23">
        <v>6.085</v>
      </c>
      <c r="M11" s="353">
        <v>3.2811676211575187E-5</v>
      </c>
      <c r="N11" s="76"/>
      <c r="O11" s="85"/>
    </row>
    <row r="12" spans="1:21">
      <c r="A12" s="56" t="s">
        <v>22</v>
      </c>
      <c r="B12" s="248">
        <v>84.872999999999962</v>
      </c>
      <c r="C12" s="353">
        <v>8.0970543676945811E-2</v>
      </c>
      <c r="D12" s="23">
        <v>84.822999999999965</v>
      </c>
      <c r="E12" s="353">
        <v>8.0756736789190556E-2</v>
      </c>
      <c r="F12" s="23">
        <v>85.241999999999948</v>
      </c>
      <c r="G12" s="361">
        <v>8.0871003150707277E-2</v>
      </c>
      <c r="H12" s="23">
        <v>23473.302000000003</v>
      </c>
      <c r="I12" s="353">
        <v>8.5925154314895225E-2</v>
      </c>
      <c r="J12" s="23">
        <v>22865.534999999993</v>
      </c>
      <c r="K12" s="353">
        <v>8.4723780205178234E-2</v>
      </c>
      <c r="L12" s="23">
        <v>22730.32699999999</v>
      </c>
      <c r="M12" s="353">
        <v>8.5514232476731442E-2</v>
      </c>
      <c r="N12" s="76"/>
      <c r="O12" s="85"/>
    </row>
    <row r="13" spans="1:21">
      <c r="A13" s="56" t="s">
        <v>43</v>
      </c>
      <c r="B13" s="248">
        <v>34.902199999999993</v>
      </c>
      <c r="C13" s="353">
        <v>3.173963600697112E-2</v>
      </c>
      <c r="D13" s="23">
        <v>34.902199999999993</v>
      </c>
      <c r="E13" s="353">
        <v>3.1754319957503913E-2</v>
      </c>
      <c r="F13" s="23">
        <v>34.8202</v>
      </c>
      <c r="G13" s="361">
        <v>3.1744163857144986E-2</v>
      </c>
      <c r="H13" s="23">
        <v>3046.2539999999995</v>
      </c>
      <c r="I13" s="353">
        <v>3.4260689647291884E-2</v>
      </c>
      <c r="J13" s="23">
        <v>4287.8780000000006</v>
      </c>
      <c r="K13" s="353">
        <v>3.5242603075629271E-2</v>
      </c>
      <c r="L13" s="23">
        <v>3782.1779999999999</v>
      </c>
      <c r="M13" s="353">
        <v>3.6692843220218041E-2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8.4101999999999997</v>
      </c>
      <c r="C15" s="353">
        <v>2.4878251807475889E-2</v>
      </c>
      <c r="D15" s="23">
        <v>8.4101999999999997</v>
      </c>
      <c r="E15" s="74">
        <v>2.4878251807475889E-2</v>
      </c>
      <c r="F15" s="23">
        <v>8.2601999999999993</v>
      </c>
      <c r="G15" s="362">
        <v>2.4507030469571211E-2</v>
      </c>
      <c r="H15" s="23">
        <v>845.59800000000018</v>
      </c>
      <c r="I15" s="353">
        <v>2.0772281653349808E-2</v>
      </c>
      <c r="J15" s="23">
        <v>867.97</v>
      </c>
      <c r="K15" s="74">
        <v>2.1057144490895501E-2</v>
      </c>
      <c r="L15" s="23">
        <v>779.07499999999993</v>
      </c>
      <c r="M15" s="74">
        <v>2.3062790706761784E-2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450.63018999999923</v>
      </c>
      <c r="C16" s="354">
        <v>0.21245288904078155</v>
      </c>
      <c r="D16" s="243">
        <v>450.49618999999905</v>
      </c>
      <c r="E16" s="355">
        <v>0.21261942599065753</v>
      </c>
      <c r="F16" s="243">
        <v>448.87343999999945</v>
      </c>
      <c r="G16" s="363">
        <v>0.21245256103004093</v>
      </c>
      <c r="H16" s="243">
        <v>66534.548999999955</v>
      </c>
      <c r="I16" s="354">
        <v>0.22444445194078189</v>
      </c>
      <c r="J16" s="243">
        <v>52703.506000000023</v>
      </c>
      <c r="K16" s="355">
        <v>0.21935400447611406</v>
      </c>
      <c r="L16" s="243">
        <v>56575.296000000038</v>
      </c>
      <c r="M16" s="355">
        <v>0.2222866226865865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8.1086773770818507E-2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0.1086810448524425</v>
      </c>
      <c r="J20" s="87" t="str">
        <f t="shared" ref="J20:J26" si="1">A10</f>
        <v>PE</v>
      </c>
      <c r="K20" s="76">
        <f t="shared" si="0"/>
        <v>85232.925000000003</v>
      </c>
      <c r="L20" s="87" t="str">
        <f t="shared" ref="L20:L26" si="2">A10</f>
        <v>PE</v>
      </c>
      <c r="M20" s="85">
        <f>K20/'6.1, 6.2'!C5</f>
        <v>1.1550358419979033E-2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9.5433173452208989E-2</v>
      </c>
      <c r="J21" s="87" t="str">
        <f t="shared" si="1"/>
        <v>PPE</v>
      </c>
      <c r="K21" s="76">
        <f t="shared" si="0"/>
        <v>12.425000000000001</v>
      </c>
      <c r="L21" s="87" t="str">
        <f t="shared" si="2"/>
        <v>PPE</v>
      </c>
      <c r="M21" s="85">
        <f>K21/'6.1, 6.2'!D5</f>
        <v>2.0855030222799279E-5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1180584.8556622334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0.10602854964543978</v>
      </c>
      <c r="J22" s="87" t="str">
        <f t="shared" si="1"/>
        <v>PSE</v>
      </c>
      <c r="K22" s="76">
        <f t="shared" si="0"/>
        <v>69069.16399999999</v>
      </c>
      <c r="L22" s="87" t="str">
        <f t="shared" si="2"/>
        <v>PSE</v>
      </c>
      <c r="M22" s="85">
        <f>K22/'6.1, 6.2'!E5</f>
        <v>8.5389277323180704E-2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9">
        <f>SUM(B24:B27)</f>
        <v>408779.73821406602</v>
      </c>
      <c r="C23" s="364">
        <v>0.10634099355216285</v>
      </c>
      <c r="D23" s="319">
        <f>SUM(D24:D27)</f>
        <v>395196.42350625922</v>
      </c>
      <c r="E23" s="364">
        <v>0.10065906092830838</v>
      </c>
      <c r="F23" s="319">
        <f>SUM(F24:F27)</f>
        <v>376608.69394190819</v>
      </c>
      <c r="G23" s="364">
        <v>9.8718685820041993E-2</v>
      </c>
      <c r="H23" s="68"/>
      <c r="I23" s="68"/>
      <c r="J23" s="87" t="str">
        <f t="shared" si="1"/>
        <v>VE</v>
      </c>
      <c r="K23" s="76">
        <f t="shared" si="0"/>
        <v>11116.31</v>
      </c>
      <c r="L23" s="87" t="str">
        <f t="shared" si="2"/>
        <v>VE</v>
      </c>
      <c r="M23" s="85">
        <f>K23/'6.1, 6.2'!F5</f>
        <v>3.5440844939742901E-2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47424.531999999999</v>
      </c>
      <c r="C24" s="353">
        <v>7.6269665857004787E-2</v>
      </c>
      <c r="D24" s="23">
        <v>49098.866000000002</v>
      </c>
      <c r="E24" s="353">
        <v>8.2697693680526471E-2</v>
      </c>
      <c r="F24" s="23">
        <v>50436.752999999997</v>
      </c>
      <c r="G24" s="353">
        <v>8.4502708557369355E-2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191822.83100000001</v>
      </c>
      <c r="C25" s="353">
        <v>0.11205183284970664</v>
      </c>
      <c r="D25" s="23">
        <v>201931.899</v>
      </c>
      <c r="E25" s="353">
        <v>0.10947947700938264</v>
      </c>
      <c r="F25" s="23">
        <v>188764.31899999999</v>
      </c>
      <c r="G25" s="353">
        <v>0.10466489194535614</v>
      </c>
      <c r="H25" s="68"/>
      <c r="I25" s="68"/>
      <c r="J25" s="87" t="str">
        <f t="shared" si="1"/>
        <v>VTE</v>
      </c>
      <c r="K25" s="76">
        <f t="shared" si="0"/>
        <v>2492.643</v>
      </c>
      <c r="L25" s="87" t="str">
        <f t="shared" si="2"/>
        <v>VTE</v>
      </c>
      <c r="M25" s="85">
        <f>K25/'6.1, 6.2'!H5</f>
        <v>2.1542465983502429E-2</v>
      </c>
      <c r="N25" s="78"/>
      <c r="O25" s="86"/>
    </row>
    <row r="26" spans="1:20">
      <c r="A26" s="18" t="s">
        <v>132</v>
      </c>
      <c r="B26" s="23">
        <v>51120.287371350998</v>
      </c>
      <c r="C26" s="353">
        <v>9.9315041948721122E-2</v>
      </c>
      <c r="D26" s="23">
        <v>51867.118711458701</v>
      </c>
      <c r="E26" s="74">
        <v>9.5466365852222485E-2</v>
      </c>
      <c r="F26" s="23">
        <v>48151.326233021107</v>
      </c>
      <c r="G26" s="74">
        <v>9.1597882562368935E-2</v>
      </c>
      <c r="H26" s="68"/>
      <c r="I26" s="68"/>
      <c r="J26" s="87" t="str">
        <f t="shared" si="1"/>
        <v>FVE</v>
      </c>
      <c r="K26" s="76">
        <f t="shared" si="0"/>
        <v>175813.35100000002</v>
      </c>
      <c r="L26" s="87" t="str">
        <f t="shared" si="2"/>
        <v>FVE</v>
      </c>
      <c r="M26" s="85">
        <f>K26/'6.1, 6.2'!I5</f>
        <v>0.22220454480710131</v>
      </c>
      <c r="N26" s="78"/>
      <c r="O26" s="86"/>
    </row>
    <row r="27" spans="1:20">
      <c r="A27" s="430" t="s">
        <v>130</v>
      </c>
      <c r="B27" s="243">
        <v>118412.087842715</v>
      </c>
      <c r="C27" s="354">
        <v>0.11893471162643462</v>
      </c>
      <c r="D27" s="243">
        <v>92298.539794800497</v>
      </c>
      <c r="E27" s="355">
        <v>9.7711907309112611E-2</v>
      </c>
      <c r="F27" s="243">
        <v>89256.295708887104</v>
      </c>
      <c r="G27" s="355">
        <v>0.1004109289450533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2.3982881542687459E-2</v>
      </c>
      <c r="J32" s="87" t="str">
        <f t="shared" si="5"/>
        <v>PE</v>
      </c>
      <c r="K32" s="70">
        <f t="shared" si="6"/>
        <v>19350.460999999999</v>
      </c>
      <c r="L32" s="70">
        <f t="shared" si="7"/>
        <v>30508.195</v>
      </c>
      <c r="M32" s="70">
        <f t="shared" si="8"/>
        <v>35374.269</v>
      </c>
    </row>
    <row r="33" spans="8:13">
      <c r="H33" s="87" t="str">
        <f t="shared" si="3"/>
        <v>PPE</v>
      </c>
      <c r="I33" s="88">
        <f t="shared" si="4"/>
        <v>8.690869086908691E-2</v>
      </c>
      <c r="J33" s="87" t="str">
        <f t="shared" si="5"/>
        <v>PPE</v>
      </c>
      <c r="K33" s="70">
        <f t="shared" si="6"/>
        <v>5.81</v>
      </c>
      <c r="L33" s="70">
        <f t="shared" si="7"/>
        <v>0.53</v>
      </c>
      <c r="M33" s="70">
        <f t="shared" si="8"/>
        <v>6.085</v>
      </c>
    </row>
    <row r="34" spans="8:13" ht="13.5" customHeight="1">
      <c r="H34" s="87" t="str">
        <f t="shared" si="3"/>
        <v>PSE</v>
      </c>
      <c r="I34" s="88">
        <f t="shared" si="4"/>
        <v>8.0871003150707277E-2</v>
      </c>
      <c r="J34" s="87" t="str">
        <f t="shared" si="5"/>
        <v>PSE</v>
      </c>
      <c r="K34" s="70">
        <f t="shared" si="6"/>
        <v>23473.302000000003</v>
      </c>
      <c r="L34" s="70">
        <f t="shared" si="7"/>
        <v>22865.534999999993</v>
      </c>
      <c r="M34" s="70">
        <f t="shared" si="8"/>
        <v>22730.32699999999</v>
      </c>
    </row>
    <row r="35" spans="8:13" ht="12.75" customHeight="1">
      <c r="H35" s="87" t="str">
        <f t="shared" si="3"/>
        <v>VE</v>
      </c>
      <c r="I35" s="88">
        <f t="shared" si="4"/>
        <v>3.1744163857144986E-2</v>
      </c>
      <c r="J35" s="87" t="str">
        <f t="shared" si="5"/>
        <v>VE</v>
      </c>
      <c r="K35" s="70">
        <f t="shared" si="6"/>
        <v>3046.2539999999995</v>
      </c>
      <c r="L35" s="70">
        <f t="shared" si="7"/>
        <v>4287.8780000000006</v>
      </c>
      <c r="M35" s="70">
        <f t="shared" si="8"/>
        <v>3782.1779999999999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2.4507030469571211E-2</v>
      </c>
      <c r="J37" s="87" t="str">
        <f t="shared" si="5"/>
        <v>VTE</v>
      </c>
      <c r="K37" s="70">
        <f t="shared" si="6"/>
        <v>845.59800000000018</v>
      </c>
      <c r="L37" s="70">
        <f t="shared" si="7"/>
        <v>867.97</v>
      </c>
      <c r="M37" s="70">
        <f t="shared" si="8"/>
        <v>779.07499999999993</v>
      </c>
    </row>
    <row r="38" spans="8:13" ht="12.75" customHeight="1">
      <c r="H38" s="87" t="str">
        <f t="shared" si="3"/>
        <v>FVE</v>
      </c>
      <c r="I38" s="88">
        <f t="shared" si="4"/>
        <v>0.21245256103004093</v>
      </c>
      <c r="J38" s="87" t="str">
        <f t="shared" si="5"/>
        <v>FVE</v>
      </c>
      <c r="K38" s="70">
        <f t="shared" si="6"/>
        <v>66534.548999999955</v>
      </c>
      <c r="L38" s="70">
        <f t="shared" si="7"/>
        <v>52703.506000000023</v>
      </c>
      <c r="M38" s="70">
        <f t="shared" si="8"/>
        <v>56575.296000000038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396</v>
      </c>
      <c r="M1" s="349" t="str">
        <f>'3.1'!N1</f>
        <v>III.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4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86" t="s">
        <v>53</v>
      </c>
      <c r="B7" s="591">
        <f>F8</f>
        <v>1050.9988600000001</v>
      </c>
      <c r="C7" s="581"/>
      <c r="D7" s="581"/>
      <c r="E7" s="581"/>
      <c r="F7" s="581"/>
      <c r="G7" s="593"/>
      <c r="H7" s="591">
        <f>SUM(H8,J8,L8)</f>
        <v>378059.28700000001</v>
      </c>
      <c r="I7" s="581"/>
      <c r="J7" s="581"/>
      <c r="K7" s="581"/>
      <c r="L7" s="581"/>
      <c r="M7" s="581"/>
      <c r="N7" s="73"/>
    </row>
    <row r="8" spans="1:24">
      <c r="A8" s="587"/>
      <c r="B8" s="359">
        <f>SUM(B9:B16)</f>
        <v>1050.84006</v>
      </c>
      <c r="C8" s="354">
        <v>5.035924198646842E-2</v>
      </c>
      <c r="D8" s="319">
        <f>SUM(D9:D16)</f>
        <v>1050.8248599999999</v>
      </c>
      <c r="E8" s="354">
        <v>5.03600680286505E-2</v>
      </c>
      <c r="F8" s="319">
        <f>SUM(F9:F16)</f>
        <v>1050.9988600000001</v>
      </c>
      <c r="G8" s="360">
        <v>5.037930430008139E-2</v>
      </c>
      <c r="H8" s="319">
        <f>SUM(H9:H16)</f>
        <v>149238.77500000002</v>
      </c>
      <c r="I8" s="354">
        <v>2.6532730446601181E-2</v>
      </c>
      <c r="J8" s="319">
        <f>SUM(J9:J16)</f>
        <v>111086.87600000002</v>
      </c>
      <c r="K8" s="354">
        <v>1.853639873296406E-2</v>
      </c>
      <c r="L8" s="319">
        <f>SUM(L9:L16)</f>
        <v>117733.636</v>
      </c>
      <c r="M8" s="354">
        <v>2.040861496872234E-2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539.80600000000004</v>
      </c>
      <c r="C10" s="353">
        <v>5.7213736825247365E-2</v>
      </c>
      <c r="D10" s="23">
        <v>539.80600000000004</v>
      </c>
      <c r="E10" s="353">
        <v>5.7213736825247365E-2</v>
      </c>
      <c r="F10" s="23">
        <v>539.80600000000004</v>
      </c>
      <c r="G10" s="361">
        <v>5.7207703729703706E-2</v>
      </c>
      <c r="H10" s="23">
        <v>114614.12299999999</v>
      </c>
      <c r="I10" s="353">
        <v>5.226330577768306E-2</v>
      </c>
      <c r="J10" s="23">
        <v>88753.837000000014</v>
      </c>
      <c r="K10" s="353">
        <v>3.5195399583161729E-2</v>
      </c>
      <c r="L10" s="23">
        <v>99988.440999999992</v>
      </c>
      <c r="M10" s="353">
        <v>3.7526347409175043E-2</v>
      </c>
      <c r="N10" s="76"/>
      <c r="O10" s="85"/>
      <c r="X10" s="70"/>
    </row>
    <row r="11" spans="1:24">
      <c r="A11" s="56" t="s">
        <v>21</v>
      </c>
      <c r="B11" s="248">
        <v>400</v>
      </c>
      <c r="C11" s="353">
        <v>0.29336266960029334</v>
      </c>
      <c r="D11" s="23">
        <v>400</v>
      </c>
      <c r="E11" s="353">
        <v>0.29336266960029334</v>
      </c>
      <c r="F11" s="23">
        <v>400</v>
      </c>
      <c r="G11" s="361">
        <v>0.29336266960029334</v>
      </c>
      <c r="H11" s="23">
        <v>17924.7</v>
      </c>
      <c r="I11" s="353">
        <v>7.5553863345495076E-2</v>
      </c>
      <c r="J11" s="23">
        <v>6406.66</v>
      </c>
      <c r="K11" s="353">
        <v>3.7014902538812823E-2</v>
      </c>
      <c r="L11" s="23">
        <v>3868.14</v>
      </c>
      <c r="M11" s="353">
        <v>2.0857873002636394E-2</v>
      </c>
      <c r="N11" s="76"/>
      <c r="O11" s="85"/>
      <c r="X11" s="70"/>
    </row>
    <row r="12" spans="1:24">
      <c r="A12" s="56" t="s">
        <v>22</v>
      </c>
      <c r="B12" s="248">
        <v>22.75</v>
      </c>
      <c r="C12" s="353">
        <v>2.1703956130342018E-2</v>
      </c>
      <c r="D12" s="23">
        <v>22.75</v>
      </c>
      <c r="E12" s="353">
        <v>2.1659405608786368E-2</v>
      </c>
      <c r="F12" s="23">
        <v>22.95</v>
      </c>
      <c r="G12" s="361">
        <v>2.1773181322689909E-2</v>
      </c>
      <c r="H12" s="23">
        <v>4558.2189999999991</v>
      </c>
      <c r="I12" s="353">
        <v>1.6685580536393525E-2</v>
      </c>
      <c r="J12" s="23">
        <v>4727.3919999999989</v>
      </c>
      <c r="K12" s="353">
        <v>1.7516429016496571E-2</v>
      </c>
      <c r="L12" s="23">
        <v>4779.1619999999994</v>
      </c>
      <c r="M12" s="353">
        <v>1.7979784026510525E-2</v>
      </c>
      <c r="N12" s="76"/>
      <c r="O12" s="85"/>
      <c r="X12" s="70"/>
    </row>
    <row r="13" spans="1:24">
      <c r="A13" s="56" t="s">
        <v>43</v>
      </c>
      <c r="B13" s="248">
        <v>6.2655000000000012</v>
      </c>
      <c r="C13" s="353">
        <v>5.6977694644371312E-3</v>
      </c>
      <c r="D13" s="23">
        <v>6.2655000000000012</v>
      </c>
      <c r="E13" s="353">
        <v>5.7004054670978001E-3</v>
      </c>
      <c r="F13" s="23">
        <v>6.2655000000000012</v>
      </c>
      <c r="G13" s="361">
        <v>5.7120021897330278E-3</v>
      </c>
      <c r="H13" s="23">
        <v>470.72000000000008</v>
      </c>
      <c r="I13" s="353">
        <v>5.2941060826750628E-3</v>
      </c>
      <c r="J13" s="23">
        <v>1259.1130000000001</v>
      </c>
      <c r="K13" s="353">
        <v>1.034880649271383E-2</v>
      </c>
      <c r="L13" s="23">
        <v>807.02800000000013</v>
      </c>
      <c r="M13" s="353">
        <v>7.8293913925590302E-3</v>
      </c>
      <c r="N13" s="76"/>
      <c r="O13" s="85"/>
      <c r="X13" s="70"/>
    </row>
    <row r="14" spans="1:24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67.594999999999999</v>
      </c>
      <c r="C15" s="353">
        <v>0.19995308446009996</v>
      </c>
      <c r="D15" s="23">
        <v>67.594999999999999</v>
      </c>
      <c r="E15" s="74">
        <v>0.19995308446009996</v>
      </c>
      <c r="F15" s="23">
        <v>67.594999999999999</v>
      </c>
      <c r="G15" s="362">
        <v>0.20054632146808385</v>
      </c>
      <c r="H15" s="23">
        <v>9720.4699999999993</v>
      </c>
      <c r="I15" s="353">
        <v>0.23878526278791712</v>
      </c>
      <c r="J15" s="23">
        <v>8361.6679999999978</v>
      </c>
      <c r="K15" s="74">
        <v>0.20285591813184459</v>
      </c>
      <c r="L15" s="23">
        <v>6622.3190000000004</v>
      </c>
      <c r="M15" s="74">
        <v>0.19603909391318167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14.423559999999986</v>
      </c>
      <c r="C16" s="354">
        <v>6.8000925376372531E-3</v>
      </c>
      <c r="D16" s="243">
        <v>14.408359999999986</v>
      </c>
      <c r="E16" s="355">
        <v>6.8002733445242988E-3</v>
      </c>
      <c r="F16" s="243">
        <v>14.382359999999986</v>
      </c>
      <c r="G16" s="363">
        <v>6.80719539934468E-3</v>
      </c>
      <c r="H16" s="243">
        <v>1950.5429999999997</v>
      </c>
      <c r="I16" s="354">
        <v>6.579868071577801E-3</v>
      </c>
      <c r="J16" s="243">
        <v>1578.2059999999997</v>
      </c>
      <c r="K16" s="355">
        <v>6.5685536364170887E-3</v>
      </c>
      <c r="L16" s="243">
        <v>1668.5459999999994</v>
      </c>
      <c r="M16" s="355">
        <v>6.5557846155539822E-3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1.5426082953774404E-2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2.1504282100326965E-2</v>
      </c>
      <c r="J20" s="87" t="str">
        <f t="shared" ref="J20:J26" si="1">A10</f>
        <v>PE</v>
      </c>
      <c r="K20" s="76">
        <f t="shared" si="0"/>
        <v>303356.40100000001</v>
      </c>
      <c r="L20" s="87" t="str">
        <f t="shared" ref="L20:L26" si="2">A10</f>
        <v>PE</v>
      </c>
      <c r="M20" s="85">
        <f>K20/'6.1, 6.2'!C5</f>
        <v>4.1109408841065655E-2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3.0936983620494417E-2</v>
      </c>
      <c r="J21" s="87" t="str">
        <f t="shared" si="1"/>
        <v>PPE</v>
      </c>
      <c r="K21" s="76">
        <f t="shared" si="0"/>
        <v>28199.5</v>
      </c>
      <c r="L21" s="87" t="str">
        <f t="shared" si="2"/>
        <v>PPE</v>
      </c>
      <c r="M21" s="85">
        <f>K21/'6.1, 6.2'!D5</f>
        <v>4.7332106621153176E-2</v>
      </c>
      <c r="N21" s="78"/>
      <c r="O21" s="68"/>
    </row>
    <row r="22" spans="1:15">
      <c r="A22" s="579" t="s">
        <v>53</v>
      </c>
      <c r="B22" s="581">
        <f>SUM(B23,D23,F23)</f>
        <v>259338.41600000003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2.3726316976717218E-2</v>
      </c>
      <c r="J22" s="87" t="str">
        <f t="shared" si="1"/>
        <v>PSE</v>
      </c>
      <c r="K22" s="76">
        <f t="shared" si="0"/>
        <v>14064.772999999997</v>
      </c>
      <c r="L22" s="87" t="str">
        <f t="shared" si="2"/>
        <v>PSE</v>
      </c>
      <c r="M22" s="85">
        <f>K22/'6.1, 6.2'!E5</f>
        <v>1.7388089454573159E-2</v>
      </c>
      <c r="N22" s="78"/>
      <c r="O22" s="68"/>
    </row>
    <row r="23" spans="1:15">
      <c r="A23" s="580"/>
      <c r="B23" s="319">
        <f>SUM(B24:B27)</f>
        <v>85882.752000000008</v>
      </c>
      <c r="C23" s="364">
        <v>2.2341756018962447E-2</v>
      </c>
      <c r="D23" s="319">
        <f>SUM(D24:D27)</f>
        <v>89353.825000000012</v>
      </c>
      <c r="E23" s="364">
        <v>2.2758991680778589E-2</v>
      </c>
      <c r="F23" s="319">
        <f>SUM(F24:F27)</f>
        <v>84101.839000000007</v>
      </c>
      <c r="G23" s="364">
        <v>2.2045224007519598E-2</v>
      </c>
      <c r="H23" s="68"/>
      <c r="I23" s="68"/>
      <c r="J23" s="87" t="str">
        <f t="shared" si="1"/>
        <v>VE</v>
      </c>
      <c r="K23" s="76">
        <f t="shared" si="0"/>
        <v>2536.8610000000003</v>
      </c>
      <c r="L23" s="87" t="str">
        <f t="shared" si="2"/>
        <v>VE</v>
      </c>
      <c r="M23" s="85">
        <f>K23/'6.1, 6.2'!F5</f>
        <v>8.0879803940949058E-3</v>
      </c>
      <c r="N23" s="78"/>
      <c r="O23" s="68"/>
    </row>
    <row r="24" spans="1:15">
      <c r="A24" s="18" t="s">
        <v>8</v>
      </c>
      <c r="B24" s="23">
        <v>10057.779</v>
      </c>
      <c r="C24" s="353">
        <v>1.617524541082661E-2</v>
      </c>
      <c r="D24" s="23">
        <v>9995.4290000000001</v>
      </c>
      <c r="E24" s="353">
        <v>1.6835397494668225E-2</v>
      </c>
      <c r="F24" s="23">
        <v>7904.7359999999999</v>
      </c>
      <c r="G24" s="353">
        <v>1.3243747122875765E-2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37493.970999999998</v>
      </c>
      <c r="C25" s="353">
        <v>2.1901815073116858E-2</v>
      </c>
      <c r="D25" s="23">
        <v>39550.923999999999</v>
      </c>
      <c r="E25" s="353">
        <v>2.1442944359958898E-2</v>
      </c>
      <c r="F25" s="23">
        <v>38215.811000000002</v>
      </c>
      <c r="G25" s="353">
        <v>2.118967053788991E-2</v>
      </c>
      <c r="H25" s="68"/>
      <c r="I25" s="68"/>
      <c r="J25" s="87" t="str">
        <f t="shared" si="1"/>
        <v>VTE</v>
      </c>
      <c r="K25" s="76">
        <f t="shared" si="0"/>
        <v>24704.456999999999</v>
      </c>
      <c r="L25" s="87" t="str">
        <f t="shared" si="2"/>
        <v>VTE</v>
      </c>
      <c r="M25" s="85">
        <f>K25/'6.1, 6.2'!H5</f>
        <v>0.2135062760946507</v>
      </c>
      <c r="N25" s="78"/>
      <c r="O25" s="86"/>
    </row>
    <row r="26" spans="1:15">
      <c r="A26" s="18" t="s">
        <v>132</v>
      </c>
      <c r="B26" s="23">
        <v>15828.847</v>
      </c>
      <c r="C26" s="353">
        <v>3.0751834245084819E-2</v>
      </c>
      <c r="D26" s="23">
        <v>17002.039000000001</v>
      </c>
      <c r="E26" s="74">
        <v>3.1293870099808878E-2</v>
      </c>
      <c r="F26" s="23">
        <v>16164.409</v>
      </c>
      <c r="G26" s="74">
        <v>3.0749425885111328E-2</v>
      </c>
      <c r="H26" s="68"/>
      <c r="I26" s="68"/>
      <c r="J26" s="87" t="str">
        <f t="shared" si="1"/>
        <v>FVE</v>
      </c>
      <c r="K26" s="76">
        <f t="shared" si="0"/>
        <v>5197.2949999999983</v>
      </c>
      <c r="L26" s="87" t="str">
        <f t="shared" si="2"/>
        <v>FVE</v>
      </c>
      <c r="M26" s="85">
        <f>K26/'6.1, 6.2'!I5</f>
        <v>6.5686852740962946E-3</v>
      </c>
      <c r="N26" s="78"/>
      <c r="O26" s="86"/>
    </row>
    <row r="27" spans="1:15">
      <c r="A27" s="430" t="s">
        <v>130</v>
      </c>
      <c r="B27" s="243">
        <v>22502.154999999999</v>
      </c>
      <c r="C27" s="354">
        <v>2.2601470547949514E-2</v>
      </c>
      <c r="D27" s="243">
        <v>22805.433000000001</v>
      </c>
      <c r="E27" s="355">
        <v>2.4142986014668345E-2</v>
      </c>
      <c r="F27" s="243">
        <v>21816.883000000002</v>
      </c>
      <c r="G27" s="355">
        <v>2.4543405832799105E-2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5.7207703729703706E-2</v>
      </c>
      <c r="J32" s="87" t="str">
        <f t="shared" si="5"/>
        <v>PE</v>
      </c>
      <c r="K32" s="70">
        <f t="shared" si="6"/>
        <v>114614.12299999999</v>
      </c>
      <c r="L32" s="70">
        <f t="shared" si="7"/>
        <v>88753.837000000014</v>
      </c>
      <c r="M32" s="70">
        <f t="shared" si="8"/>
        <v>99988.440999999992</v>
      </c>
    </row>
    <row r="33" spans="8:13" ht="12.75" customHeight="1">
      <c r="H33" s="87" t="str">
        <f t="shared" si="3"/>
        <v>PPE</v>
      </c>
      <c r="I33" s="88">
        <f t="shared" si="4"/>
        <v>0.29336266960029334</v>
      </c>
      <c r="J33" s="87" t="str">
        <f t="shared" si="5"/>
        <v>PPE</v>
      </c>
      <c r="K33" s="70">
        <f t="shared" si="6"/>
        <v>17924.7</v>
      </c>
      <c r="L33" s="70">
        <f t="shared" si="7"/>
        <v>6406.66</v>
      </c>
      <c r="M33" s="70">
        <f t="shared" si="8"/>
        <v>3868.14</v>
      </c>
    </row>
    <row r="34" spans="8:13">
      <c r="H34" s="87" t="str">
        <f t="shared" si="3"/>
        <v>PSE</v>
      </c>
      <c r="I34" s="88">
        <f t="shared" si="4"/>
        <v>2.1773181322689909E-2</v>
      </c>
      <c r="J34" s="87" t="str">
        <f t="shared" si="5"/>
        <v>PSE</v>
      </c>
      <c r="K34" s="70">
        <f t="shared" si="6"/>
        <v>4558.2189999999991</v>
      </c>
      <c r="L34" s="70">
        <f t="shared" si="7"/>
        <v>4727.3919999999989</v>
      </c>
      <c r="M34" s="70">
        <f t="shared" si="8"/>
        <v>4779.1619999999994</v>
      </c>
    </row>
    <row r="35" spans="8:13" ht="13.5" customHeight="1">
      <c r="H35" s="87" t="str">
        <f t="shared" si="3"/>
        <v>VE</v>
      </c>
      <c r="I35" s="88">
        <f t="shared" si="4"/>
        <v>5.7120021897330278E-3</v>
      </c>
      <c r="J35" s="87" t="str">
        <f t="shared" si="5"/>
        <v>VE</v>
      </c>
      <c r="K35" s="70">
        <f t="shared" si="6"/>
        <v>470.72000000000008</v>
      </c>
      <c r="L35" s="70">
        <f t="shared" si="7"/>
        <v>1259.1130000000001</v>
      </c>
      <c r="M35" s="70">
        <f t="shared" si="8"/>
        <v>807.02800000000013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0.20054632146808385</v>
      </c>
      <c r="J37" s="87" t="str">
        <f t="shared" si="5"/>
        <v>VTE</v>
      </c>
      <c r="K37" s="70">
        <f t="shared" si="6"/>
        <v>9720.4699999999993</v>
      </c>
      <c r="L37" s="70">
        <f t="shared" si="7"/>
        <v>8361.6679999999978</v>
      </c>
      <c r="M37" s="70">
        <f t="shared" si="8"/>
        <v>6622.3190000000004</v>
      </c>
    </row>
    <row r="38" spans="8:13" ht="12.75" customHeight="1">
      <c r="H38" s="87" t="str">
        <f t="shared" si="3"/>
        <v>FVE</v>
      </c>
      <c r="I38" s="88">
        <f t="shared" si="4"/>
        <v>6.80719539934468E-3</v>
      </c>
      <c r="J38" s="87" t="str">
        <f t="shared" si="5"/>
        <v>FVE</v>
      </c>
      <c r="K38" s="70">
        <f t="shared" si="6"/>
        <v>1950.5429999999997</v>
      </c>
      <c r="L38" s="70">
        <f t="shared" si="7"/>
        <v>1578.2059999999997</v>
      </c>
      <c r="M38" s="70">
        <f t="shared" si="8"/>
        <v>1668.5459999999994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395</v>
      </c>
      <c r="M1" s="349" t="str">
        <f>'3.1'!N1</f>
        <v>III.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4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86" t="s">
        <v>53</v>
      </c>
      <c r="B7" s="591">
        <f>F8</f>
        <v>2732.3796799999996</v>
      </c>
      <c r="C7" s="581"/>
      <c r="D7" s="581"/>
      <c r="E7" s="581"/>
      <c r="F7" s="581"/>
      <c r="G7" s="593"/>
      <c r="H7" s="591">
        <f>SUM(H8,J8,L8)</f>
        <v>3766847.2050000001</v>
      </c>
      <c r="I7" s="581"/>
      <c r="J7" s="581"/>
      <c r="K7" s="581"/>
      <c r="L7" s="581"/>
      <c r="M7" s="581"/>
      <c r="N7" s="73"/>
    </row>
    <row r="8" spans="1:24">
      <c r="A8" s="587"/>
      <c r="B8" s="359">
        <f>SUM(B9:B16)</f>
        <v>2733.0571299999997</v>
      </c>
      <c r="C8" s="354">
        <v>0.13097586455974361</v>
      </c>
      <c r="D8" s="319">
        <f>SUM(D9:D16)</f>
        <v>2732.9608399999997</v>
      </c>
      <c r="E8" s="354">
        <v>0.13097529289708448</v>
      </c>
      <c r="F8" s="319">
        <f>SUM(F9:F16)</f>
        <v>2732.3796799999996</v>
      </c>
      <c r="G8" s="360">
        <v>0.13097577228778248</v>
      </c>
      <c r="H8" s="319">
        <f>SUM(H9:H16)</f>
        <v>913832.95100000012</v>
      </c>
      <c r="I8" s="354">
        <v>0.16246771901005691</v>
      </c>
      <c r="J8" s="319">
        <f>SUM(J9:J16)</f>
        <v>1387905.183</v>
      </c>
      <c r="K8" s="354">
        <v>0.23159138866804974</v>
      </c>
      <c r="L8" s="319">
        <f>SUM(L9:L16)</f>
        <v>1465109.0709999998</v>
      </c>
      <c r="M8" s="354">
        <v>0.25397030052840192</v>
      </c>
      <c r="N8" s="10"/>
    </row>
    <row r="9" spans="1:24">
      <c r="A9" s="56" t="s">
        <v>7</v>
      </c>
      <c r="B9" s="248">
        <v>2040</v>
      </c>
      <c r="C9" s="353">
        <v>0.47552447552447552</v>
      </c>
      <c r="D9" s="23">
        <v>2040</v>
      </c>
      <c r="E9" s="353">
        <v>0.47552447552447552</v>
      </c>
      <c r="F9" s="23">
        <v>2040</v>
      </c>
      <c r="G9" s="361">
        <v>0.47552447552447552</v>
      </c>
      <c r="H9" s="23">
        <v>824274.49</v>
      </c>
      <c r="I9" s="353">
        <v>0.34150752167389686</v>
      </c>
      <c r="J9" s="23">
        <v>1299391.57</v>
      </c>
      <c r="K9" s="353">
        <v>0.51425238926182282</v>
      </c>
      <c r="L9" s="23">
        <v>1371208.28</v>
      </c>
      <c r="M9" s="353">
        <v>0.63714681801823214</v>
      </c>
      <c r="N9" s="76"/>
      <c r="O9" s="85"/>
      <c r="X9" s="70"/>
    </row>
    <row r="10" spans="1:24">
      <c r="A10" s="56" t="s">
        <v>20</v>
      </c>
      <c r="B10" s="248">
        <v>14.759</v>
      </c>
      <c r="C10" s="353">
        <v>1.5642981771299797E-3</v>
      </c>
      <c r="D10" s="23">
        <v>14.759</v>
      </c>
      <c r="E10" s="353">
        <v>1.5642981771299797E-3</v>
      </c>
      <c r="F10" s="23">
        <v>14.759</v>
      </c>
      <c r="G10" s="361">
        <v>1.5641332244300673E-3</v>
      </c>
      <c r="H10" s="23">
        <v>878.69399999999996</v>
      </c>
      <c r="I10" s="353">
        <v>4.0067883437903582E-4</v>
      </c>
      <c r="J10" s="23">
        <v>4331.8940000000002</v>
      </c>
      <c r="K10" s="353">
        <v>1.7178157636373603E-3</v>
      </c>
      <c r="L10" s="23">
        <v>4261.0010000000002</v>
      </c>
      <c r="M10" s="353">
        <v>1.5991828879184376E-3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89.140000000000029</v>
      </c>
      <c r="C12" s="353">
        <v>8.5041347228953318E-2</v>
      </c>
      <c r="D12" s="23">
        <v>89.140000000000029</v>
      </c>
      <c r="E12" s="353">
        <v>8.4866787515042522E-2</v>
      </c>
      <c r="F12" s="23">
        <v>89.114000000000033</v>
      </c>
      <c r="G12" s="361">
        <v>8.4544456661881887E-2</v>
      </c>
      <c r="H12" s="23">
        <v>38471.675999999992</v>
      </c>
      <c r="I12" s="353">
        <v>0.14082742585822181</v>
      </c>
      <c r="J12" s="23">
        <v>37715.739999999991</v>
      </c>
      <c r="K12" s="353">
        <v>0.13974831842052454</v>
      </c>
      <c r="L12" s="23">
        <v>37431.705999999984</v>
      </c>
      <c r="M12" s="353">
        <v>0.1408225939241729</v>
      </c>
      <c r="N12" s="76"/>
      <c r="O12" s="85"/>
      <c r="X12" s="70"/>
    </row>
    <row r="13" spans="1:24">
      <c r="A13" s="56" t="s">
        <v>43</v>
      </c>
      <c r="B13" s="248">
        <v>8.8025999999999875</v>
      </c>
      <c r="C13" s="353">
        <v>8.0049773342357692E-3</v>
      </c>
      <c r="D13" s="23">
        <v>8.7240999999999893</v>
      </c>
      <c r="E13" s="353">
        <v>7.9372607669791467E-3</v>
      </c>
      <c r="F13" s="23">
        <v>8.5880999999999901</v>
      </c>
      <c r="G13" s="361">
        <v>7.8294223933678322E-3</v>
      </c>
      <c r="H13" s="23">
        <v>1077.6219999999996</v>
      </c>
      <c r="I13" s="353">
        <v>1.2119827466486368E-2</v>
      </c>
      <c r="J13" s="23">
        <v>2757.2130000000011</v>
      </c>
      <c r="K13" s="353">
        <v>2.266187688967947E-2</v>
      </c>
      <c r="L13" s="23">
        <v>3169.9720000000007</v>
      </c>
      <c r="M13" s="353">
        <v>3.0753519693806332E-2</v>
      </c>
      <c r="N13" s="76"/>
      <c r="O13" s="85"/>
      <c r="X13" s="70"/>
    </row>
    <row r="14" spans="1:24">
      <c r="A14" s="56" t="s">
        <v>44</v>
      </c>
      <c r="B14" s="248">
        <v>475</v>
      </c>
      <c r="C14" s="353">
        <v>0.40546308151941957</v>
      </c>
      <c r="D14" s="23">
        <v>475</v>
      </c>
      <c r="E14" s="353">
        <v>0.40546308151941957</v>
      </c>
      <c r="F14" s="23">
        <v>475</v>
      </c>
      <c r="G14" s="361">
        <v>0.40546308151941957</v>
      </c>
      <c r="H14" s="23">
        <v>34496.94</v>
      </c>
      <c r="I14" s="353">
        <v>0.4229307656093686</v>
      </c>
      <c r="J14" s="23">
        <v>32266.01</v>
      </c>
      <c r="K14" s="353">
        <v>0.32830551023174093</v>
      </c>
      <c r="L14" s="23">
        <v>36643.18</v>
      </c>
      <c r="M14" s="353">
        <v>0.33435184393547601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11.87</v>
      </c>
      <c r="C15" s="353">
        <v>3.5112702308475283E-2</v>
      </c>
      <c r="D15" s="23">
        <v>11.87</v>
      </c>
      <c r="E15" s="74">
        <v>3.5112702308475283E-2</v>
      </c>
      <c r="F15" s="23">
        <v>11.87</v>
      </c>
      <c r="G15" s="362">
        <v>3.5216877517954805E-2</v>
      </c>
      <c r="H15" s="23">
        <v>1245.2900000000002</v>
      </c>
      <c r="I15" s="353">
        <v>3.0590794467465605E-2</v>
      </c>
      <c r="J15" s="23">
        <v>1233.856</v>
      </c>
      <c r="K15" s="74">
        <v>2.9933619909626324E-2</v>
      </c>
      <c r="L15" s="23">
        <v>1329.1770000000001</v>
      </c>
      <c r="M15" s="74">
        <v>3.9347342634844545E-2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93.485529999999912</v>
      </c>
      <c r="C16" s="354">
        <v>4.4074434808747877E-2</v>
      </c>
      <c r="D16" s="243">
        <v>93.467739999999893</v>
      </c>
      <c r="E16" s="355">
        <v>4.4113707659645333E-2</v>
      </c>
      <c r="F16" s="243">
        <v>93.048579999999859</v>
      </c>
      <c r="G16" s="363">
        <v>4.4040050846422631E-2</v>
      </c>
      <c r="H16" s="243">
        <v>13388.239000000014</v>
      </c>
      <c r="I16" s="354">
        <v>4.5163242405193232E-2</v>
      </c>
      <c r="J16" s="243">
        <v>10208.900000000016</v>
      </c>
      <c r="K16" s="355">
        <v>4.2489831630863485E-2</v>
      </c>
      <c r="L16" s="243">
        <v>11065.754999999974</v>
      </c>
      <c r="M16" s="355">
        <v>4.3477798267766918E-2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3.2013209127813094E-2</v>
      </c>
      <c r="J19" s="87" t="str">
        <f>A9</f>
        <v>JE</v>
      </c>
      <c r="K19" s="76">
        <f t="shared" ref="K19:K26" si="0">H9+J9+L9</f>
        <v>3494874.34</v>
      </c>
      <c r="L19" s="87" t="str">
        <f>A9</f>
        <v>JE</v>
      </c>
      <c r="M19" s="85">
        <f>K19/'6.1, 6.2'!B5</f>
        <v>0.49275629533112036</v>
      </c>
      <c r="N19" s="78"/>
      <c r="O19" s="68"/>
    </row>
    <row r="20" spans="1:15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5.2363620377436124E-2</v>
      </c>
      <c r="J20" s="87" t="str">
        <f t="shared" ref="J20:J26" si="1">A10</f>
        <v>PE</v>
      </c>
      <c r="K20" s="76">
        <f t="shared" si="0"/>
        <v>9471.5889999999999</v>
      </c>
      <c r="L20" s="87" t="str">
        <f t="shared" ref="L20:L26" si="2">A10</f>
        <v>PE</v>
      </c>
      <c r="M20" s="85">
        <f>K20/'6.1, 6.2'!C5</f>
        <v>1.283544449011116E-3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6.1751809553223312E-2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574909.18681471585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4.8929930215565111E-2</v>
      </c>
      <c r="J22" s="87" t="str">
        <f t="shared" si="1"/>
        <v>PSE</v>
      </c>
      <c r="K22" s="76">
        <f t="shared" si="0"/>
        <v>113619.12199999997</v>
      </c>
      <c r="L22" s="87" t="str">
        <f t="shared" si="2"/>
        <v>PSE</v>
      </c>
      <c r="M22" s="85">
        <f>K22/'6.1, 6.2'!E5</f>
        <v>0.14046579046004234</v>
      </c>
      <c r="N22" s="78"/>
      <c r="O22" s="68"/>
    </row>
    <row r="23" spans="1:15">
      <c r="A23" s="580"/>
      <c r="B23" s="319">
        <f>SUM(B24:B27)</f>
        <v>192627.87845714961</v>
      </c>
      <c r="C23" s="364">
        <v>5.0110702821213604E-2</v>
      </c>
      <c r="D23" s="319">
        <f>SUM(D24:D27)</f>
        <v>191317.851397197</v>
      </c>
      <c r="E23" s="364">
        <v>4.8729882445807331E-2</v>
      </c>
      <c r="F23" s="319">
        <f>SUM(F24:F27)</f>
        <v>190963.45696036931</v>
      </c>
      <c r="G23" s="364">
        <v>5.0056363047443805E-2</v>
      </c>
      <c r="H23" s="68"/>
      <c r="I23" s="68"/>
      <c r="J23" s="87" t="str">
        <f t="shared" si="1"/>
        <v>VE</v>
      </c>
      <c r="K23" s="76">
        <f t="shared" si="0"/>
        <v>7004.8070000000016</v>
      </c>
      <c r="L23" s="87" t="str">
        <f t="shared" si="2"/>
        <v>VE</v>
      </c>
      <c r="M23" s="85">
        <f>K23/'6.1, 6.2'!F5</f>
        <v>2.2332615653919845E-2</v>
      </c>
      <c r="N23" s="78"/>
      <c r="O23" s="68"/>
    </row>
    <row r="24" spans="1:15">
      <c r="A24" s="18" t="s">
        <v>8</v>
      </c>
      <c r="B24" s="23">
        <v>20849.803</v>
      </c>
      <c r="C24" s="353">
        <v>3.3531327372811517E-2</v>
      </c>
      <c r="D24" s="23">
        <v>16650.094000000001</v>
      </c>
      <c r="E24" s="353">
        <v>2.8043913954427617E-2</v>
      </c>
      <c r="F24" s="23">
        <v>20520.243999999999</v>
      </c>
      <c r="G24" s="353">
        <v>3.4380012493233005E-2</v>
      </c>
      <c r="H24" s="68"/>
      <c r="I24" s="68"/>
      <c r="J24" s="87" t="str">
        <f t="shared" si="1"/>
        <v>PVE</v>
      </c>
      <c r="K24" s="76">
        <f t="shared" si="0"/>
        <v>103406.13</v>
      </c>
      <c r="L24" s="87" t="str">
        <f t="shared" si="2"/>
        <v>PVE</v>
      </c>
      <c r="M24" s="85">
        <f>K24/'6.1, 6.2'!G5</f>
        <v>0.3572608849366492</v>
      </c>
      <c r="N24" s="78"/>
      <c r="O24" s="86"/>
    </row>
    <row r="25" spans="1:15">
      <c r="A25" s="18" t="s">
        <v>9</v>
      </c>
      <c r="B25" s="23">
        <v>86889.259999999907</v>
      </c>
      <c r="C25" s="353">
        <v>5.0755693611646731E-2</v>
      </c>
      <c r="D25" s="23">
        <v>97403.857000000004</v>
      </c>
      <c r="E25" s="353">
        <v>5.280851304754329E-2</v>
      </c>
      <c r="F25" s="23">
        <v>96370.419000000096</v>
      </c>
      <c r="G25" s="353">
        <v>5.3434884011971072E-2</v>
      </c>
      <c r="H25" s="68"/>
      <c r="I25" s="68"/>
      <c r="J25" s="87" t="str">
        <f t="shared" si="1"/>
        <v>VTE</v>
      </c>
      <c r="K25" s="76">
        <f t="shared" si="0"/>
        <v>3808.3230000000003</v>
      </c>
      <c r="L25" s="87" t="str">
        <f t="shared" si="2"/>
        <v>VTE</v>
      </c>
      <c r="M25" s="85">
        <f>K25/'6.1, 6.2'!H5</f>
        <v>3.2913124214614738E-2</v>
      </c>
      <c r="N25" s="78"/>
      <c r="O25" s="86"/>
    </row>
    <row r="26" spans="1:15">
      <c r="A26" s="18" t="s">
        <v>132</v>
      </c>
      <c r="B26" s="23">
        <v>31701.061250562503</v>
      </c>
      <c r="C26" s="353">
        <v>6.1587921152474301E-2</v>
      </c>
      <c r="D26" s="23">
        <v>33885.5035916899</v>
      </c>
      <c r="E26" s="74">
        <v>6.2369492721723013E-2</v>
      </c>
      <c r="F26" s="23">
        <v>32210.5624717272</v>
      </c>
      <c r="G26" s="74">
        <v>6.1273895225128487E-2</v>
      </c>
      <c r="H26" s="68"/>
      <c r="I26" s="68"/>
      <c r="J26" s="87" t="str">
        <f t="shared" si="1"/>
        <v>FVE</v>
      </c>
      <c r="K26" s="76">
        <f t="shared" si="0"/>
        <v>34662.894000000008</v>
      </c>
      <c r="L26" s="87" t="str">
        <f t="shared" si="2"/>
        <v>FVE</v>
      </c>
      <c r="M26" s="85">
        <f>K26/'6.1, 6.2'!I5</f>
        <v>4.380925873466119E-2</v>
      </c>
      <c r="N26" s="78"/>
      <c r="O26" s="86"/>
    </row>
    <row r="27" spans="1:15">
      <c r="A27" s="430" t="s">
        <v>130</v>
      </c>
      <c r="B27" s="243">
        <v>53187.754206587197</v>
      </c>
      <c r="C27" s="354">
        <v>5.3422503765161979E-2</v>
      </c>
      <c r="D27" s="243">
        <v>43378.396805507102</v>
      </c>
      <c r="E27" s="355">
        <v>4.5922567109955417E-2</v>
      </c>
      <c r="F27" s="243">
        <v>41862.231488642006</v>
      </c>
      <c r="G27" s="355">
        <v>4.7093883048844445E-2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824274.49</v>
      </c>
      <c r="L31" s="70">
        <f t="shared" ref="L31:L38" si="7">J9</f>
        <v>1299391.57</v>
      </c>
      <c r="M31" s="70">
        <f t="shared" ref="M31:M38" si="8">L9</f>
        <v>1371208.28</v>
      </c>
    </row>
    <row r="32" spans="1:15">
      <c r="H32" s="87" t="str">
        <f t="shared" si="3"/>
        <v>PE</v>
      </c>
      <c r="I32" s="88">
        <f t="shared" si="4"/>
        <v>1.5641332244300673E-3</v>
      </c>
      <c r="J32" s="87" t="str">
        <f t="shared" si="5"/>
        <v>PE</v>
      </c>
      <c r="K32" s="70">
        <f t="shared" si="6"/>
        <v>878.69399999999996</v>
      </c>
      <c r="L32" s="70">
        <f t="shared" si="7"/>
        <v>4331.8940000000002</v>
      </c>
      <c r="M32" s="70">
        <f t="shared" si="8"/>
        <v>4261.0010000000002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8.4544456661881887E-2</v>
      </c>
      <c r="J34" s="87" t="str">
        <f t="shared" si="5"/>
        <v>PSE</v>
      </c>
      <c r="K34" s="70">
        <f t="shared" si="6"/>
        <v>38471.675999999992</v>
      </c>
      <c r="L34" s="70">
        <f t="shared" si="7"/>
        <v>37715.739999999991</v>
      </c>
      <c r="M34" s="70">
        <f t="shared" si="8"/>
        <v>37431.705999999984</v>
      </c>
    </row>
    <row r="35" spans="8:13" ht="13.5" customHeight="1">
      <c r="H35" s="87" t="str">
        <f t="shared" si="3"/>
        <v>VE</v>
      </c>
      <c r="I35" s="88">
        <f t="shared" si="4"/>
        <v>7.8294223933678322E-3</v>
      </c>
      <c r="J35" s="87" t="str">
        <f t="shared" si="5"/>
        <v>VE</v>
      </c>
      <c r="K35" s="70">
        <f t="shared" si="6"/>
        <v>1077.6219999999996</v>
      </c>
      <c r="L35" s="70">
        <f t="shared" si="7"/>
        <v>2757.2130000000011</v>
      </c>
      <c r="M35" s="70">
        <f t="shared" si="8"/>
        <v>3169.9720000000007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34496.94</v>
      </c>
      <c r="L36" s="70">
        <f t="shared" si="7"/>
        <v>32266.01</v>
      </c>
      <c r="M36" s="70">
        <f t="shared" si="8"/>
        <v>36643.18</v>
      </c>
    </row>
    <row r="37" spans="8:13" ht="12.75" customHeight="1">
      <c r="H37" s="87" t="str">
        <f t="shared" si="3"/>
        <v>VTE</v>
      </c>
      <c r="I37" s="88">
        <f t="shared" si="4"/>
        <v>3.5216877517954805E-2</v>
      </c>
      <c r="J37" s="87" t="str">
        <f t="shared" si="5"/>
        <v>VTE</v>
      </c>
      <c r="K37" s="70">
        <f t="shared" si="6"/>
        <v>1245.2900000000002</v>
      </c>
      <c r="L37" s="70">
        <f t="shared" si="7"/>
        <v>1233.856</v>
      </c>
      <c r="M37" s="70">
        <f t="shared" si="8"/>
        <v>1329.1770000000001</v>
      </c>
    </row>
    <row r="38" spans="8:13" ht="12.75" customHeight="1">
      <c r="H38" s="87" t="str">
        <f t="shared" si="3"/>
        <v>FVE</v>
      </c>
      <c r="I38" s="88">
        <f t="shared" si="4"/>
        <v>4.4040050846422631E-2</v>
      </c>
      <c r="J38" s="87" t="str">
        <f t="shared" si="5"/>
        <v>FVE</v>
      </c>
      <c r="K38" s="70">
        <f t="shared" si="6"/>
        <v>13388.239000000014</v>
      </c>
      <c r="L38" s="70">
        <f t="shared" si="7"/>
        <v>10208.900000000016</v>
      </c>
      <c r="M38" s="70">
        <f t="shared" si="8"/>
        <v>11065.754999999974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397</v>
      </c>
      <c r="M1" s="349" t="str">
        <f>'3.1'!N1</f>
        <v>III. čtvrtletí 2023</v>
      </c>
      <c r="N1" s="6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1" ht="13.5" customHeight="1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1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84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4"/>
    </row>
    <row r="7" spans="1:21">
      <c r="A7" s="586" t="s">
        <v>53</v>
      </c>
      <c r="B7" s="591">
        <f>F8</f>
        <v>377.41672999999969</v>
      </c>
      <c r="C7" s="581"/>
      <c r="D7" s="581"/>
      <c r="E7" s="581"/>
      <c r="F7" s="581"/>
      <c r="G7" s="593"/>
      <c r="H7" s="591">
        <f>SUM(H8,J8,L8)</f>
        <v>270192.92700000003</v>
      </c>
      <c r="I7" s="581"/>
      <c r="J7" s="581"/>
      <c r="K7" s="581"/>
      <c r="L7" s="581"/>
      <c r="M7" s="581"/>
      <c r="N7" s="73"/>
    </row>
    <row r="8" spans="1:21">
      <c r="A8" s="587"/>
      <c r="B8" s="359">
        <f>SUM(B9:B16)</f>
        <v>378.6054399999997</v>
      </c>
      <c r="C8" s="354">
        <v>1.8143848617984105E-2</v>
      </c>
      <c r="D8" s="319">
        <f>SUM(D9:D16)</f>
        <v>378.3660699999997</v>
      </c>
      <c r="E8" s="354">
        <v>1.8132937038559518E-2</v>
      </c>
      <c r="F8" s="319">
        <f>SUM(F9:F16)</f>
        <v>377.41672999999969</v>
      </c>
      <c r="G8" s="360">
        <v>1.8091353865608988E-2</v>
      </c>
      <c r="H8" s="319">
        <f>SUM(H9:H16)</f>
        <v>67737.06200000002</v>
      </c>
      <c r="I8" s="354">
        <v>1.2042776465370426E-2</v>
      </c>
      <c r="J8" s="319">
        <f>SUM(J9:J16)</f>
        <v>108133.63299999999</v>
      </c>
      <c r="K8" s="354">
        <v>1.8043608839373608E-2</v>
      </c>
      <c r="L8" s="319">
        <f>SUM(L9:L16)</f>
        <v>94322.232000000018</v>
      </c>
      <c r="M8" s="354">
        <v>1.6350349664547025E-2</v>
      </c>
      <c r="N8" s="10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182.59900000000002</v>
      </c>
      <c r="C10" s="353">
        <v>1.9353566152568412E-2</v>
      </c>
      <c r="D10" s="23">
        <v>182.59900000000002</v>
      </c>
      <c r="E10" s="353">
        <v>1.9353566152568412E-2</v>
      </c>
      <c r="F10" s="23">
        <v>182.59900000000002</v>
      </c>
      <c r="G10" s="361">
        <v>1.9351525350478075E-2</v>
      </c>
      <c r="H10" s="23">
        <v>25740.150999999998</v>
      </c>
      <c r="I10" s="353">
        <v>1.1737343943876221E-2</v>
      </c>
      <c r="J10" s="23">
        <v>63267.31</v>
      </c>
      <c r="K10" s="353">
        <v>2.5088698486373764E-2</v>
      </c>
      <c r="L10" s="23">
        <v>53193.660999999993</v>
      </c>
      <c r="M10" s="353">
        <v>1.9963945658997579E-2</v>
      </c>
      <c r="N10" s="76"/>
      <c r="O10" s="85"/>
    </row>
    <row r="11" spans="1:21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</row>
    <row r="12" spans="1:21">
      <c r="A12" s="56" t="s">
        <v>22</v>
      </c>
      <c r="B12" s="248">
        <v>61.065000000000019</v>
      </c>
      <c r="C12" s="353">
        <v>5.8257234334036734E-2</v>
      </c>
      <c r="D12" s="23">
        <v>61.065000000000019</v>
      </c>
      <c r="E12" s="353">
        <v>5.8137652901122633E-2</v>
      </c>
      <c r="F12" s="23">
        <v>61.065000000000019</v>
      </c>
      <c r="G12" s="361">
        <v>5.7933739323314151E-2</v>
      </c>
      <c r="H12" s="23">
        <v>25519.204000000002</v>
      </c>
      <c r="I12" s="353">
        <v>9.3414277279493585E-2</v>
      </c>
      <c r="J12" s="23">
        <v>26377.207999999999</v>
      </c>
      <c r="K12" s="353">
        <v>9.7735599583314778E-2</v>
      </c>
      <c r="L12" s="23">
        <v>25421.413000000004</v>
      </c>
      <c r="M12" s="353">
        <v>9.5638422675089721E-2</v>
      </c>
      <c r="N12" s="76"/>
      <c r="O12" s="85"/>
    </row>
    <row r="13" spans="1:21">
      <c r="A13" s="56" t="s">
        <v>43</v>
      </c>
      <c r="B13" s="248">
        <v>29.782399999999967</v>
      </c>
      <c r="C13" s="353">
        <v>2.7083752182212466E-2</v>
      </c>
      <c r="D13" s="23">
        <v>29.692399999999967</v>
      </c>
      <c r="E13" s="353">
        <v>2.7014399376147875E-2</v>
      </c>
      <c r="F13" s="23">
        <v>29.445399999999971</v>
      </c>
      <c r="G13" s="361">
        <v>2.684417672612955E-2</v>
      </c>
      <c r="H13" s="23">
        <v>2295.9690000000001</v>
      </c>
      <c r="I13" s="353">
        <v>2.5822364566054933E-2</v>
      </c>
      <c r="J13" s="23">
        <v>6608.521999999999</v>
      </c>
      <c r="K13" s="353">
        <v>5.4316265006272006E-2</v>
      </c>
      <c r="L13" s="23">
        <v>3384.8990000000013</v>
      </c>
      <c r="M13" s="353">
        <v>3.283863644790723E-2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10.201000000000001</v>
      </c>
      <c r="C15" s="353">
        <v>3.0175625631740217E-2</v>
      </c>
      <c r="D15" s="23">
        <v>10.201000000000001</v>
      </c>
      <c r="E15" s="74">
        <v>3.0175625631740217E-2</v>
      </c>
      <c r="F15" s="23">
        <v>10.201000000000001</v>
      </c>
      <c r="G15" s="362">
        <v>3.0265153122212049E-2</v>
      </c>
      <c r="H15" s="23">
        <v>996.05300000000011</v>
      </c>
      <c r="I15" s="353">
        <v>2.446823840366703E-2</v>
      </c>
      <c r="J15" s="23">
        <v>1188.8119999999999</v>
      </c>
      <c r="K15" s="74">
        <v>2.8840842490535916E-2</v>
      </c>
      <c r="L15" s="23">
        <v>1038.2069999999999</v>
      </c>
      <c r="M15" s="74">
        <v>3.0733819916304632E-2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94.95803999999967</v>
      </c>
      <c r="C16" s="354">
        <v>4.4768660385692445E-2</v>
      </c>
      <c r="D16" s="243">
        <v>94.808669999999694</v>
      </c>
      <c r="E16" s="355">
        <v>4.4746582638884584E-2</v>
      </c>
      <c r="F16" s="243">
        <v>94.106329999999701</v>
      </c>
      <c r="G16" s="363">
        <v>4.4540685716753771E-2</v>
      </c>
      <c r="H16" s="243">
        <v>13185.685000000021</v>
      </c>
      <c r="I16" s="354">
        <v>4.447995647026623E-2</v>
      </c>
      <c r="J16" s="243">
        <v>10691.780999999988</v>
      </c>
      <c r="K16" s="355">
        <v>4.4499600791864352E-2</v>
      </c>
      <c r="L16" s="243">
        <v>11284.052000000023</v>
      </c>
      <c r="M16" s="355">
        <v>4.4335495996341324E-2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6.9010097512141488E-2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5.5512864953769753E-2</v>
      </c>
      <c r="J20" s="87" t="str">
        <f t="shared" ref="J20:J26" si="1">A10</f>
        <v>PE</v>
      </c>
      <c r="K20" s="76">
        <f t="shared" si="0"/>
        <v>142201.12199999997</v>
      </c>
      <c r="L20" s="87" t="str">
        <f t="shared" ref="L20:L26" si="2">A10</f>
        <v>PE</v>
      </c>
      <c r="M20" s="85">
        <f>K20/'6.1, 6.2'!C5</f>
        <v>1.9270416060731991E-2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6.0792219926516955E-2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685693.58799999999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5.8958518303313827E-2</v>
      </c>
      <c r="J22" s="87" t="str">
        <f t="shared" si="1"/>
        <v>PSE</v>
      </c>
      <c r="K22" s="76">
        <f t="shared" si="0"/>
        <v>77317.824999999997</v>
      </c>
      <c r="L22" s="87" t="str">
        <f t="shared" si="2"/>
        <v>PSE</v>
      </c>
      <c r="M22" s="85">
        <f>K22/'6.1, 6.2'!E5</f>
        <v>9.5586985835678484E-2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9">
        <f>SUM(B24:B27)</f>
        <v>218477.19199999998</v>
      </c>
      <c r="C23" s="364">
        <v>5.6835208533746254E-2</v>
      </c>
      <c r="D23" s="319">
        <f>SUM(D24:D27)</f>
        <v>231922.568</v>
      </c>
      <c r="E23" s="364">
        <v>5.9072163902293001E-2</v>
      </c>
      <c r="F23" s="319">
        <f>SUM(F24:F27)</f>
        <v>235293.82799999998</v>
      </c>
      <c r="G23" s="364">
        <v>6.1676477084487841E-2</v>
      </c>
      <c r="H23" s="68"/>
      <c r="I23" s="68"/>
      <c r="J23" s="87" t="str">
        <f t="shared" si="1"/>
        <v>VE</v>
      </c>
      <c r="K23" s="76">
        <f t="shared" si="0"/>
        <v>12289.39</v>
      </c>
      <c r="L23" s="87" t="str">
        <f t="shared" si="2"/>
        <v>VE</v>
      </c>
      <c r="M23" s="85">
        <f>K23/'6.1, 6.2'!F5</f>
        <v>3.9180840170346731E-2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40783.641000000003</v>
      </c>
      <c r="C24" s="353">
        <v>6.5589570214462864E-2</v>
      </c>
      <c r="D24" s="23">
        <v>39496.777000000002</v>
      </c>
      <c r="E24" s="353">
        <v>6.6524802542569178E-2</v>
      </c>
      <c r="F24" s="23">
        <v>44792.190999999999</v>
      </c>
      <c r="G24" s="353">
        <v>7.5045700537443846E-2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90672.784</v>
      </c>
      <c r="C25" s="353">
        <v>5.2965810085377971E-2</v>
      </c>
      <c r="D25" s="23">
        <v>102346.034</v>
      </c>
      <c r="E25" s="353">
        <v>5.5487965654720521E-2</v>
      </c>
      <c r="F25" s="23">
        <v>104524.34</v>
      </c>
      <c r="G25" s="353">
        <v>5.7956020553649581E-2</v>
      </c>
      <c r="H25" s="68"/>
      <c r="I25" s="68"/>
      <c r="J25" s="87" t="str">
        <f t="shared" si="1"/>
        <v>VTE</v>
      </c>
      <c r="K25" s="76">
        <f t="shared" si="0"/>
        <v>3223.0719999999997</v>
      </c>
      <c r="L25" s="87" t="str">
        <f t="shared" si="2"/>
        <v>VTE</v>
      </c>
      <c r="M25" s="85">
        <f>K25/'6.1, 6.2'!H5</f>
        <v>2.7855139673984255E-2</v>
      </c>
      <c r="N25" s="78"/>
      <c r="O25" s="86"/>
    </row>
    <row r="26" spans="1:20">
      <c r="A26" s="18" t="s">
        <v>132</v>
      </c>
      <c r="B26" s="23">
        <v>31104.221000000001</v>
      </c>
      <c r="C26" s="353">
        <v>6.0428396870251283E-2</v>
      </c>
      <c r="D26" s="23">
        <v>33409.580999999998</v>
      </c>
      <c r="E26" s="74">
        <v>6.1493511919543456E-2</v>
      </c>
      <c r="F26" s="23">
        <v>31763.611000000001</v>
      </c>
      <c r="G26" s="74">
        <v>6.0423663017188378E-2</v>
      </c>
      <c r="H26" s="68"/>
      <c r="I26" s="68"/>
      <c r="J26" s="87" t="str">
        <f t="shared" si="1"/>
        <v>FVE</v>
      </c>
      <c r="K26" s="76">
        <f t="shared" si="0"/>
        <v>35161.518000000033</v>
      </c>
      <c r="L26" s="87" t="str">
        <f t="shared" si="2"/>
        <v>FVE</v>
      </c>
      <c r="M26" s="85">
        <f>K26/'6.1, 6.2'!I5</f>
        <v>4.4439452734830735E-2</v>
      </c>
      <c r="N26" s="78"/>
      <c r="O26" s="86"/>
    </row>
    <row r="27" spans="1:20">
      <c r="A27" s="430" t="s">
        <v>130</v>
      </c>
      <c r="B27" s="243">
        <v>55916.546000000002</v>
      </c>
      <c r="C27" s="354">
        <v>5.6163339358477636E-2</v>
      </c>
      <c r="D27" s="243">
        <v>56670.175999999999</v>
      </c>
      <c r="E27" s="355">
        <v>5.9993917529072724E-2</v>
      </c>
      <c r="F27" s="243">
        <v>54213.686000000002</v>
      </c>
      <c r="G27" s="355">
        <v>6.0988936741785668E-2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1.9351525350478075E-2</v>
      </c>
      <c r="J32" s="87" t="str">
        <f t="shared" si="5"/>
        <v>PE</v>
      </c>
      <c r="K32" s="70">
        <f t="shared" si="6"/>
        <v>25740.150999999998</v>
      </c>
      <c r="L32" s="70">
        <f t="shared" si="7"/>
        <v>63267.31</v>
      </c>
      <c r="M32" s="70">
        <f t="shared" si="8"/>
        <v>53193.660999999993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5.7933739323314151E-2</v>
      </c>
      <c r="J34" s="87" t="str">
        <f t="shared" si="5"/>
        <v>PSE</v>
      </c>
      <c r="K34" s="70">
        <f t="shared" si="6"/>
        <v>25519.204000000002</v>
      </c>
      <c r="L34" s="70">
        <f t="shared" si="7"/>
        <v>26377.207999999999</v>
      </c>
      <c r="M34" s="70">
        <f t="shared" si="8"/>
        <v>25421.413000000004</v>
      </c>
    </row>
    <row r="35" spans="8:13" ht="12.75" customHeight="1">
      <c r="H35" s="87" t="str">
        <f t="shared" si="3"/>
        <v>VE</v>
      </c>
      <c r="I35" s="88">
        <f t="shared" si="4"/>
        <v>2.684417672612955E-2</v>
      </c>
      <c r="J35" s="87" t="str">
        <f t="shared" si="5"/>
        <v>VE</v>
      </c>
      <c r="K35" s="70">
        <f t="shared" si="6"/>
        <v>2295.9690000000001</v>
      </c>
      <c r="L35" s="70">
        <f t="shared" si="7"/>
        <v>6608.521999999999</v>
      </c>
      <c r="M35" s="70">
        <f t="shared" si="8"/>
        <v>3384.8990000000013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3.0265153122212049E-2</v>
      </c>
      <c r="J37" s="87" t="str">
        <f t="shared" si="5"/>
        <v>VTE</v>
      </c>
      <c r="K37" s="70">
        <f t="shared" si="6"/>
        <v>996.05300000000011</v>
      </c>
      <c r="L37" s="70">
        <f t="shared" si="7"/>
        <v>1188.8119999999999</v>
      </c>
      <c r="M37" s="70">
        <f t="shared" si="8"/>
        <v>1038.2069999999999</v>
      </c>
    </row>
    <row r="38" spans="8:13" ht="12.75" customHeight="1">
      <c r="H38" s="87" t="str">
        <f t="shared" si="3"/>
        <v>FVE</v>
      </c>
      <c r="I38" s="88">
        <f t="shared" si="4"/>
        <v>4.4540685716753771E-2</v>
      </c>
      <c r="J38" s="87" t="str">
        <f t="shared" si="5"/>
        <v>FVE</v>
      </c>
      <c r="K38" s="70">
        <f t="shared" si="6"/>
        <v>13185.685000000021</v>
      </c>
      <c r="L38" s="70">
        <f t="shared" si="7"/>
        <v>10691.780999999988</v>
      </c>
      <c r="M38" s="70">
        <f t="shared" si="8"/>
        <v>11284.052000000023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398</v>
      </c>
      <c r="M1" s="349" t="str">
        <f>'3.1'!N1</f>
        <v>III.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4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86" t="s">
        <v>53</v>
      </c>
      <c r="B7" s="591">
        <f>F8</f>
        <v>233.27285999999995</v>
      </c>
      <c r="C7" s="581"/>
      <c r="D7" s="581"/>
      <c r="E7" s="581"/>
      <c r="F7" s="581"/>
      <c r="G7" s="593"/>
      <c r="H7" s="591">
        <f>SUM(H8,J8,L8)</f>
        <v>91714.208000000057</v>
      </c>
      <c r="I7" s="581"/>
      <c r="J7" s="581"/>
      <c r="K7" s="581"/>
      <c r="L7" s="581"/>
      <c r="M7" s="581"/>
      <c r="N7" s="73"/>
    </row>
    <row r="8" spans="1:24">
      <c r="A8" s="587"/>
      <c r="B8" s="359">
        <f>SUM(B9:B16)</f>
        <v>233.75860999999998</v>
      </c>
      <c r="C8" s="354">
        <v>1.1202376893978037E-2</v>
      </c>
      <c r="D8" s="319">
        <f>SUM(D9:D16)</f>
        <v>233.62832999999995</v>
      </c>
      <c r="E8" s="354">
        <v>1.1196479109011568E-2</v>
      </c>
      <c r="F8" s="319">
        <f>SUM(F9:F16)</f>
        <v>233.27285999999995</v>
      </c>
      <c r="G8" s="360">
        <v>1.1181862175274176E-2</v>
      </c>
      <c r="H8" s="319">
        <f>SUM(H9:H16)</f>
        <v>30332.620000000017</v>
      </c>
      <c r="I8" s="354">
        <v>5.3927488362135395E-3</v>
      </c>
      <c r="J8" s="319">
        <f>SUM(J9:J16)</f>
        <v>31401.84800000002</v>
      </c>
      <c r="K8" s="354">
        <v>5.2398374717093519E-3</v>
      </c>
      <c r="L8" s="319">
        <f>SUM(L9:L16)</f>
        <v>29979.740000000016</v>
      </c>
      <c r="M8" s="354">
        <v>5.1968578505670561E-3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4.835</v>
      </c>
      <c r="C10" s="353">
        <v>5.1245895293877989E-4</v>
      </c>
      <c r="D10" s="23">
        <v>4.835</v>
      </c>
      <c r="E10" s="353">
        <v>5.1245895293877989E-4</v>
      </c>
      <c r="F10" s="23">
        <v>4.835</v>
      </c>
      <c r="G10" s="361">
        <v>5.1240491497522704E-4</v>
      </c>
      <c r="H10" s="23">
        <v>2742.5029999999997</v>
      </c>
      <c r="I10" s="353">
        <v>1.2505637973185305E-3</v>
      </c>
      <c r="J10" s="23">
        <v>2712.1190000000001</v>
      </c>
      <c r="K10" s="353">
        <v>1.0754927916196459E-3</v>
      </c>
      <c r="L10" s="23">
        <v>2649.058</v>
      </c>
      <c r="M10" s="353">
        <v>9.9420962884154223E-4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41.739000000000019</v>
      </c>
      <c r="C12" s="353">
        <v>3.98198428538174E-2</v>
      </c>
      <c r="D12" s="23">
        <v>41.739000000000019</v>
      </c>
      <c r="E12" s="353">
        <v>3.9738106844181741E-2</v>
      </c>
      <c r="F12" s="23">
        <v>41.739000000000019</v>
      </c>
      <c r="G12" s="361">
        <v>3.9598728332364032E-2</v>
      </c>
      <c r="H12" s="23">
        <v>5286.9809999999989</v>
      </c>
      <c r="I12" s="353">
        <v>1.9353248992618033E-2</v>
      </c>
      <c r="J12" s="23">
        <v>5472.8019999999997</v>
      </c>
      <c r="K12" s="353">
        <v>2.0278400385316152E-2</v>
      </c>
      <c r="L12" s="23">
        <v>5586.9829999999974</v>
      </c>
      <c r="M12" s="353">
        <v>2.1018904088161445E-2</v>
      </c>
      <c r="N12" s="76"/>
      <c r="O12" s="85"/>
      <c r="X12" s="70"/>
    </row>
    <row r="13" spans="1:24">
      <c r="A13" s="56" t="s">
        <v>43</v>
      </c>
      <c r="B13" s="248">
        <v>23.316149999999986</v>
      </c>
      <c r="C13" s="353">
        <v>2.1203423110403914E-2</v>
      </c>
      <c r="D13" s="23">
        <v>23.312149999999985</v>
      </c>
      <c r="E13" s="353">
        <v>2.12095933779912E-2</v>
      </c>
      <c r="F13" s="23">
        <v>23.200149999999979</v>
      </c>
      <c r="G13" s="361">
        <v>2.1150635639954441E-2</v>
      </c>
      <c r="H13" s="23">
        <v>1131.6219999999998</v>
      </c>
      <c r="I13" s="353">
        <v>1.2727156087459461E-2</v>
      </c>
      <c r="J13" s="23">
        <v>3794.4840000000013</v>
      </c>
      <c r="K13" s="353">
        <v>3.1187336367505342E-2</v>
      </c>
      <c r="L13" s="23">
        <v>1565.7309999999986</v>
      </c>
      <c r="M13" s="353">
        <v>1.5189957243692698E-2</v>
      </c>
      <c r="N13" s="76"/>
      <c r="O13" s="85"/>
      <c r="X13" s="70"/>
    </row>
    <row r="14" spans="1:24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50.098699999999994</v>
      </c>
      <c r="C15" s="353">
        <v>0.14819719790578015</v>
      </c>
      <c r="D15" s="23">
        <v>50.098699999999994</v>
      </c>
      <c r="E15" s="74">
        <v>0.14819719790578015</v>
      </c>
      <c r="F15" s="23">
        <v>50.098699999999994</v>
      </c>
      <c r="G15" s="362">
        <v>0.14863688135709877</v>
      </c>
      <c r="H15" s="23">
        <v>5737.0949999999984</v>
      </c>
      <c r="I15" s="353">
        <v>0.14093287024333651</v>
      </c>
      <c r="J15" s="23">
        <v>6383.9299999999976</v>
      </c>
      <c r="K15" s="74">
        <v>0.15487555610189577</v>
      </c>
      <c r="L15" s="23">
        <v>6309.5689999999977</v>
      </c>
      <c r="M15" s="74">
        <v>0.18678082250986389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113.76975999999999</v>
      </c>
      <c r="C16" s="354">
        <v>5.3637582953499824E-2</v>
      </c>
      <c r="D16" s="243">
        <v>113.64347999999995</v>
      </c>
      <c r="E16" s="355">
        <v>5.3635995201603837E-2</v>
      </c>
      <c r="F16" s="243">
        <v>113.40000999999997</v>
      </c>
      <c r="G16" s="363">
        <v>5.3672417208138389E-2</v>
      </c>
      <c r="H16" s="243">
        <v>15434.419000000018</v>
      </c>
      <c r="I16" s="354">
        <v>5.2065727739123879E-2</v>
      </c>
      <c r="J16" s="243">
        <v>13038.513000000021</v>
      </c>
      <c r="K16" s="355">
        <v>5.4266788986749283E-2</v>
      </c>
      <c r="L16" s="243">
        <v>13868.399000000023</v>
      </c>
      <c r="M16" s="355">
        <v>5.448949972404981E-2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5.4149069500266447E-3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5.6006661889517619E-2</v>
      </c>
      <c r="J20" s="87" t="str">
        <f t="shared" ref="J20:J26" si="1">A10</f>
        <v>PE</v>
      </c>
      <c r="K20" s="76">
        <f t="shared" si="0"/>
        <v>8103.6799999999994</v>
      </c>
      <c r="L20" s="87" t="str">
        <f t="shared" ref="L20:L26" si="2">A10</f>
        <v>PE</v>
      </c>
      <c r="M20" s="85">
        <f>K20/'6.1, 6.2'!C5</f>
        <v>1.098171962546348E-3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4.3399029634630007E-2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508497.44899999996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4.5866687976796119E-2</v>
      </c>
      <c r="J22" s="87" t="str">
        <f t="shared" si="1"/>
        <v>PSE</v>
      </c>
      <c r="K22" s="76">
        <f t="shared" si="0"/>
        <v>16346.765999999996</v>
      </c>
      <c r="L22" s="87" t="str">
        <f t="shared" si="2"/>
        <v>PSE</v>
      </c>
      <c r="M22" s="85">
        <f>K22/'6.1, 6.2'!E5</f>
        <v>2.0209286669679992E-2</v>
      </c>
      <c r="N22" s="78"/>
      <c r="O22" s="68"/>
    </row>
    <row r="23" spans="1:15">
      <c r="A23" s="580"/>
      <c r="B23" s="319">
        <f>SUM(B24:B27)</f>
        <v>159049.848</v>
      </c>
      <c r="C23" s="364">
        <v>4.137562917020942E-2</v>
      </c>
      <c r="D23" s="319">
        <f>SUM(D24:D27)</f>
        <v>176600.30799999999</v>
      </c>
      <c r="E23" s="364">
        <v>4.4981229853282005E-2</v>
      </c>
      <c r="F23" s="319">
        <f>SUM(F24:F27)</f>
        <v>172847.29300000001</v>
      </c>
      <c r="G23" s="364">
        <v>4.5307657223504633E-2</v>
      </c>
      <c r="H23" s="68"/>
      <c r="I23" s="68"/>
      <c r="J23" s="87" t="str">
        <f t="shared" si="1"/>
        <v>VE</v>
      </c>
      <c r="K23" s="76">
        <f t="shared" si="0"/>
        <v>6491.8370000000004</v>
      </c>
      <c r="L23" s="87" t="str">
        <f t="shared" si="2"/>
        <v>VE</v>
      </c>
      <c r="M23" s="85">
        <f>K23/'6.1, 6.2'!F5</f>
        <v>2.0697172757064689E-2</v>
      </c>
      <c r="N23" s="78"/>
      <c r="O23" s="68"/>
    </row>
    <row r="24" spans="1:15">
      <c r="A24" s="18" t="s">
        <v>8</v>
      </c>
      <c r="B24" s="23">
        <v>1140.42</v>
      </c>
      <c r="C24" s="353">
        <v>1.8340603200184538E-3</v>
      </c>
      <c r="D24" s="23">
        <v>4446.9650000000001</v>
      </c>
      <c r="E24" s="353">
        <v>7.4900660511797237E-3</v>
      </c>
      <c r="F24" s="23">
        <v>4226.491</v>
      </c>
      <c r="G24" s="353">
        <v>7.0811445216020265E-3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92204.207999999999</v>
      </c>
      <c r="C25" s="353">
        <v>5.3860379648216029E-2</v>
      </c>
      <c r="D25" s="23">
        <v>104216.06200000001</v>
      </c>
      <c r="E25" s="353">
        <v>5.6501820763530754E-2</v>
      </c>
      <c r="F25" s="23">
        <v>103769.588</v>
      </c>
      <c r="G25" s="353">
        <v>5.753753025344862E-2</v>
      </c>
      <c r="H25" s="68"/>
      <c r="I25" s="68"/>
      <c r="J25" s="87" t="str">
        <f t="shared" si="1"/>
        <v>VTE</v>
      </c>
      <c r="K25" s="76">
        <f t="shared" si="0"/>
        <v>18430.593999999994</v>
      </c>
      <c r="L25" s="87" t="str">
        <f t="shared" si="2"/>
        <v>VTE</v>
      </c>
      <c r="M25" s="85">
        <f>K25/'6.1, 6.2'!H5</f>
        <v>0.15928492138695505</v>
      </c>
      <c r="N25" s="78"/>
      <c r="O25" s="86"/>
    </row>
    <row r="26" spans="1:15">
      <c r="A26" s="18" t="s">
        <v>132</v>
      </c>
      <c r="B26" s="23">
        <v>22205.03</v>
      </c>
      <c r="C26" s="353">
        <v>4.313930142651172E-2</v>
      </c>
      <c r="D26" s="23">
        <v>23850.805</v>
      </c>
      <c r="E26" s="74">
        <v>4.389967541221803E-2</v>
      </c>
      <c r="F26" s="23">
        <v>22675.760999999999</v>
      </c>
      <c r="G26" s="74">
        <v>4.3135918687654956E-2</v>
      </c>
      <c r="H26" s="68"/>
      <c r="I26" s="68"/>
      <c r="J26" s="87" t="str">
        <f t="shared" si="1"/>
        <v>FVE</v>
      </c>
      <c r="K26" s="76">
        <f t="shared" si="0"/>
        <v>42341.331000000064</v>
      </c>
      <c r="L26" s="87" t="str">
        <f t="shared" si="2"/>
        <v>FVE</v>
      </c>
      <c r="M26" s="85">
        <f>K26/'6.1, 6.2'!I5</f>
        <v>5.3513775420740491E-2</v>
      </c>
      <c r="N26" s="78"/>
      <c r="O26" s="86"/>
    </row>
    <row r="27" spans="1:15">
      <c r="A27" s="430" t="s">
        <v>130</v>
      </c>
      <c r="B27" s="243">
        <v>43500.19</v>
      </c>
      <c r="C27" s="354">
        <v>4.3692182509417789E-2</v>
      </c>
      <c r="D27" s="243">
        <v>44086.476000000002</v>
      </c>
      <c r="E27" s="355">
        <v>4.6672175595350966E-2</v>
      </c>
      <c r="F27" s="243">
        <v>42175.453000000001</v>
      </c>
      <c r="G27" s="355">
        <v>4.7446248813872473E-2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5.1240491497522704E-4</v>
      </c>
      <c r="J32" s="87" t="str">
        <f t="shared" si="5"/>
        <v>PE</v>
      </c>
      <c r="K32" s="70">
        <f t="shared" si="6"/>
        <v>2742.5029999999997</v>
      </c>
      <c r="L32" s="70">
        <f t="shared" si="7"/>
        <v>2712.1190000000001</v>
      </c>
      <c r="M32" s="70">
        <f t="shared" si="8"/>
        <v>2649.058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3.9598728332364032E-2</v>
      </c>
      <c r="J34" s="87" t="str">
        <f t="shared" si="5"/>
        <v>PSE</v>
      </c>
      <c r="K34" s="70">
        <f t="shared" si="6"/>
        <v>5286.9809999999989</v>
      </c>
      <c r="L34" s="70">
        <f t="shared" si="7"/>
        <v>5472.8019999999997</v>
      </c>
      <c r="M34" s="70">
        <f t="shared" si="8"/>
        <v>5586.9829999999974</v>
      </c>
    </row>
    <row r="35" spans="8:13" ht="13.5" customHeight="1">
      <c r="H35" s="87" t="str">
        <f t="shared" si="3"/>
        <v>VE</v>
      </c>
      <c r="I35" s="88">
        <f t="shared" si="4"/>
        <v>2.1150635639954441E-2</v>
      </c>
      <c r="J35" s="87" t="str">
        <f t="shared" si="5"/>
        <v>VE</v>
      </c>
      <c r="K35" s="70">
        <f t="shared" si="6"/>
        <v>1131.6219999999998</v>
      </c>
      <c r="L35" s="70">
        <f t="shared" si="7"/>
        <v>3794.4840000000013</v>
      </c>
      <c r="M35" s="70">
        <f t="shared" si="8"/>
        <v>1565.7309999999986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0.14863688135709877</v>
      </c>
      <c r="J37" s="87" t="str">
        <f t="shared" si="5"/>
        <v>VTE</v>
      </c>
      <c r="K37" s="70">
        <f t="shared" si="6"/>
        <v>5737.0949999999984</v>
      </c>
      <c r="L37" s="70">
        <f t="shared" si="7"/>
        <v>6383.9299999999976</v>
      </c>
      <c r="M37" s="70">
        <f t="shared" si="8"/>
        <v>6309.5689999999977</v>
      </c>
    </row>
    <row r="38" spans="8:13" ht="12.75" customHeight="1">
      <c r="H38" s="87" t="str">
        <f t="shared" si="3"/>
        <v>FVE</v>
      </c>
      <c r="I38" s="88">
        <f t="shared" si="4"/>
        <v>5.3672417208138389E-2</v>
      </c>
      <c r="J38" s="87" t="str">
        <f t="shared" si="5"/>
        <v>FVE</v>
      </c>
      <c r="K38" s="70">
        <f t="shared" si="6"/>
        <v>15434.419000000018</v>
      </c>
      <c r="L38" s="70">
        <f t="shared" si="7"/>
        <v>13038.513000000021</v>
      </c>
      <c r="M38" s="70">
        <f t="shared" si="8"/>
        <v>13868.399000000023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399</v>
      </c>
      <c r="M1" s="349" t="str">
        <f>'3.1'!N1</f>
        <v>III. čtvrtletí 2023</v>
      </c>
      <c r="N1" s="6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1" ht="13.5" customHeight="1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1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84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4"/>
    </row>
    <row r="7" spans="1:21">
      <c r="A7" s="586" t="s">
        <v>53</v>
      </c>
      <c r="B7" s="591">
        <f>F8</f>
        <v>1466.1857700000005</v>
      </c>
      <c r="C7" s="581"/>
      <c r="D7" s="581"/>
      <c r="E7" s="581"/>
      <c r="F7" s="581"/>
      <c r="G7" s="593"/>
      <c r="H7" s="591">
        <f>SUM(H8,J8,L8)</f>
        <v>758565.25800000003</v>
      </c>
      <c r="I7" s="581"/>
      <c r="J7" s="581"/>
      <c r="K7" s="581"/>
      <c r="L7" s="581"/>
      <c r="M7" s="581"/>
      <c r="N7" s="73"/>
    </row>
    <row r="8" spans="1:21">
      <c r="A8" s="587"/>
      <c r="B8" s="359">
        <f>SUM(B9:B16)</f>
        <v>1466.6478100000006</v>
      </c>
      <c r="C8" s="354">
        <v>7.0285931022380316E-2</v>
      </c>
      <c r="D8" s="319">
        <f>SUM(D9:D16)</f>
        <v>1466.4704800000009</v>
      </c>
      <c r="E8" s="354">
        <v>7.0279602192517401E-2</v>
      </c>
      <c r="F8" s="319">
        <f>SUM(F9:F16)</f>
        <v>1466.1857700000005</v>
      </c>
      <c r="G8" s="360">
        <v>7.0281160026452516E-2</v>
      </c>
      <c r="H8" s="319">
        <f>SUM(H9:H16)</f>
        <v>266917.84099999996</v>
      </c>
      <c r="I8" s="354">
        <v>4.7454551450464205E-2</v>
      </c>
      <c r="J8" s="319">
        <f>SUM(J9:J16)</f>
        <v>232750.66099999999</v>
      </c>
      <c r="K8" s="354">
        <v>3.8837702643262258E-2</v>
      </c>
      <c r="L8" s="319">
        <f>SUM(L9:L16)</f>
        <v>258896.75600000005</v>
      </c>
      <c r="M8" s="354">
        <v>4.4878629331173092E-2</v>
      </c>
      <c r="N8" s="10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1260.1520000000003</v>
      </c>
      <c r="C10" s="353">
        <v>0.1335628075416152</v>
      </c>
      <c r="D10" s="23">
        <v>1260.1520000000003</v>
      </c>
      <c r="E10" s="353">
        <v>0.1335628075416152</v>
      </c>
      <c r="F10" s="23">
        <v>1260.1520000000003</v>
      </c>
      <c r="G10" s="361">
        <v>0.13354872356067474</v>
      </c>
      <c r="H10" s="23">
        <v>215516.01499999998</v>
      </c>
      <c r="I10" s="353">
        <v>9.8273922070953937E-2</v>
      </c>
      <c r="J10" s="23">
        <v>182319.84</v>
      </c>
      <c r="K10" s="353">
        <v>7.2299067146112367E-2</v>
      </c>
      <c r="L10" s="23">
        <v>208875.96300000005</v>
      </c>
      <c r="M10" s="353">
        <v>7.839258092806943E-2</v>
      </c>
      <c r="N10" s="76"/>
      <c r="O10" s="85"/>
    </row>
    <row r="11" spans="1:21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</row>
    <row r="12" spans="1:21">
      <c r="A12" s="56" t="s">
        <v>22</v>
      </c>
      <c r="B12" s="248">
        <v>96.647999999999982</v>
      </c>
      <c r="C12" s="353">
        <v>9.2204129761990994E-2</v>
      </c>
      <c r="D12" s="23">
        <v>96.813999999999979</v>
      </c>
      <c r="E12" s="353">
        <v>9.2172909653144744E-2</v>
      </c>
      <c r="F12" s="23">
        <v>96.813999999999979</v>
      </c>
      <c r="G12" s="361">
        <v>9.1849619894331172E-2</v>
      </c>
      <c r="H12" s="23">
        <v>36864.540999999976</v>
      </c>
      <c r="I12" s="353">
        <v>0.13494443066309031</v>
      </c>
      <c r="J12" s="23">
        <v>35734.469999999979</v>
      </c>
      <c r="K12" s="353">
        <v>0.13240710886618373</v>
      </c>
      <c r="L12" s="23">
        <v>34500.214999999997</v>
      </c>
      <c r="M12" s="353">
        <v>0.12979397111212779</v>
      </c>
      <c r="N12" s="76"/>
      <c r="O12" s="85"/>
    </row>
    <row r="13" spans="1:21">
      <c r="A13" s="56" t="s">
        <v>43</v>
      </c>
      <c r="B13" s="248">
        <v>18.215399999999985</v>
      </c>
      <c r="C13" s="353">
        <v>1.6564863123854124E-2</v>
      </c>
      <c r="D13" s="23">
        <v>18.215399999999985</v>
      </c>
      <c r="E13" s="353">
        <v>1.6572526653159871E-2</v>
      </c>
      <c r="F13" s="23">
        <v>17.928899999999992</v>
      </c>
      <c r="G13" s="361">
        <v>1.6345050843429E-2</v>
      </c>
      <c r="H13" s="23">
        <v>2668.5020000000009</v>
      </c>
      <c r="I13" s="353">
        <v>3.001217851340621E-2</v>
      </c>
      <c r="J13" s="23">
        <v>3237.7760000000007</v>
      </c>
      <c r="K13" s="353">
        <v>2.6611684011485084E-2</v>
      </c>
      <c r="L13" s="23">
        <v>4600.3439999999982</v>
      </c>
      <c r="M13" s="353">
        <v>4.4630290047446383E-2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28.4</v>
      </c>
      <c r="C15" s="353">
        <v>8.4010172330303112E-2</v>
      </c>
      <c r="D15" s="23">
        <v>28.4</v>
      </c>
      <c r="E15" s="74">
        <v>8.4010172330303112E-2</v>
      </c>
      <c r="F15" s="23">
        <v>28.4</v>
      </c>
      <c r="G15" s="362">
        <v>8.4259420514736019E-2</v>
      </c>
      <c r="H15" s="23">
        <v>3622.5459999999998</v>
      </c>
      <c r="I15" s="353">
        <v>8.8988556990692635E-2</v>
      </c>
      <c r="J15" s="23">
        <v>4756.3469999999998</v>
      </c>
      <c r="K15" s="74">
        <v>0.11539003194561717</v>
      </c>
      <c r="L15" s="23">
        <v>4037.4340000000002</v>
      </c>
      <c r="M15" s="74">
        <v>0.11951929574734663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63.2324100000003</v>
      </c>
      <c r="C16" s="354">
        <v>2.9811380781015345E-2</v>
      </c>
      <c r="D16" s="243">
        <v>62.889080000000284</v>
      </c>
      <c r="E16" s="355">
        <v>2.9681583079938213E-2</v>
      </c>
      <c r="F16" s="243">
        <v>62.89087000000027</v>
      </c>
      <c r="G16" s="363">
        <v>2.9766355516395542E-2</v>
      </c>
      <c r="H16" s="243">
        <v>8246.2369999999955</v>
      </c>
      <c r="I16" s="354">
        <v>2.7817459828859706E-2</v>
      </c>
      <c r="J16" s="243">
        <v>6702.2280000000001</v>
      </c>
      <c r="K16" s="355">
        <v>2.789492886321332E-2</v>
      </c>
      <c r="L16" s="243">
        <v>6882.7999999999993</v>
      </c>
      <c r="M16" s="355">
        <v>2.704279915083849E-2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0.19512350878494675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0.10877758889791561</v>
      </c>
      <c r="J20" s="87" t="str">
        <f t="shared" ref="J20:J26" si="1">A10</f>
        <v>PE</v>
      </c>
      <c r="K20" s="76">
        <f t="shared" si="0"/>
        <v>606711.81799999997</v>
      </c>
      <c r="L20" s="87" t="str">
        <f t="shared" ref="L20:L26" si="2">A10</f>
        <v>PE</v>
      </c>
      <c r="M20" s="85">
        <f>K20/'6.1, 6.2'!C5</f>
        <v>8.2218684335156694E-2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8.2712512787640496E-2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1307292.8689999999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8.4699748318532581E-2</v>
      </c>
      <c r="J22" s="87" t="str">
        <f t="shared" si="1"/>
        <v>PSE</v>
      </c>
      <c r="K22" s="76">
        <f t="shared" si="0"/>
        <v>107099.22599999995</v>
      </c>
      <c r="L22" s="87" t="str">
        <f t="shared" si="2"/>
        <v>PSE</v>
      </c>
      <c r="M22" s="85">
        <f>K22/'6.1, 6.2'!E5</f>
        <v>0.13240533083637732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9">
        <f>SUM(B24:B27)</f>
        <v>427271.375</v>
      </c>
      <c r="C23" s="364">
        <v>0.11115145464990001</v>
      </c>
      <c r="D23" s="319">
        <f>SUM(D24:D27)</f>
        <v>445607.38199999998</v>
      </c>
      <c r="E23" s="364">
        <v>0.1134990550189824</v>
      </c>
      <c r="F23" s="319">
        <f>SUM(F24:F27)</f>
        <v>434414.11200000002</v>
      </c>
      <c r="G23" s="364">
        <v>0.11387095127691212</v>
      </c>
      <c r="H23" s="68"/>
      <c r="I23" s="68"/>
      <c r="J23" s="87" t="str">
        <f t="shared" si="1"/>
        <v>VE</v>
      </c>
      <c r="K23" s="76">
        <f t="shared" si="0"/>
        <v>10506.621999999999</v>
      </c>
      <c r="L23" s="87" t="str">
        <f t="shared" si="2"/>
        <v>VE</v>
      </c>
      <c r="M23" s="85">
        <f>K23/'6.1, 6.2'!F5</f>
        <v>3.3497047234423247E-2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122097.713</v>
      </c>
      <c r="C24" s="353">
        <v>0.19636149013372381</v>
      </c>
      <c r="D24" s="23">
        <v>117743.715</v>
      </c>
      <c r="E24" s="353">
        <v>0.19831687509599935</v>
      </c>
      <c r="F24" s="23">
        <v>113796.76700000001</v>
      </c>
      <c r="G24" s="353">
        <v>0.19065729779575358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182524.31200000001</v>
      </c>
      <c r="C25" s="353">
        <v>0.10662017442142591</v>
      </c>
      <c r="D25" s="23">
        <v>200995.033</v>
      </c>
      <c r="E25" s="353">
        <v>0.1089715453739362</v>
      </c>
      <c r="F25" s="23">
        <v>199517.17</v>
      </c>
      <c r="G25" s="353">
        <v>0.11062706739239873</v>
      </c>
      <c r="H25" s="68"/>
      <c r="I25" s="68"/>
      <c r="J25" s="87" t="str">
        <f t="shared" si="1"/>
        <v>VTE</v>
      </c>
      <c r="K25" s="76">
        <f t="shared" si="0"/>
        <v>12416.327000000001</v>
      </c>
      <c r="L25" s="87" t="str">
        <f t="shared" si="2"/>
        <v>VTE</v>
      </c>
      <c r="M25" s="85">
        <f>K25/'6.1, 6.2'!H5</f>
        <v>0.10730710416114252</v>
      </c>
      <c r="N25" s="78"/>
      <c r="O25" s="86"/>
    </row>
    <row r="26" spans="1:20">
      <c r="A26" s="18" t="s">
        <v>132</v>
      </c>
      <c r="B26" s="23">
        <v>42319.696000000004</v>
      </c>
      <c r="C26" s="353">
        <v>8.2217503062249522E-2</v>
      </c>
      <c r="D26" s="23">
        <v>45456.315999999999</v>
      </c>
      <c r="E26" s="74">
        <v>8.3666673633666158E-2</v>
      </c>
      <c r="F26" s="23">
        <v>43216.847999999998</v>
      </c>
      <c r="G26" s="74">
        <v>8.2211064107826137E-2</v>
      </c>
      <c r="H26" s="68"/>
      <c r="I26" s="68"/>
      <c r="J26" s="87" t="str">
        <f t="shared" si="1"/>
        <v>FVE</v>
      </c>
      <c r="K26" s="76">
        <f t="shared" si="0"/>
        <v>21831.264999999996</v>
      </c>
      <c r="L26" s="87" t="str">
        <f t="shared" si="2"/>
        <v>FVE</v>
      </c>
      <c r="M26" s="85">
        <f>K26/'6.1, 6.2'!I5</f>
        <v>2.7591797063740632E-2</v>
      </c>
      <c r="N26" s="78"/>
      <c r="O26" s="86"/>
    </row>
    <row r="27" spans="1:20">
      <c r="A27" s="430" t="s">
        <v>130</v>
      </c>
      <c r="B27" s="243">
        <v>80329.653999999995</v>
      </c>
      <c r="C27" s="354">
        <v>8.0684197091699661E-2</v>
      </c>
      <c r="D27" s="243">
        <v>81412.317999999999</v>
      </c>
      <c r="E27" s="355">
        <v>8.6187201746870223E-2</v>
      </c>
      <c r="F27" s="243">
        <v>77883.327000000005</v>
      </c>
      <c r="G27" s="355">
        <v>8.7616645428661835E-2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0.13354872356067474</v>
      </c>
      <c r="J32" s="87" t="str">
        <f t="shared" si="5"/>
        <v>PE</v>
      </c>
      <c r="K32" s="70">
        <f t="shared" si="6"/>
        <v>215516.01499999998</v>
      </c>
      <c r="L32" s="70">
        <f t="shared" si="7"/>
        <v>182319.84</v>
      </c>
      <c r="M32" s="70">
        <f t="shared" si="8"/>
        <v>208875.96300000005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9.1849619894331172E-2</v>
      </c>
      <c r="J34" s="87" t="str">
        <f t="shared" si="5"/>
        <v>PSE</v>
      </c>
      <c r="K34" s="70">
        <f t="shared" si="6"/>
        <v>36864.540999999976</v>
      </c>
      <c r="L34" s="70">
        <f t="shared" si="7"/>
        <v>35734.469999999979</v>
      </c>
      <c r="M34" s="70">
        <f t="shared" si="8"/>
        <v>34500.214999999997</v>
      </c>
    </row>
    <row r="35" spans="8:13" ht="12.75" customHeight="1">
      <c r="H35" s="87" t="str">
        <f t="shared" si="3"/>
        <v>VE</v>
      </c>
      <c r="I35" s="88">
        <f t="shared" si="4"/>
        <v>1.6345050843429E-2</v>
      </c>
      <c r="J35" s="87" t="str">
        <f t="shared" si="5"/>
        <v>VE</v>
      </c>
      <c r="K35" s="70">
        <f t="shared" si="6"/>
        <v>2668.5020000000009</v>
      </c>
      <c r="L35" s="70">
        <f t="shared" si="7"/>
        <v>3237.7760000000007</v>
      </c>
      <c r="M35" s="70">
        <f t="shared" si="8"/>
        <v>4600.3439999999982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8.4259420514736019E-2</v>
      </c>
      <c r="J37" s="87" t="str">
        <f t="shared" si="5"/>
        <v>VTE</v>
      </c>
      <c r="K37" s="70">
        <f t="shared" si="6"/>
        <v>3622.5459999999998</v>
      </c>
      <c r="L37" s="70">
        <f t="shared" si="7"/>
        <v>4756.3469999999998</v>
      </c>
      <c r="M37" s="70">
        <f t="shared" si="8"/>
        <v>4037.4340000000002</v>
      </c>
    </row>
    <row r="38" spans="8:13" ht="12.75" customHeight="1">
      <c r="H38" s="87" t="str">
        <f t="shared" si="3"/>
        <v>FVE</v>
      </c>
      <c r="I38" s="88">
        <f t="shared" si="4"/>
        <v>2.9766355516395542E-2</v>
      </c>
      <c r="J38" s="87" t="str">
        <f t="shared" si="5"/>
        <v>FVE</v>
      </c>
      <c r="K38" s="70">
        <f t="shared" si="6"/>
        <v>8246.2369999999955</v>
      </c>
      <c r="L38" s="70">
        <f t="shared" si="7"/>
        <v>6702.2280000000001</v>
      </c>
      <c r="M38" s="70">
        <f t="shared" si="8"/>
        <v>6882.7999999999993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400</v>
      </c>
      <c r="M1" s="349" t="str">
        <f>'3.1'!N1</f>
        <v>III.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4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86" t="s">
        <v>53</v>
      </c>
      <c r="B7" s="591">
        <f>F8</f>
        <v>1044.4970599999999</v>
      </c>
      <c r="C7" s="581"/>
      <c r="D7" s="581"/>
      <c r="E7" s="581"/>
      <c r="F7" s="581"/>
      <c r="G7" s="593"/>
      <c r="H7" s="591">
        <f>SUM(H8,J8,L8)</f>
        <v>320421.43799999997</v>
      </c>
      <c r="I7" s="581"/>
      <c r="J7" s="581"/>
      <c r="K7" s="581"/>
      <c r="L7" s="581"/>
      <c r="M7" s="581"/>
      <c r="N7" s="73"/>
    </row>
    <row r="8" spans="1:24">
      <c r="A8" s="587"/>
      <c r="B8" s="359">
        <f>SUM(B9:B16)</f>
        <v>1043.2276299999999</v>
      </c>
      <c r="C8" s="354">
        <v>4.9994432707618643E-2</v>
      </c>
      <c r="D8" s="319">
        <f>SUM(D9:D16)</f>
        <v>1042.8420099999998</v>
      </c>
      <c r="E8" s="354">
        <v>4.9977495361819495E-2</v>
      </c>
      <c r="F8" s="319">
        <f>SUM(F9:F16)</f>
        <v>1044.4970599999999</v>
      </c>
      <c r="G8" s="360">
        <v>5.0067642534151136E-2</v>
      </c>
      <c r="H8" s="319">
        <f>SUM(H9:H16)</f>
        <v>90708.052999999985</v>
      </c>
      <c r="I8" s="354">
        <v>1.6126722559770493E-2</v>
      </c>
      <c r="J8" s="319">
        <f>SUM(J9:J16)</f>
        <v>111415.91500000002</v>
      </c>
      <c r="K8" s="354">
        <v>1.8591303491494633E-2</v>
      </c>
      <c r="L8" s="319">
        <f>SUM(L9:L16)</f>
        <v>118297.47</v>
      </c>
      <c r="M8" s="354">
        <v>2.0506353146215427E-2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99.436000000000007</v>
      </c>
      <c r="C10" s="353">
        <v>1.0539166172579217E-2</v>
      </c>
      <c r="D10" s="23">
        <v>99.436000000000007</v>
      </c>
      <c r="E10" s="353">
        <v>1.0539166172579217E-2</v>
      </c>
      <c r="F10" s="23">
        <v>100.43100000000001</v>
      </c>
      <c r="G10" s="361">
        <v>1.0643503209074878E-2</v>
      </c>
      <c r="H10" s="23">
        <v>7247.2039999999997</v>
      </c>
      <c r="I10" s="353">
        <v>3.3046785925784014E-3</v>
      </c>
      <c r="J10" s="23">
        <v>9429.1909999999989</v>
      </c>
      <c r="K10" s="353">
        <v>3.739152651968751E-3</v>
      </c>
      <c r="L10" s="23">
        <v>9851.0590000000011</v>
      </c>
      <c r="M10" s="353">
        <v>3.6971699797007595E-3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122.70299999999992</v>
      </c>
      <c r="C12" s="353">
        <v>0.11706112215654307</v>
      </c>
      <c r="D12" s="23">
        <v>122.67299999999992</v>
      </c>
      <c r="E12" s="353">
        <v>0.11679227535150102</v>
      </c>
      <c r="F12" s="23">
        <v>124.64299999999992</v>
      </c>
      <c r="G12" s="361">
        <v>0.11825161828340028</v>
      </c>
      <c r="H12" s="23">
        <v>20702.196000000007</v>
      </c>
      <c r="I12" s="353">
        <v>7.578138712470904E-2</v>
      </c>
      <c r="J12" s="23">
        <v>20079.651999999995</v>
      </c>
      <c r="K12" s="353">
        <v>7.44012341125833E-2</v>
      </c>
      <c r="L12" s="23">
        <v>19717.167000000005</v>
      </c>
      <c r="M12" s="353">
        <v>7.4178361033721094E-2</v>
      </c>
      <c r="N12" s="76"/>
      <c r="O12" s="85"/>
      <c r="X12" s="70"/>
    </row>
    <row r="13" spans="1:24">
      <c r="A13" s="56" t="s">
        <v>43</v>
      </c>
      <c r="B13" s="248">
        <v>11.906539999999996</v>
      </c>
      <c r="C13" s="353">
        <v>1.0827662603000438E-2</v>
      </c>
      <c r="D13" s="23">
        <v>11.891539999999997</v>
      </c>
      <c r="E13" s="353">
        <v>1.0819024759111347E-2</v>
      </c>
      <c r="F13" s="23">
        <v>10.974039999999999</v>
      </c>
      <c r="G13" s="361">
        <v>1.000458710561293E-2</v>
      </c>
      <c r="H13" s="23">
        <v>756.08600000000001</v>
      </c>
      <c r="I13" s="353">
        <v>8.5035679206863033E-3</v>
      </c>
      <c r="J13" s="23">
        <v>2557.8119999999981</v>
      </c>
      <c r="K13" s="353">
        <v>2.1022975247449057E-2</v>
      </c>
      <c r="L13" s="23">
        <v>1602.6500000000008</v>
      </c>
      <c r="M13" s="353">
        <v>1.5548127345376783E-2</v>
      </c>
      <c r="N13" s="76"/>
      <c r="O13" s="85"/>
      <c r="X13" s="70"/>
    </row>
    <row r="14" spans="1:24">
      <c r="A14" s="56" t="s">
        <v>44</v>
      </c>
      <c r="B14" s="248">
        <v>650</v>
      </c>
      <c r="C14" s="353">
        <v>0.55484421681604779</v>
      </c>
      <c r="D14" s="23">
        <v>650</v>
      </c>
      <c r="E14" s="353">
        <v>0.55484421681604779</v>
      </c>
      <c r="F14" s="23">
        <v>650</v>
      </c>
      <c r="G14" s="361">
        <v>0.55484421681604779</v>
      </c>
      <c r="H14" s="23">
        <v>42433.02</v>
      </c>
      <c r="I14" s="353">
        <v>0.52022671099864648</v>
      </c>
      <c r="J14" s="23">
        <v>61261.16</v>
      </c>
      <c r="K14" s="353">
        <v>0.62333013568111828</v>
      </c>
      <c r="L14" s="23">
        <v>69006.05</v>
      </c>
      <c r="M14" s="353">
        <v>0.62964786517446514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45.889999999999993</v>
      </c>
      <c r="C15" s="353">
        <v>0.13574742282526794</v>
      </c>
      <c r="D15" s="23">
        <v>45.889999999999993</v>
      </c>
      <c r="E15" s="74">
        <v>0.13574742282526794</v>
      </c>
      <c r="F15" s="23">
        <v>45.039999999999992</v>
      </c>
      <c r="G15" s="362">
        <v>0.1336283204219616</v>
      </c>
      <c r="H15" s="23">
        <v>4193.866</v>
      </c>
      <c r="I15" s="353">
        <v>0.1030231454762281</v>
      </c>
      <c r="J15" s="23">
        <v>5571.8499999999995</v>
      </c>
      <c r="K15" s="74">
        <v>0.13517431539292382</v>
      </c>
      <c r="L15" s="23">
        <v>4924.2859999999991</v>
      </c>
      <c r="M15" s="74">
        <v>0.14577258594902565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113.29208999999989</v>
      </c>
      <c r="C16" s="354">
        <v>5.3412381948862005E-2</v>
      </c>
      <c r="D16" s="243">
        <v>112.9514699999999</v>
      </c>
      <c r="E16" s="355">
        <v>5.3309389178632136E-2</v>
      </c>
      <c r="F16" s="243">
        <v>113.40901999999997</v>
      </c>
      <c r="G16" s="363">
        <v>5.3676681656431163E-2</v>
      </c>
      <c r="H16" s="243">
        <v>15375.68099999999</v>
      </c>
      <c r="I16" s="354">
        <v>5.1867583791111185E-2</v>
      </c>
      <c r="J16" s="243">
        <v>12516.250000000016</v>
      </c>
      <c r="K16" s="355">
        <v>5.2093110437931113E-2</v>
      </c>
      <c r="L16" s="243">
        <v>13196.258000000007</v>
      </c>
      <c r="M16" s="355">
        <v>5.1848630591713532E-2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4.6653627379495306E-2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6.6613859257044369E-2</v>
      </c>
      <c r="J20" s="87" t="str">
        <f t="shared" ref="J20:J26" si="1">A10</f>
        <v>PE</v>
      </c>
      <c r="K20" s="76">
        <f t="shared" si="0"/>
        <v>26527.453999999998</v>
      </c>
      <c r="L20" s="87" t="str">
        <f t="shared" ref="L20:L26" si="2">A10</f>
        <v>PE</v>
      </c>
      <c r="M20" s="85">
        <f>K20/'6.1, 6.2'!C5</f>
        <v>3.5948737142308144E-3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5.0746986543942149E-2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665677.75288906298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5.0797381022876828E-2</v>
      </c>
      <c r="J22" s="87" t="str">
        <f t="shared" si="1"/>
        <v>PSE</v>
      </c>
      <c r="K22" s="76">
        <f t="shared" si="0"/>
        <v>60499.014999999999</v>
      </c>
      <c r="L22" s="87" t="str">
        <f t="shared" si="2"/>
        <v>PSE</v>
      </c>
      <c r="M22" s="85">
        <f>K22/'6.1, 6.2'!E5</f>
        <v>7.4794117525648199E-2</v>
      </c>
      <c r="N22" s="78"/>
      <c r="O22" s="68"/>
    </row>
    <row r="23" spans="1:15">
      <c r="A23" s="580"/>
      <c r="B23" s="319">
        <f>SUM(B24:B27)</f>
        <v>213535.09574230248</v>
      </c>
      <c r="C23" s="364">
        <v>5.5549559131038422E-2</v>
      </c>
      <c r="D23" s="319">
        <f>SUM(D24:D27)</f>
        <v>228681.58194056488</v>
      </c>
      <c r="E23" s="364">
        <v>5.8246663989287566E-2</v>
      </c>
      <c r="F23" s="319">
        <f>SUM(F24:F27)</f>
        <v>223461.07520619562</v>
      </c>
      <c r="G23" s="364">
        <v>5.8574812613571572E-2</v>
      </c>
      <c r="H23" s="68"/>
      <c r="I23" s="68"/>
      <c r="J23" s="87" t="str">
        <f t="shared" si="1"/>
        <v>VE</v>
      </c>
      <c r="K23" s="76">
        <f t="shared" si="0"/>
        <v>4916.5479999999989</v>
      </c>
      <c r="L23" s="87" t="str">
        <f t="shared" si="2"/>
        <v>VE</v>
      </c>
      <c r="M23" s="85">
        <f>K23/'6.1, 6.2'!F5</f>
        <v>1.5674861110098859E-2</v>
      </c>
      <c r="N23" s="78"/>
      <c r="O23" s="68"/>
    </row>
    <row r="24" spans="1:15">
      <c r="A24" s="18" t="s">
        <v>8</v>
      </c>
      <c r="B24" s="23">
        <v>27255.54</v>
      </c>
      <c r="C24" s="353">
        <v>4.3833240748737977E-2</v>
      </c>
      <c r="D24" s="23">
        <v>28682.952000000001</v>
      </c>
      <c r="E24" s="353">
        <v>4.8310972769701935E-2</v>
      </c>
      <c r="F24" s="23">
        <v>28615.669000000002</v>
      </c>
      <c r="G24" s="353">
        <v>4.7943243643799774E-2</v>
      </c>
      <c r="H24" s="68"/>
      <c r="I24" s="68"/>
      <c r="J24" s="87" t="str">
        <f t="shared" si="1"/>
        <v>PVE</v>
      </c>
      <c r="K24" s="76">
        <f t="shared" si="0"/>
        <v>172700.22999999998</v>
      </c>
      <c r="L24" s="87" t="str">
        <f t="shared" si="2"/>
        <v>PVE</v>
      </c>
      <c r="M24" s="85">
        <f>K24/'6.1, 6.2'!G5</f>
        <v>0.5966671124677313</v>
      </c>
      <c r="N24" s="78"/>
      <c r="O24" s="86"/>
    </row>
    <row r="25" spans="1:15">
      <c r="A25" s="18" t="s">
        <v>9</v>
      </c>
      <c r="B25" s="23">
        <v>110716.01199999999</v>
      </c>
      <c r="C25" s="353">
        <v>6.467390771857659E-2</v>
      </c>
      <c r="D25" s="23">
        <v>124315.836</v>
      </c>
      <c r="E25" s="353">
        <v>6.7399122063741809E-2</v>
      </c>
      <c r="F25" s="23">
        <v>122011.48</v>
      </c>
      <c r="G25" s="353">
        <v>6.7652183622122899E-2</v>
      </c>
      <c r="H25" s="68"/>
      <c r="I25" s="68"/>
      <c r="J25" s="87" t="str">
        <f t="shared" si="1"/>
        <v>VTE</v>
      </c>
      <c r="K25" s="76">
        <f t="shared" si="0"/>
        <v>14690.002</v>
      </c>
      <c r="L25" s="87" t="str">
        <f t="shared" si="2"/>
        <v>VTE</v>
      </c>
      <c r="M25" s="85">
        <f>K25/'6.1, 6.2'!H5</f>
        <v>0.12695715687428269</v>
      </c>
      <c r="N25" s="78"/>
      <c r="O25" s="86"/>
    </row>
    <row r="26" spans="1:15">
      <c r="A26" s="18" t="s">
        <v>132</v>
      </c>
      <c r="B26" s="23">
        <v>25793.725816910301</v>
      </c>
      <c r="C26" s="353">
        <v>5.0111317702722792E-2</v>
      </c>
      <c r="D26" s="23">
        <v>27715.038031150143</v>
      </c>
      <c r="E26" s="74">
        <v>5.1012163891523556E-2</v>
      </c>
      <c r="F26" s="23">
        <v>26859.885099161664</v>
      </c>
      <c r="G26" s="74">
        <v>5.1095344478061508E-2</v>
      </c>
      <c r="H26" s="68"/>
      <c r="I26" s="68"/>
      <c r="J26" s="87" t="str">
        <f t="shared" si="1"/>
        <v>FVE</v>
      </c>
      <c r="K26" s="76">
        <f t="shared" si="0"/>
        <v>41088.189000000013</v>
      </c>
      <c r="L26" s="87" t="str">
        <f t="shared" si="2"/>
        <v>FVE</v>
      </c>
      <c r="M26" s="85">
        <f>K26/'6.1, 6.2'!I5</f>
        <v>5.1929971653251458E-2</v>
      </c>
      <c r="N26" s="78"/>
      <c r="O26" s="86"/>
    </row>
    <row r="27" spans="1:15">
      <c r="A27" s="430" t="s">
        <v>130</v>
      </c>
      <c r="B27" s="243">
        <v>49769.817925392199</v>
      </c>
      <c r="C27" s="354">
        <v>4.9989482074830685E-2</v>
      </c>
      <c r="D27" s="243">
        <v>47967.755909414722</v>
      </c>
      <c r="E27" s="355">
        <v>5.0781095016964789E-2</v>
      </c>
      <c r="F27" s="243">
        <v>45974.041107033925</v>
      </c>
      <c r="G27" s="355">
        <v>5.1719558135950132E-2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1.0643503209074878E-2</v>
      </c>
      <c r="J32" s="87" t="str">
        <f t="shared" si="5"/>
        <v>PE</v>
      </c>
      <c r="K32" s="70">
        <f t="shared" si="6"/>
        <v>7247.2039999999997</v>
      </c>
      <c r="L32" s="70">
        <f t="shared" si="7"/>
        <v>9429.1909999999989</v>
      </c>
      <c r="M32" s="70">
        <f t="shared" si="8"/>
        <v>9851.0590000000011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0.11825161828340028</v>
      </c>
      <c r="J34" s="87" t="str">
        <f t="shared" si="5"/>
        <v>PSE</v>
      </c>
      <c r="K34" s="70">
        <f t="shared" si="6"/>
        <v>20702.196000000007</v>
      </c>
      <c r="L34" s="70">
        <f t="shared" si="7"/>
        <v>20079.651999999995</v>
      </c>
      <c r="M34" s="70">
        <f t="shared" si="8"/>
        <v>19717.167000000005</v>
      </c>
    </row>
    <row r="35" spans="8:13" ht="13.5" customHeight="1">
      <c r="H35" s="87" t="str">
        <f t="shared" si="3"/>
        <v>VE</v>
      </c>
      <c r="I35" s="88">
        <f t="shared" si="4"/>
        <v>1.000458710561293E-2</v>
      </c>
      <c r="J35" s="87" t="str">
        <f t="shared" si="5"/>
        <v>VE</v>
      </c>
      <c r="K35" s="70">
        <f t="shared" si="6"/>
        <v>756.08600000000001</v>
      </c>
      <c r="L35" s="70">
        <f t="shared" si="7"/>
        <v>2557.8119999999981</v>
      </c>
      <c r="M35" s="70">
        <f t="shared" si="8"/>
        <v>1602.6500000000008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42433.02</v>
      </c>
      <c r="L36" s="70">
        <f t="shared" si="7"/>
        <v>61261.16</v>
      </c>
      <c r="M36" s="70">
        <f t="shared" si="8"/>
        <v>69006.05</v>
      </c>
    </row>
    <row r="37" spans="8:13" ht="12.75" customHeight="1">
      <c r="H37" s="87" t="str">
        <f t="shared" si="3"/>
        <v>VTE</v>
      </c>
      <c r="I37" s="88">
        <f t="shared" si="4"/>
        <v>0.1336283204219616</v>
      </c>
      <c r="J37" s="87" t="str">
        <f t="shared" si="5"/>
        <v>VTE</v>
      </c>
      <c r="K37" s="70">
        <f t="shared" si="6"/>
        <v>4193.866</v>
      </c>
      <c r="L37" s="70">
        <f t="shared" si="7"/>
        <v>5571.8499999999995</v>
      </c>
      <c r="M37" s="70">
        <f t="shared" si="8"/>
        <v>4924.2859999999991</v>
      </c>
    </row>
    <row r="38" spans="8:13" ht="12.75" customHeight="1">
      <c r="H38" s="87" t="str">
        <f t="shared" si="3"/>
        <v>FVE</v>
      </c>
      <c r="I38" s="88">
        <f t="shared" si="4"/>
        <v>5.3676681656431163E-2</v>
      </c>
      <c r="J38" s="87" t="str">
        <f t="shared" si="5"/>
        <v>FVE</v>
      </c>
      <c r="K38" s="70">
        <f t="shared" si="6"/>
        <v>15375.68099999999</v>
      </c>
      <c r="L38" s="70">
        <f t="shared" si="7"/>
        <v>12516.250000000016</v>
      </c>
      <c r="M38" s="70">
        <f t="shared" si="8"/>
        <v>13196.258000000007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401</v>
      </c>
      <c r="M1" s="349" t="str">
        <f>'3.1'!N1</f>
        <v>III. čtvrtletí 2023</v>
      </c>
      <c r="N1" s="6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1" ht="13.5" customHeight="1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1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84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4"/>
    </row>
    <row r="7" spans="1:21">
      <c r="A7" s="586" t="s">
        <v>53</v>
      </c>
      <c r="B7" s="591">
        <f>F8</f>
        <v>1510.1934599999995</v>
      </c>
      <c r="C7" s="581"/>
      <c r="D7" s="581"/>
      <c r="E7" s="581"/>
      <c r="F7" s="581"/>
      <c r="G7" s="593"/>
      <c r="H7" s="591">
        <f>SUM(H8,J8,L8)</f>
        <v>993509.17200000002</v>
      </c>
      <c r="I7" s="581"/>
      <c r="J7" s="581"/>
      <c r="K7" s="581"/>
      <c r="L7" s="581"/>
      <c r="M7" s="581"/>
      <c r="N7" s="73"/>
    </row>
    <row r="8" spans="1:21">
      <c r="A8" s="587"/>
      <c r="B8" s="359">
        <f>SUM(B9:B16)</f>
        <v>1511.0089899999994</v>
      </c>
      <c r="C8" s="354">
        <v>7.2411844835016295E-2</v>
      </c>
      <c r="D8" s="319">
        <f>SUM(D9:D16)</f>
        <v>1510.8826499999993</v>
      </c>
      <c r="E8" s="354">
        <v>7.2408025289112124E-2</v>
      </c>
      <c r="F8" s="319">
        <f>SUM(F9:F16)</f>
        <v>1510.1934599999995</v>
      </c>
      <c r="G8" s="360">
        <v>7.2390654993986156E-2</v>
      </c>
      <c r="H8" s="319">
        <f>SUM(H9:H16)</f>
        <v>181084.72700000001</v>
      </c>
      <c r="I8" s="354">
        <v>3.219453020495084E-2</v>
      </c>
      <c r="J8" s="319">
        <f>SUM(J9:J16)</f>
        <v>348293.47700000001</v>
      </c>
      <c r="K8" s="354">
        <v>5.8117637278434636E-2</v>
      </c>
      <c r="L8" s="319">
        <f>SUM(L9:L16)</f>
        <v>464130.96800000005</v>
      </c>
      <c r="M8" s="354">
        <v>8.0455089495175283E-2</v>
      </c>
      <c r="N8" s="10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1293.7099999999998</v>
      </c>
      <c r="C10" s="353">
        <v>0.13711960124228104</v>
      </c>
      <c r="D10" s="23">
        <v>1293.7099999999998</v>
      </c>
      <c r="E10" s="353">
        <v>0.13711960124228104</v>
      </c>
      <c r="F10" s="23">
        <v>1293.7099999999998</v>
      </c>
      <c r="G10" s="361">
        <v>0.13710514220322664</v>
      </c>
      <c r="H10" s="23">
        <v>138438.15</v>
      </c>
      <c r="I10" s="353">
        <v>6.3126909453791777E-2</v>
      </c>
      <c r="J10" s="23">
        <v>305307.90000000002</v>
      </c>
      <c r="K10" s="353">
        <v>0.12107007313268026</v>
      </c>
      <c r="L10" s="23">
        <v>422493.45</v>
      </c>
      <c r="M10" s="353">
        <v>0.15856468832033224</v>
      </c>
      <c r="N10" s="76"/>
      <c r="O10" s="85"/>
    </row>
    <row r="11" spans="1:21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</row>
    <row r="12" spans="1:21">
      <c r="A12" s="56" t="s">
        <v>22</v>
      </c>
      <c r="B12" s="248">
        <v>67.580000000000027</v>
      </c>
      <c r="C12" s="353">
        <v>6.4472674957736884E-2</v>
      </c>
      <c r="D12" s="23">
        <v>67.580000000000027</v>
      </c>
      <c r="E12" s="353">
        <v>6.4340335430408055E-2</v>
      </c>
      <c r="F12" s="23">
        <v>67.580000000000027</v>
      </c>
      <c r="G12" s="361">
        <v>6.411466639596447E-2</v>
      </c>
      <c r="H12" s="23">
        <v>26623.901999999995</v>
      </c>
      <c r="I12" s="353">
        <v>9.7458077598739479E-2</v>
      </c>
      <c r="J12" s="23">
        <v>26672.751</v>
      </c>
      <c r="K12" s="353">
        <v>9.8830676526547423E-2</v>
      </c>
      <c r="L12" s="23">
        <v>26031.145000000008</v>
      </c>
      <c r="M12" s="353">
        <v>9.7932308020272071E-2</v>
      </c>
      <c r="N12" s="76"/>
      <c r="O12" s="85"/>
    </row>
    <row r="13" spans="1:21">
      <c r="A13" s="56" t="s">
        <v>43</v>
      </c>
      <c r="B13" s="248">
        <v>29.547300000000014</v>
      </c>
      <c r="C13" s="353">
        <v>2.6869955102795197E-2</v>
      </c>
      <c r="D13" s="23">
        <v>29.547300000000014</v>
      </c>
      <c r="E13" s="353">
        <v>2.6882386155610706E-2</v>
      </c>
      <c r="F13" s="23">
        <v>29.477300000000014</v>
      </c>
      <c r="G13" s="361">
        <v>2.6873258662104767E-2</v>
      </c>
      <c r="H13" s="23">
        <v>1475.9859999999992</v>
      </c>
      <c r="I13" s="353">
        <v>1.6600158184362741E-2</v>
      </c>
      <c r="J13" s="23">
        <v>4394.5360000000001</v>
      </c>
      <c r="K13" s="353">
        <v>3.6119238455376651E-2</v>
      </c>
      <c r="L13" s="23">
        <v>3176.4899999999993</v>
      </c>
      <c r="M13" s="353">
        <v>3.0816754145518897E-2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17.200399999999998</v>
      </c>
      <c r="C15" s="353">
        <v>5.0880583385568508E-2</v>
      </c>
      <c r="D15" s="23">
        <v>17.200399999999998</v>
      </c>
      <c r="E15" s="74">
        <v>5.0880583385568508E-2</v>
      </c>
      <c r="F15" s="23">
        <v>17.200399999999998</v>
      </c>
      <c r="G15" s="362">
        <v>5.1031540021889622E-2</v>
      </c>
      <c r="H15" s="23">
        <v>614.4</v>
      </c>
      <c r="I15" s="353">
        <v>1.5092857182512397E-2</v>
      </c>
      <c r="J15" s="23">
        <v>694.86599999999999</v>
      </c>
      <c r="K15" s="74">
        <v>1.6857603101271466E-2</v>
      </c>
      <c r="L15" s="23">
        <v>632.36800000000005</v>
      </c>
      <c r="M15" s="74">
        <v>1.8719854742680151E-2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102.97128999999977</v>
      </c>
      <c r="C16" s="354">
        <v>4.8546565530276892E-2</v>
      </c>
      <c r="D16" s="243">
        <v>102.84494999999977</v>
      </c>
      <c r="E16" s="355">
        <v>4.8539443219348589E-2</v>
      </c>
      <c r="F16" s="243">
        <v>102.22575999999972</v>
      </c>
      <c r="G16" s="363">
        <v>4.8383625716955508E-2</v>
      </c>
      <c r="H16" s="243">
        <v>13932.289000000006</v>
      </c>
      <c r="I16" s="354">
        <v>4.6998514544460017E-2</v>
      </c>
      <c r="J16" s="243">
        <v>11223.423999999995</v>
      </c>
      <c r="K16" s="355">
        <v>4.6712319258861525E-2</v>
      </c>
      <c r="L16" s="243">
        <v>11797.515000000005</v>
      </c>
      <c r="M16" s="355">
        <v>4.6352912858720945E-2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4.2967843341476311E-2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4.1250810731982938E-2</v>
      </c>
      <c r="J20" s="87" t="str">
        <f t="shared" ref="J20:J26" si="1">A10</f>
        <v>PE</v>
      </c>
      <c r="K20" s="76">
        <f t="shared" si="0"/>
        <v>866239.5</v>
      </c>
      <c r="L20" s="87" t="str">
        <f t="shared" ref="L20:L26" si="2">A10</f>
        <v>PE</v>
      </c>
      <c r="M20" s="85">
        <f>K20/'6.1, 6.2'!C5</f>
        <v>0.11738863476225211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4.8145113836031948E-2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502058.17499999993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4.4832397621050686E-2</v>
      </c>
      <c r="J22" s="87" t="str">
        <f t="shared" si="1"/>
        <v>PSE</v>
      </c>
      <c r="K22" s="76">
        <f t="shared" si="0"/>
        <v>79327.797999999995</v>
      </c>
      <c r="L22" s="87" t="str">
        <f t="shared" si="2"/>
        <v>PSE</v>
      </c>
      <c r="M22" s="85">
        <f>K22/'6.1, 6.2'!E5</f>
        <v>9.8071888387982517E-2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9">
        <f>SUM(B24:B27)</f>
        <v>163970.70699999999</v>
      </c>
      <c r="C23" s="364">
        <v>4.265575385906098E-2</v>
      </c>
      <c r="D23" s="319">
        <f>SUM(D24:D27)</f>
        <v>172133.753</v>
      </c>
      <c r="E23" s="364">
        <v>4.3843569679397565E-2</v>
      </c>
      <c r="F23" s="319">
        <f>SUM(F24:F27)</f>
        <v>165953.715</v>
      </c>
      <c r="G23" s="364">
        <v>4.3500675675535047E-2</v>
      </c>
      <c r="H23" s="68"/>
      <c r="I23" s="68"/>
      <c r="J23" s="87" t="str">
        <f t="shared" si="1"/>
        <v>VE</v>
      </c>
      <c r="K23" s="76">
        <f t="shared" si="0"/>
        <v>9047.0119999999988</v>
      </c>
      <c r="L23" s="87" t="str">
        <f t="shared" si="2"/>
        <v>VE</v>
      </c>
      <c r="M23" s="85">
        <f>K23/'6.1, 6.2'!F5</f>
        <v>2.8843541558304264E-2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26665.26</v>
      </c>
      <c r="C24" s="353">
        <v>4.2883933365755834E-2</v>
      </c>
      <c r="D24" s="23">
        <v>26894.249</v>
      </c>
      <c r="E24" s="353">
        <v>4.529824305045671E-2</v>
      </c>
      <c r="F24" s="23">
        <v>24314.606</v>
      </c>
      <c r="G24" s="353">
        <v>4.0737159755412172E-2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70152.828999999998</v>
      </c>
      <c r="C25" s="353">
        <v>4.0979236038081679E-2</v>
      </c>
      <c r="D25" s="23">
        <v>75688.063999999998</v>
      </c>
      <c r="E25" s="353">
        <v>4.1035070256892306E-2</v>
      </c>
      <c r="F25" s="23">
        <v>75259.144</v>
      </c>
      <c r="G25" s="353">
        <v>4.1729232602799253E-2</v>
      </c>
      <c r="H25" s="68"/>
      <c r="I25" s="68"/>
      <c r="J25" s="87" t="str">
        <f t="shared" si="1"/>
        <v>VTE</v>
      </c>
      <c r="K25" s="76">
        <f t="shared" si="0"/>
        <v>1941.634</v>
      </c>
      <c r="L25" s="87" t="str">
        <f t="shared" si="2"/>
        <v>VTE</v>
      </c>
      <c r="M25" s="85">
        <f>K25/'6.1, 6.2'!H5</f>
        <v>1.6780415164711415E-2</v>
      </c>
      <c r="N25" s="78"/>
      <c r="O25" s="86"/>
    </row>
    <row r="26" spans="1:20">
      <c r="A26" s="18" t="s">
        <v>132</v>
      </c>
      <c r="B26" s="23">
        <v>24633.353999999999</v>
      </c>
      <c r="C26" s="353">
        <v>4.7856980303650487E-2</v>
      </c>
      <c r="D26" s="23">
        <v>26459.111000000001</v>
      </c>
      <c r="E26" s="74">
        <v>4.8700510720533233E-2</v>
      </c>
      <c r="F26" s="23">
        <v>25155.564999999999</v>
      </c>
      <c r="G26" s="74">
        <v>4.7853229992237921E-2</v>
      </c>
      <c r="H26" s="68"/>
      <c r="I26" s="68"/>
      <c r="J26" s="87" t="str">
        <f t="shared" si="1"/>
        <v>FVE</v>
      </c>
      <c r="K26" s="76">
        <f t="shared" si="0"/>
        <v>36953.22800000001</v>
      </c>
      <c r="L26" s="87" t="str">
        <f t="shared" si="2"/>
        <v>FVE</v>
      </c>
      <c r="M26" s="85">
        <f>K26/'6.1, 6.2'!I5</f>
        <v>4.6703934372384674E-2</v>
      </c>
      <c r="N26" s="78"/>
      <c r="O26" s="86"/>
    </row>
    <row r="27" spans="1:20">
      <c r="A27" s="430" t="s">
        <v>130</v>
      </c>
      <c r="B27" s="243">
        <v>42519.264000000003</v>
      </c>
      <c r="C27" s="354">
        <v>4.2706927092826891E-2</v>
      </c>
      <c r="D27" s="243">
        <v>43092.328999999998</v>
      </c>
      <c r="E27" s="355">
        <v>4.5619721247410081E-2</v>
      </c>
      <c r="F27" s="243">
        <v>41224.400000000001</v>
      </c>
      <c r="G27" s="355">
        <v>4.6376339801320075E-2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0.13710514220322664</v>
      </c>
      <c r="J32" s="87" t="str">
        <f t="shared" si="5"/>
        <v>PE</v>
      </c>
      <c r="K32" s="70">
        <f t="shared" si="6"/>
        <v>138438.15</v>
      </c>
      <c r="L32" s="70">
        <f t="shared" si="7"/>
        <v>305307.90000000002</v>
      </c>
      <c r="M32" s="70">
        <f t="shared" si="8"/>
        <v>422493.45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6.411466639596447E-2</v>
      </c>
      <c r="J34" s="87" t="str">
        <f t="shared" si="5"/>
        <v>PSE</v>
      </c>
      <c r="K34" s="70">
        <f t="shared" si="6"/>
        <v>26623.901999999995</v>
      </c>
      <c r="L34" s="70">
        <f t="shared" si="7"/>
        <v>26672.751</v>
      </c>
      <c r="M34" s="70">
        <f t="shared" si="8"/>
        <v>26031.145000000008</v>
      </c>
    </row>
    <row r="35" spans="8:13" ht="12.75" customHeight="1">
      <c r="H35" s="87" t="str">
        <f t="shared" si="3"/>
        <v>VE</v>
      </c>
      <c r="I35" s="88">
        <f t="shared" si="4"/>
        <v>2.6873258662104767E-2</v>
      </c>
      <c r="J35" s="87" t="str">
        <f t="shared" si="5"/>
        <v>VE</v>
      </c>
      <c r="K35" s="70">
        <f t="shared" si="6"/>
        <v>1475.9859999999992</v>
      </c>
      <c r="L35" s="70">
        <f t="shared" si="7"/>
        <v>4394.5360000000001</v>
      </c>
      <c r="M35" s="70">
        <f t="shared" si="8"/>
        <v>3176.4899999999993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5.1031540021889622E-2</v>
      </c>
      <c r="J37" s="87" t="str">
        <f t="shared" si="5"/>
        <v>VTE</v>
      </c>
      <c r="K37" s="70">
        <f t="shared" si="6"/>
        <v>614.4</v>
      </c>
      <c r="L37" s="70">
        <f t="shared" si="7"/>
        <v>694.86599999999999</v>
      </c>
      <c r="M37" s="70">
        <f t="shared" si="8"/>
        <v>632.36800000000005</v>
      </c>
    </row>
    <row r="38" spans="8:13" ht="12.75" customHeight="1">
      <c r="H38" s="87" t="str">
        <f t="shared" si="3"/>
        <v>FVE</v>
      </c>
      <c r="I38" s="88">
        <f t="shared" si="4"/>
        <v>4.8383625716955508E-2</v>
      </c>
      <c r="J38" s="87" t="str">
        <f t="shared" si="5"/>
        <v>FVE</v>
      </c>
      <c r="K38" s="70">
        <f t="shared" si="6"/>
        <v>13932.289000000006</v>
      </c>
      <c r="L38" s="70">
        <f t="shared" si="7"/>
        <v>11223.423999999995</v>
      </c>
      <c r="M38" s="70">
        <f t="shared" si="8"/>
        <v>11797.515000000005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402</v>
      </c>
      <c r="M1" s="349" t="str">
        <f>'3.1'!N1</f>
        <v>III.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4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86" t="s">
        <v>53</v>
      </c>
      <c r="B7" s="591">
        <f>F8</f>
        <v>574.28482999999869</v>
      </c>
      <c r="C7" s="581"/>
      <c r="D7" s="581"/>
      <c r="E7" s="581"/>
      <c r="F7" s="581"/>
      <c r="G7" s="593"/>
      <c r="H7" s="591">
        <f>SUM(H8,J8,L8)</f>
        <v>256927.02000000008</v>
      </c>
      <c r="I7" s="581"/>
      <c r="J7" s="581"/>
      <c r="K7" s="581"/>
      <c r="L7" s="581"/>
      <c r="M7" s="581"/>
      <c r="N7" s="73"/>
    </row>
    <row r="8" spans="1:24">
      <c r="A8" s="587"/>
      <c r="B8" s="359">
        <f>SUM(B9:B16)</f>
        <v>574.50626999999849</v>
      </c>
      <c r="C8" s="354">
        <v>2.7531973108898499E-2</v>
      </c>
      <c r="D8" s="319">
        <f>SUM(D9:D16)</f>
        <v>574.08814999999868</v>
      </c>
      <c r="E8" s="354">
        <v>2.7512784850219518E-2</v>
      </c>
      <c r="F8" s="319">
        <f>SUM(F9:F16)</f>
        <v>574.28482999999869</v>
      </c>
      <c r="G8" s="360">
        <v>2.7528165164223337E-2</v>
      </c>
      <c r="H8" s="319">
        <f>SUM(H9:H16)</f>
        <v>91614.69899999995</v>
      </c>
      <c r="I8" s="354">
        <v>1.6287912531535463E-2</v>
      </c>
      <c r="J8" s="319">
        <f>SUM(J9:J16)</f>
        <v>85167.154000000024</v>
      </c>
      <c r="K8" s="354">
        <v>1.4211330648057428E-2</v>
      </c>
      <c r="L8" s="319">
        <f>SUM(L9:L16)</f>
        <v>80145.167000000089</v>
      </c>
      <c r="M8" s="354">
        <v>1.3892816959351816E-2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262.08500000000004</v>
      </c>
      <c r="C10" s="353">
        <v>2.7778242953662904E-2</v>
      </c>
      <c r="D10" s="23">
        <v>262.08500000000004</v>
      </c>
      <c r="E10" s="353">
        <v>2.7778242953662904E-2</v>
      </c>
      <c r="F10" s="23">
        <v>262.08500000000004</v>
      </c>
      <c r="G10" s="361">
        <v>2.7775313783098735E-2</v>
      </c>
      <c r="H10" s="23">
        <v>39255.147999999994</v>
      </c>
      <c r="I10" s="353">
        <v>1.790009598792815E-2</v>
      </c>
      <c r="J10" s="23">
        <v>36652.212999999996</v>
      </c>
      <c r="K10" s="353">
        <v>1.4534462122940722E-2</v>
      </c>
      <c r="L10" s="23">
        <v>34033.070999999996</v>
      </c>
      <c r="M10" s="353">
        <v>1.2772844870609796E-2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71.466000000000008</v>
      </c>
      <c r="C12" s="353">
        <v>6.8179996870814191E-2</v>
      </c>
      <c r="D12" s="23">
        <v>71.466000000000008</v>
      </c>
      <c r="E12" s="353">
        <v>6.8040047526924247E-2</v>
      </c>
      <c r="F12" s="23">
        <v>72.335000000000008</v>
      </c>
      <c r="G12" s="361">
        <v>6.8625841872626353E-2</v>
      </c>
      <c r="H12" s="23">
        <v>19125.606000000007</v>
      </c>
      <c r="I12" s="353">
        <v>7.0010203375557745E-2</v>
      </c>
      <c r="J12" s="23">
        <v>18659.296000000006</v>
      </c>
      <c r="K12" s="353">
        <v>6.9138381983511965E-2</v>
      </c>
      <c r="L12" s="23">
        <v>18301.566999999999</v>
      </c>
      <c r="M12" s="353">
        <v>6.8852703048507699E-2</v>
      </c>
      <c r="N12" s="76"/>
      <c r="O12" s="85"/>
      <c r="X12" s="70"/>
    </row>
    <row r="13" spans="1:24">
      <c r="A13" s="56" t="s">
        <v>43</v>
      </c>
      <c r="B13" s="248">
        <v>20.815299999999993</v>
      </c>
      <c r="C13" s="353">
        <v>1.8929180549532864E-2</v>
      </c>
      <c r="D13" s="23">
        <v>20.694299999999991</v>
      </c>
      <c r="E13" s="353">
        <v>1.8827851066596749E-2</v>
      </c>
      <c r="F13" s="23">
        <v>20.561299999999989</v>
      </c>
      <c r="G13" s="361">
        <v>1.8744903140013983E-2</v>
      </c>
      <c r="H13" s="23">
        <v>2778.9300000000003</v>
      </c>
      <c r="I13" s="353">
        <v>3.1254143049643544E-2</v>
      </c>
      <c r="J13" s="23">
        <v>5135.2929999999997</v>
      </c>
      <c r="K13" s="353">
        <v>4.2207612454472215E-2</v>
      </c>
      <c r="L13" s="23">
        <v>2156.1570000000006</v>
      </c>
      <c r="M13" s="353">
        <v>2.0917981850451167E-2</v>
      </c>
      <c r="N13" s="76"/>
      <c r="O13" s="85"/>
      <c r="X13" s="70"/>
    </row>
    <row r="14" spans="1:24">
      <c r="A14" s="56" t="s">
        <v>44</v>
      </c>
      <c r="B14" s="248">
        <v>1.5</v>
      </c>
      <c r="C14" s="353">
        <v>1.2804097311139564E-3</v>
      </c>
      <c r="D14" s="23">
        <v>1.5</v>
      </c>
      <c r="E14" s="353">
        <v>1.2804097311139564E-3</v>
      </c>
      <c r="F14" s="23">
        <v>1.5</v>
      </c>
      <c r="G14" s="361">
        <v>1.2804097311139564E-3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5.3199999999999994</v>
      </c>
      <c r="C15" s="353">
        <v>1.5737116788634244E-2</v>
      </c>
      <c r="D15" s="23">
        <v>5.3199999999999994</v>
      </c>
      <c r="E15" s="74">
        <v>1.5737116788634244E-2</v>
      </c>
      <c r="F15" s="23">
        <v>5.3199999999999994</v>
      </c>
      <c r="G15" s="362">
        <v>1.5783806941492801E-2</v>
      </c>
      <c r="H15" s="23">
        <v>848.21299999999997</v>
      </c>
      <c r="I15" s="353">
        <v>2.083651964412498E-2</v>
      </c>
      <c r="J15" s="23">
        <v>626.61200000000008</v>
      </c>
      <c r="K15" s="74">
        <v>1.5201745940215691E-2</v>
      </c>
      <c r="L15" s="23">
        <v>402.34299999999996</v>
      </c>
      <c r="M15" s="74">
        <v>1.1910473832853905E-2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213.31996999999851</v>
      </c>
      <c r="C16" s="354">
        <v>0.100571255371489</v>
      </c>
      <c r="D16" s="243">
        <v>213.02284999999861</v>
      </c>
      <c r="E16" s="355">
        <v>0.1005397983274703</v>
      </c>
      <c r="F16" s="243">
        <v>212.48352999999861</v>
      </c>
      <c r="G16" s="363">
        <v>0.10056881539973336</v>
      </c>
      <c r="H16" s="243">
        <v>29606.801999999945</v>
      </c>
      <c r="I16" s="354">
        <v>9.9874163851463651E-2</v>
      </c>
      <c r="J16" s="243">
        <v>24093.740000000023</v>
      </c>
      <c r="K16" s="355">
        <v>0.10027906590894221</v>
      </c>
      <c r="L16" s="243">
        <v>25252.0290000001</v>
      </c>
      <c r="M16" s="355">
        <v>9.9216241703689159E-2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1.9613971603575631E-2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6.442309417890256E-2</v>
      </c>
      <c r="J20" s="87" t="str">
        <f t="shared" ref="J20:J26" si="1">A10</f>
        <v>PE</v>
      </c>
      <c r="K20" s="76">
        <f t="shared" si="0"/>
        <v>109940.43199999999</v>
      </c>
      <c r="L20" s="87" t="str">
        <f t="shared" ref="L20:L26" si="2">A10</f>
        <v>PE</v>
      </c>
      <c r="M20" s="85">
        <f>K20/'6.1, 6.2'!C5</f>
        <v>1.4898601619589285E-2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5.9558058607673527E-2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633093.21600000001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5.5820045638975767E-2</v>
      </c>
      <c r="J22" s="87" t="str">
        <f t="shared" si="1"/>
        <v>PSE</v>
      </c>
      <c r="K22" s="76">
        <f t="shared" si="0"/>
        <v>56086.469000000012</v>
      </c>
      <c r="L22" s="87" t="str">
        <f t="shared" si="2"/>
        <v>PSE</v>
      </c>
      <c r="M22" s="85">
        <f>K22/'6.1, 6.2'!E5</f>
        <v>6.9338946328045603E-2</v>
      </c>
      <c r="N22" s="78"/>
      <c r="O22" s="68"/>
    </row>
    <row r="23" spans="1:15">
      <c r="A23" s="580"/>
      <c r="B23" s="319">
        <f>SUM(B24:B27)</f>
        <v>206283.639</v>
      </c>
      <c r="C23" s="364">
        <v>5.3663146859124003E-2</v>
      </c>
      <c r="D23" s="319">
        <f>SUM(D24:D27)</f>
        <v>215206.78700000001</v>
      </c>
      <c r="E23" s="364">
        <v>5.4814547390445674E-2</v>
      </c>
      <c r="F23" s="319">
        <f>SUM(F24:F27)</f>
        <v>211602.79</v>
      </c>
      <c r="G23" s="364">
        <v>5.5466455450113611E-2</v>
      </c>
      <c r="H23" s="68"/>
      <c r="I23" s="68"/>
      <c r="J23" s="87" t="str">
        <f t="shared" si="1"/>
        <v>VE</v>
      </c>
      <c r="K23" s="76">
        <f t="shared" si="0"/>
        <v>10070.380000000001</v>
      </c>
      <c r="L23" s="87" t="str">
        <f t="shared" si="2"/>
        <v>VE</v>
      </c>
      <c r="M23" s="85">
        <f>K23/'6.1, 6.2'!F5</f>
        <v>3.2106227342012607E-2</v>
      </c>
      <c r="N23" s="78"/>
      <c r="O23" s="68"/>
    </row>
    <row r="24" spans="1:15">
      <c r="A24" s="18" t="s">
        <v>8</v>
      </c>
      <c r="B24" s="23">
        <v>10160.101000000001</v>
      </c>
      <c r="C24" s="353">
        <v>1.6339802959856729E-2</v>
      </c>
      <c r="D24" s="23">
        <v>12855.772000000001</v>
      </c>
      <c r="E24" s="353">
        <v>2.1653100804460312E-2</v>
      </c>
      <c r="F24" s="23">
        <v>12532.121999999999</v>
      </c>
      <c r="G24" s="353">
        <v>2.099655885800969E-2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112710.77099999999</v>
      </c>
      <c r="C25" s="353">
        <v>6.583913086161032E-2</v>
      </c>
      <c r="D25" s="23">
        <v>115966.175</v>
      </c>
      <c r="E25" s="353">
        <v>6.2872266603992782E-2</v>
      </c>
      <c r="F25" s="23">
        <v>116624.11</v>
      </c>
      <c r="G25" s="353">
        <v>6.4665027458782234E-2</v>
      </c>
      <c r="H25" s="68"/>
      <c r="I25" s="68"/>
      <c r="J25" s="87" t="str">
        <f t="shared" si="1"/>
        <v>VTE</v>
      </c>
      <c r="K25" s="76">
        <f t="shared" si="0"/>
        <v>1877.1680000000001</v>
      </c>
      <c r="L25" s="87" t="str">
        <f t="shared" si="2"/>
        <v>VTE</v>
      </c>
      <c r="M25" s="85">
        <f>K25/'6.1, 6.2'!H5</f>
        <v>1.6223272961799699E-2</v>
      </c>
      <c r="N25" s="78"/>
      <c r="O25" s="86"/>
    </row>
    <row r="26" spans="1:15">
      <c r="A26" s="18" t="s">
        <v>132</v>
      </c>
      <c r="B26" s="23">
        <v>30472.763999999999</v>
      </c>
      <c r="C26" s="353">
        <v>5.9201620150702565E-2</v>
      </c>
      <c r="D26" s="23">
        <v>32731.324000000001</v>
      </c>
      <c r="E26" s="74">
        <v>6.0245115391792517E-2</v>
      </c>
      <c r="F26" s="23">
        <v>31118.768</v>
      </c>
      <c r="G26" s="74">
        <v>5.9196983338640721E-2</v>
      </c>
      <c r="H26" s="68"/>
      <c r="I26" s="68"/>
      <c r="J26" s="87" t="str">
        <f t="shared" si="1"/>
        <v>FVE</v>
      </c>
      <c r="K26" s="76">
        <f t="shared" si="0"/>
        <v>78952.571000000069</v>
      </c>
      <c r="L26" s="87" t="str">
        <f t="shared" si="2"/>
        <v>FVE</v>
      </c>
      <c r="M26" s="85">
        <f>K26/'6.1, 6.2'!I5</f>
        <v>9.9785482732795194E-2</v>
      </c>
      <c r="N26" s="78"/>
      <c r="O26" s="86"/>
    </row>
    <row r="27" spans="1:15">
      <c r="A27" s="430" t="s">
        <v>130</v>
      </c>
      <c r="B27" s="243">
        <v>52940.002999999997</v>
      </c>
      <c r="C27" s="354">
        <v>5.3173659083445957E-2</v>
      </c>
      <c r="D27" s="243">
        <v>53653.516000000003</v>
      </c>
      <c r="E27" s="355">
        <v>5.6800328519339416E-2</v>
      </c>
      <c r="F27" s="243">
        <v>51327.79</v>
      </c>
      <c r="G27" s="355">
        <v>5.774238146075622E-2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2.7775313783098735E-2</v>
      </c>
      <c r="J32" s="87" t="str">
        <f t="shared" si="5"/>
        <v>PE</v>
      </c>
      <c r="K32" s="70">
        <f t="shared" si="6"/>
        <v>39255.147999999994</v>
      </c>
      <c r="L32" s="70">
        <f t="shared" si="7"/>
        <v>36652.212999999996</v>
      </c>
      <c r="M32" s="70">
        <f t="shared" si="8"/>
        <v>34033.070999999996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6.8625841872626353E-2</v>
      </c>
      <c r="J34" s="87" t="str">
        <f t="shared" si="5"/>
        <v>PSE</v>
      </c>
      <c r="K34" s="70">
        <f t="shared" si="6"/>
        <v>19125.606000000007</v>
      </c>
      <c r="L34" s="70">
        <f t="shared" si="7"/>
        <v>18659.296000000006</v>
      </c>
      <c r="M34" s="70">
        <f t="shared" si="8"/>
        <v>18301.566999999999</v>
      </c>
    </row>
    <row r="35" spans="8:13" ht="13.5" customHeight="1">
      <c r="H35" s="87" t="str">
        <f t="shared" si="3"/>
        <v>VE</v>
      </c>
      <c r="I35" s="88">
        <f t="shared" si="4"/>
        <v>1.8744903140013983E-2</v>
      </c>
      <c r="J35" s="87" t="str">
        <f t="shared" si="5"/>
        <v>VE</v>
      </c>
      <c r="K35" s="70">
        <f t="shared" si="6"/>
        <v>2778.9300000000003</v>
      </c>
      <c r="L35" s="70">
        <f t="shared" si="7"/>
        <v>5135.2929999999997</v>
      </c>
      <c r="M35" s="70">
        <f t="shared" si="8"/>
        <v>2156.1570000000006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1.5783806941492801E-2</v>
      </c>
      <c r="J37" s="87" t="str">
        <f t="shared" si="5"/>
        <v>VTE</v>
      </c>
      <c r="K37" s="70">
        <f t="shared" si="6"/>
        <v>848.21299999999997</v>
      </c>
      <c r="L37" s="70">
        <f t="shared" si="7"/>
        <v>626.61200000000008</v>
      </c>
      <c r="M37" s="70">
        <f t="shared" si="8"/>
        <v>402.34299999999996</v>
      </c>
    </row>
    <row r="38" spans="8:13" ht="12.75" customHeight="1">
      <c r="H38" s="87" t="str">
        <f t="shared" si="3"/>
        <v>FVE</v>
      </c>
      <c r="I38" s="88">
        <f t="shared" si="4"/>
        <v>0.10056881539973336</v>
      </c>
      <c r="J38" s="87" t="str">
        <f t="shared" si="5"/>
        <v>FVE</v>
      </c>
      <c r="K38" s="70">
        <f t="shared" si="6"/>
        <v>29606.801999999945</v>
      </c>
      <c r="L38" s="70">
        <f t="shared" si="7"/>
        <v>24093.740000000023</v>
      </c>
      <c r="M38" s="70">
        <f t="shared" si="8"/>
        <v>25252.0290000001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2" t="s">
        <v>374</v>
      </c>
      <c r="I1" s="120"/>
    </row>
    <row r="2" spans="1:9" s="108" customFormat="1" ht="6" customHeight="1">
      <c r="A2" s="121"/>
    </row>
    <row r="3" spans="1:9" ht="12.75" customHeight="1">
      <c r="A3" s="469" t="s">
        <v>423</v>
      </c>
      <c r="B3" s="469"/>
      <c r="C3" s="469"/>
      <c r="D3" s="469"/>
      <c r="E3" s="469"/>
      <c r="F3" s="469"/>
      <c r="G3" s="469"/>
      <c r="H3" s="469"/>
      <c r="I3" s="469"/>
    </row>
    <row r="4" spans="1:9">
      <c r="A4" s="469"/>
      <c r="B4" s="469"/>
      <c r="C4" s="469"/>
      <c r="D4" s="469"/>
      <c r="E4" s="469"/>
      <c r="F4" s="469"/>
      <c r="G4" s="469"/>
      <c r="H4" s="469"/>
      <c r="I4" s="469"/>
    </row>
    <row r="5" spans="1:9">
      <c r="A5" s="469"/>
      <c r="B5" s="469"/>
      <c r="C5" s="469"/>
      <c r="D5" s="469"/>
      <c r="E5" s="469"/>
      <c r="F5" s="469"/>
      <c r="G5" s="469"/>
      <c r="H5" s="469"/>
      <c r="I5" s="469"/>
    </row>
    <row r="6" spans="1:9">
      <c r="A6" s="469"/>
      <c r="B6" s="469"/>
      <c r="C6" s="469"/>
      <c r="D6" s="469"/>
      <c r="E6" s="469"/>
      <c r="F6" s="469"/>
      <c r="G6" s="469"/>
      <c r="H6" s="469"/>
      <c r="I6" s="469"/>
    </row>
    <row r="7" spans="1:9">
      <c r="A7" s="469"/>
      <c r="B7" s="469"/>
      <c r="C7" s="469"/>
      <c r="D7" s="469"/>
      <c r="E7" s="469"/>
      <c r="F7" s="469"/>
      <c r="G7" s="469"/>
      <c r="H7" s="469"/>
      <c r="I7" s="469"/>
    </row>
    <row r="8" spans="1:9">
      <c r="A8" s="469"/>
      <c r="B8" s="469"/>
      <c r="C8" s="469"/>
      <c r="D8" s="469"/>
      <c r="E8" s="469"/>
      <c r="F8" s="469"/>
      <c r="G8" s="469"/>
      <c r="H8" s="469"/>
      <c r="I8" s="469"/>
    </row>
    <row r="9" spans="1:9">
      <c r="A9" s="469"/>
      <c r="B9" s="469"/>
      <c r="C9" s="469"/>
      <c r="D9" s="469"/>
      <c r="E9" s="469"/>
      <c r="F9" s="469"/>
      <c r="G9" s="469"/>
      <c r="H9" s="469"/>
      <c r="I9" s="469"/>
    </row>
    <row r="10" spans="1:9">
      <c r="A10" s="469"/>
      <c r="B10" s="469"/>
      <c r="C10" s="469"/>
      <c r="D10" s="469"/>
      <c r="E10" s="469"/>
      <c r="F10" s="469"/>
      <c r="G10" s="469"/>
      <c r="H10" s="469"/>
      <c r="I10" s="469"/>
    </row>
    <row r="11" spans="1:9">
      <c r="A11" s="469"/>
      <c r="B11" s="469"/>
      <c r="C11" s="469"/>
      <c r="D11" s="469"/>
      <c r="E11" s="469"/>
      <c r="F11" s="469"/>
      <c r="G11" s="469"/>
      <c r="H11" s="469"/>
      <c r="I11" s="469"/>
    </row>
    <row r="12" spans="1:9">
      <c r="A12" s="469"/>
      <c r="B12" s="469"/>
      <c r="C12" s="469"/>
      <c r="D12" s="469"/>
      <c r="E12" s="469"/>
      <c r="F12" s="469"/>
      <c r="G12" s="469"/>
      <c r="H12" s="469"/>
      <c r="I12" s="469"/>
    </row>
    <row r="13" spans="1:9">
      <c r="A13" s="469"/>
      <c r="B13" s="469"/>
      <c r="C13" s="469"/>
      <c r="D13" s="469"/>
      <c r="E13" s="469"/>
      <c r="F13" s="469"/>
      <c r="G13" s="469"/>
      <c r="H13" s="469"/>
      <c r="I13" s="469"/>
    </row>
    <row r="14" spans="1:9">
      <c r="A14" s="469"/>
      <c r="B14" s="469"/>
      <c r="C14" s="469"/>
      <c r="D14" s="469"/>
      <c r="E14" s="469"/>
      <c r="F14" s="469"/>
      <c r="G14" s="469"/>
      <c r="H14" s="469"/>
      <c r="I14" s="469"/>
    </row>
    <row r="15" spans="1:9">
      <c r="A15" s="469"/>
      <c r="B15" s="469"/>
      <c r="C15" s="469"/>
      <c r="D15" s="469"/>
      <c r="E15" s="469"/>
      <c r="F15" s="469"/>
      <c r="G15" s="469"/>
      <c r="H15" s="469"/>
      <c r="I15" s="469"/>
    </row>
    <row r="16" spans="1:9">
      <c r="A16" s="469"/>
      <c r="B16" s="469"/>
      <c r="C16" s="469"/>
      <c r="D16" s="469"/>
      <c r="E16" s="469"/>
      <c r="F16" s="469"/>
      <c r="G16" s="469"/>
      <c r="H16" s="469"/>
      <c r="I16" s="469"/>
    </row>
    <row r="17" spans="1:9">
      <c r="A17" s="469"/>
      <c r="B17" s="469"/>
      <c r="C17" s="469"/>
      <c r="D17" s="469"/>
      <c r="E17" s="469"/>
      <c r="F17" s="469"/>
      <c r="G17" s="469"/>
      <c r="H17" s="469"/>
      <c r="I17" s="469"/>
    </row>
    <row r="18" spans="1:9">
      <c r="A18" s="469"/>
      <c r="B18" s="469"/>
      <c r="C18" s="469"/>
      <c r="D18" s="469"/>
      <c r="E18" s="469"/>
      <c r="F18" s="469"/>
      <c r="G18" s="469"/>
      <c r="H18" s="469"/>
      <c r="I18" s="469"/>
    </row>
    <row r="19" spans="1:9">
      <c r="A19" s="469"/>
      <c r="B19" s="469"/>
      <c r="C19" s="469"/>
      <c r="D19" s="469"/>
      <c r="E19" s="469"/>
      <c r="F19" s="469"/>
      <c r="G19" s="469"/>
      <c r="H19" s="469"/>
      <c r="I19" s="469"/>
    </row>
    <row r="20" spans="1:9">
      <c r="A20" s="469"/>
      <c r="B20" s="469"/>
      <c r="C20" s="469"/>
      <c r="D20" s="469"/>
      <c r="E20" s="469"/>
      <c r="F20" s="469"/>
      <c r="G20" s="469"/>
      <c r="H20" s="469"/>
      <c r="I20" s="469"/>
    </row>
    <row r="21" spans="1:9">
      <c r="A21" s="469"/>
      <c r="B21" s="469"/>
      <c r="C21" s="469"/>
      <c r="D21" s="469"/>
      <c r="E21" s="469"/>
      <c r="F21" s="469"/>
      <c r="G21" s="469"/>
      <c r="H21" s="469"/>
      <c r="I21" s="469"/>
    </row>
    <row r="22" spans="1:9">
      <c r="A22" s="469"/>
      <c r="B22" s="469"/>
      <c r="C22" s="469"/>
      <c r="D22" s="469"/>
      <c r="E22" s="469"/>
      <c r="F22" s="469"/>
      <c r="G22" s="469"/>
      <c r="H22" s="469"/>
      <c r="I22" s="469"/>
    </row>
    <row r="23" spans="1:9">
      <c r="A23" s="469"/>
      <c r="B23" s="469"/>
      <c r="C23" s="469"/>
      <c r="D23" s="469"/>
      <c r="E23" s="469"/>
      <c r="F23" s="469"/>
      <c r="G23" s="469"/>
      <c r="H23" s="469"/>
      <c r="I23" s="469"/>
    </row>
    <row r="24" spans="1:9">
      <c r="A24" s="469"/>
      <c r="B24" s="469"/>
      <c r="C24" s="469"/>
      <c r="D24" s="469"/>
      <c r="E24" s="469"/>
      <c r="F24" s="469"/>
      <c r="G24" s="469"/>
      <c r="H24" s="469"/>
      <c r="I24" s="469"/>
    </row>
    <row r="25" spans="1:9">
      <c r="A25" s="469"/>
      <c r="B25" s="469"/>
      <c r="C25" s="469"/>
      <c r="D25" s="469"/>
      <c r="E25" s="469"/>
      <c r="F25" s="469"/>
      <c r="G25" s="469"/>
      <c r="H25" s="469"/>
      <c r="I25" s="469"/>
    </row>
    <row r="26" spans="1:9">
      <c r="A26" s="469"/>
      <c r="B26" s="469"/>
      <c r="C26" s="469"/>
      <c r="D26" s="469"/>
      <c r="E26" s="469"/>
      <c r="F26" s="469"/>
      <c r="G26" s="469"/>
      <c r="H26" s="469"/>
      <c r="I26" s="469"/>
    </row>
    <row r="27" spans="1:9">
      <c r="A27" s="469"/>
      <c r="B27" s="469"/>
      <c r="C27" s="469"/>
      <c r="D27" s="469"/>
      <c r="E27" s="469"/>
      <c r="F27" s="469"/>
      <c r="G27" s="469"/>
      <c r="H27" s="469"/>
      <c r="I27" s="469"/>
    </row>
    <row r="28" spans="1:9">
      <c r="A28" s="469"/>
      <c r="B28" s="469"/>
      <c r="C28" s="469"/>
      <c r="D28" s="469"/>
      <c r="E28" s="469"/>
      <c r="F28" s="469"/>
      <c r="G28" s="469"/>
      <c r="H28" s="469"/>
      <c r="I28" s="469"/>
    </row>
    <row r="29" spans="1:9">
      <c r="A29" s="469"/>
      <c r="B29" s="469"/>
      <c r="C29" s="469"/>
      <c r="D29" s="469"/>
      <c r="E29" s="469"/>
      <c r="F29" s="469"/>
      <c r="G29" s="469"/>
      <c r="H29" s="469"/>
      <c r="I29" s="469"/>
    </row>
    <row r="30" spans="1:9">
      <c r="A30" s="469"/>
      <c r="B30" s="469"/>
      <c r="C30" s="469"/>
      <c r="D30" s="469"/>
      <c r="E30" s="469"/>
      <c r="F30" s="469"/>
      <c r="G30" s="469"/>
      <c r="H30" s="469"/>
      <c r="I30" s="469"/>
    </row>
    <row r="31" spans="1:9">
      <c r="A31" s="469"/>
      <c r="B31" s="469"/>
      <c r="C31" s="469"/>
      <c r="D31" s="469"/>
      <c r="E31" s="469"/>
      <c r="F31" s="469"/>
      <c r="G31" s="469"/>
      <c r="H31" s="469"/>
      <c r="I31" s="469"/>
    </row>
    <row r="32" spans="1:9">
      <c r="A32" s="469"/>
      <c r="B32" s="469"/>
      <c r="C32" s="469"/>
      <c r="D32" s="469"/>
      <c r="E32" s="469"/>
      <c r="F32" s="469"/>
      <c r="G32" s="469"/>
      <c r="H32" s="469"/>
      <c r="I32" s="469"/>
    </row>
    <row r="33" spans="1:9">
      <c r="A33" s="469"/>
      <c r="B33" s="469"/>
      <c r="C33" s="469"/>
      <c r="D33" s="469"/>
      <c r="E33" s="469"/>
      <c r="F33" s="469"/>
      <c r="G33" s="469"/>
      <c r="H33" s="469"/>
      <c r="I33" s="469"/>
    </row>
    <row r="34" spans="1:9">
      <c r="A34" s="469"/>
      <c r="B34" s="469"/>
      <c r="C34" s="469"/>
      <c r="D34" s="469"/>
      <c r="E34" s="469"/>
      <c r="F34" s="469"/>
      <c r="G34" s="469"/>
      <c r="H34" s="469"/>
      <c r="I34" s="469"/>
    </row>
    <row r="35" spans="1:9">
      <c r="A35" s="469"/>
      <c r="B35" s="469"/>
      <c r="C35" s="469"/>
      <c r="D35" s="469"/>
      <c r="E35" s="469"/>
      <c r="F35" s="469"/>
      <c r="G35" s="469"/>
      <c r="H35" s="469"/>
      <c r="I35" s="469"/>
    </row>
    <row r="36" spans="1:9">
      <c r="A36" s="469"/>
      <c r="B36" s="469"/>
      <c r="C36" s="469"/>
      <c r="D36" s="469"/>
      <c r="E36" s="469"/>
      <c r="F36" s="469"/>
      <c r="G36" s="469"/>
      <c r="H36" s="469"/>
      <c r="I36" s="469"/>
    </row>
    <row r="37" spans="1:9">
      <c r="A37" s="469"/>
      <c r="B37" s="469"/>
      <c r="C37" s="469"/>
      <c r="D37" s="469"/>
      <c r="E37" s="469"/>
      <c r="F37" s="469"/>
      <c r="G37" s="469"/>
      <c r="H37" s="469"/>
      <c r="I37" s="469"/>
    </row>
    <row r="38" spans="1:9">
      <c r="A38" s="469"/>
      <c r="B38" s="469"/>
      <c r="C38" s="469"/>
      <c r="D38" s="469"/>
      <c r="E38" s="469"/>
      <c r="F38" s="469"/>
      <c r="G38" s="469"/>
      <c r="H38" s="469"/>
      <c r="I38" s="469"/>
    </row>
    <row r="39" spans="1:9">
      <c r="A39" s="469"/>
      <c r="B39" s="469"/>
      <c r="C39" s="469"/>
      <c r="D39" s="469"/>
      <c r="E39" s="469"/>
      <c r="F39" s="469"/>
      <c r="G39" s="469"/>
      <c r="H39" s="469"/>
      <c r="I39" s="469"/>
    </row>
    <row r="40" spans="1:9">
      <c r="A40" s="469"/>
      <c r="B40" s="469"/>
      <c r="C40" s="469"/>
      <c r="D40" s="469"/>
      <c r="E40" s="469"/>
      <c r="F40" s="469"/>
      <c r="G40" s="469"/>
      <c r="H40" s="469"/>
      <c r="I40" s="469"/>
    </row>
    <row r="41" spans="1:9">
      <c r="A41" s="469"/>
      <c r="B41" s="469"/>
      <c r="C41" s="469"/>
      <c r="D41" s="469"/>
      <c r="E41" s="469"/>
      <c r="F41" s="469"/>
      <c r="G41" s="469"/>
      <c r="H41" s="469"/>
      <c r="I41" s="469"/>
    </row>
    <row r="42" spans="1:9">
      <c r="A42" s="469"/>
      <c r="B42" s="469"/>
      <c r="C42" s="469"/>
      <c r="D42" s="469"/>
      <c r="E42" s="469"/>
      <c r="F42" s="469"/>
      <c r="G42" s="469"/>
      <c r="H42" s="469"/>
      <c r="I42" s="469"/>
    </row>
    <row r="43" spans="1:9">
      <c r="A43" s="469"/>
      <c r="B43" s="469"/>
      <c r="C43" s="469"/>
      <c r="D43" s="469"/>
      <c r="E43" s="469"/>
      <c r="F43" s="469"/>
      <c r="G43" s="469"/>
      <c r="H43" s="469"/>
      <c r="I43" s="469"/>
    </row>
    <row r="44" spans="1:9">
      <c r="A44" s="469"/>
      <c r="B44" s="469"/>
      <c r="C44" s="469"/>
      <c r="D44" s="469"/>
      <c r="E44" s="469"/>
      <c r="F44" s="469"/>
      <c r="G44" s="469"/>
      <c r="H44" s="469"/>
      <c r="I44" s="469"/>
    </row>
    <row r="45" spans="1:9">
      <c r="A45" s="469"/>
      <c r="B45" s="469"/>
      <c r="C45" s="469"/>
      <c r="D45" s="469"/>
      <c r="E45" s="469"/>
      <c r="F45" s="469"/>
      <c r="G45" s="469"/>
      <c r="H45" s="469"/>
      <c r="I45" s="469"/>
    </row>
    <row r="46" spans="1:9">
      <c r="A46" s="469"/>
      <c r="B46" s="469"/>
      <c r="C46" s="469"/>
      <c r="D46" s="469"/>
      <c r="E46" s="469"/>
      <c r="F46" s="469"/>
      <c r="G46" s="469"/>
      <c r="H46" s="469"/>
      <c r="I46" s="469"/>
    </row>
    <row r="47" spans="1:9">
      <c r="A47" s="469"/>
      <c r="B47" s="469"/>
      <c r="C47" s="469"/>
      <c r="D47" s="469"/>
      <c r="E47" s="469"/>
      <c r="F47" s="469"/>
      <c r="G47" s="469"/>
      <c r="H47" s="469"/>
      <c r="I47" s="469"/>
    </row>
    <row r="48" spans="1:9">
      <c r="A48" s="469"/>
      <c r="B48" s="469"/>
      <c r="C48" s="469"/>
      <c r="D48" s="469"/>
      <c r="E48" s="469"/>
      <c r="F48" s="469"/>
      <c r="G48" s="469"/>
      <c r="H48" s="469"/>
      <c r="I48" s="469"/>
    </row>
    <row r="49" spans="1:9">
      <c r="A49" s="469"/>
      <c r="B49" s="469"/>
      <c r="C49" s="469"/>
      <c r="D49" s="469"/>
      <c r="E49" s="469"/>
      <c r="F49" s="469"/>
      <c r="G49" s="469"/>
      <c r="H49" s="469"/>
      <c r="I49" s="469"/>
    </row>
    <row r="50" spans="1:9">
      <c r="A50" s="469"/>
      <c r="B50" s="469"/>
      <c r="C50" s="469"/>
      <c r="D50" s="469"/>
      <c r="E50" s="469"/>
      <c r="F50" s="469"/>
      <c r="G50" s="469"/>
      <c r="H50" s="469"/>
      <c r="I50" s="469"/>
    </row>
    <row r="51" spans="1:9">
      <c r="A51" s="469"/>
      <c r="B51" s="469"/>
      <c r="C51" s="469"/>
      <c r="D51" s="469"/>
      <c r="E51" s="469"/>
      <c r="F51" s="469"/>
      <c r="G51" s="469"/>
      <c r="H51" s="469"/>
      <c r="I51" s="469"/>
    </row>
    <row r="52" spans="1:9">
      <c r="A52" s="469"/>
      <c r="B52" s="469"/>
      <c r="C52" s="469"/>
      <c r="D52" s="469"/>
      <c r="E52" s="469"/>
      <c r="F52" s="469"/>
      <c r="G52" s="469"/>
      <c r="H52" s="469"/>
      <c r="I52" s="469"/>
    </row>
    <row r="53" spans="1:9">
      <c r="A53" s="469"/>
      <c r="B53" s="469"/>
      <c r="C53" s="469"/>
      <c r="D53" s="469"/>
      <c r="E53" s="469"/>
      <c r="F53" s="469"/>
      <c r="G53" s="469"/>
      <c r="H53" s="469"/>
      <c r="I53" s="469"/>
    </row>
    <row r="54" spans="1:9">
      <c r="A54" s="469"/>
      <c r="B54" s="469"/>
      <c r="C54" s="469"/>
      <c r="D54" s="469"/>
      <c r="E54" s="469"/>
      <c r="F54" s="469"/>
      <c r="G54" s="469"/>
      <c r="H54" s="469"/>
      <c r="I54" s="469"/>
    </row>
    <row r="55" spans="1:9">
      <c r="A55" s="469"/>
      <c r="B55" s="469"/>
      <c r="C55" s="469"/>
      <c r="D55" s="469"/>
      <c r="E55" s="469"/>
      <c r="F55" s="469"/>
      <c r="G55" s="469"/>
      <c r="H55" s="469"/>
      <c r="I55" s="469"/>
    </row>
    <row r="56" spans="1:9">
      <c r="A56" s="469"/>
      <c r="B56" s="469"/>
      <c r="C56" s="469"/>
      <c r="D56" s="469"/>
      <c r="E56" s="469"/>
      <c r="F56" s="469"/>
      <c r="G56" s="469"/>
      <c r="H56" s="469"/>
      <c r="I56" s="469"/>
    </row>
    <row r="57" spans="1:9">
      <c r="A57" s="469"/>
      <c r="B57" s="469"/>
      <c r="C57" s="469"/>
      <c r="D57" s="469"/>
      <c r="E57" s="469"/>
      <c r="F57" s="469"/>
      <c r="G57" s="469"/>
      <c r="H57" s="469"/>
      <c r="I57" s="469"/>
    </row>
    <row r="58" spans="1:9">
      <c r="A58" s="469"/>
      <c r="B58" s="469"/>
      <c r="C58" s="469"/>
      <c r="D58" s="469"/>
      <c r="E58" s="469"/>
      <c r="F58" s="469"/>
      <c r="G58" s="469"/>
      <c r="H58" s="469"/>
      <c r="I58" s="469"/>
    </row>
    <row r="59" spans="1:9">
      <c r="A59" s="469"/>
      <c r="B59" s="469"/>
      <c r="C59" s="469"/>
      <c r="D59" s="469"/>
      <c r="E59" s="469"/>
      <c r="F59" s="469"/>
      <c r="G59" s="469"/>
      <c r="H59" s="469"/>
      <c r="I59" s="469"/>
    </row>
    <row r="60" spans="1:9">
      <c r="A60" s="469"/>
      <c r="B60" s="469"/>
      <c r="C60" s="469"/>
      <c r="D60" s="469"/>
      <c r="E60" s="469"/>
      <c r="F60" s="469"/>
      <c r="G60" s="469"/>
      <c r="H60" s="469"/>
      <c r="I60" s="469"/>
    </row>
    <row r="61" spans="1:9">
      <c r="A61" s="469"/>
      <c r="B61" s="469"/>
      <c r="C61" s="469"/>
      <c r="D61" s="469"/>
      <c r="E61" s="469"/>
      <c r="F61" s="469"/>
      <c r="G61" s="469"/>
      <c r="H61" s="469"/>
      <c r="I61" s="469"/>
    </row>
    <row r="62" spans="1:9">
      <c r="A62" s="469"/>
      <c r="B62" s="469"/>
      <c r="C62" s="469"/>
      <c r="D62" s="469"/>
      <c r="E62" s="469"/>
      <c r="F62" s="469"/>
      <c r="G62" s="469"/>
      <c r="H62" s="469"/>
      <c r="I62" s="469"/>
    </row>
    <row r="63" spans="1:9">
      <c r="A63" s="469"/>
      <c r="B63" s="469"/>
      <c r="C63" s="469"/>
      <c r="D63" s="469"/>
      <c r="E63" s="469"/>
      <c r="F63" s="469"/>
      <c r="G63" s="469"/>
      <c r="H63" s="469"/>
      <c r="I63" s="469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2" t="s">
        <v>403</v>
      </c>
      <c r="M1" s="349" t="str">
        <f>'3.1'!N1</f>
        <v>III. čtvrtletí 2023</v>
      </c>
    </row>
    <row r="2" spans="1:24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4" ht="13.5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4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67"/>
    </row>
    <row r="6" spans="1:24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7"/>
    </row>
    <row r="7" spans="1:24">
      <c r="A7" s="586" t="s">
        <v>53</v>
      </c>
      <c r="B7" s="591">
        <f>F8</f>
        <v>2311.8078799999994</v>
      </c>
      <c r="C7" s="581"/>
      <c r="D7" s="581"/>
      <c r="E7" s="581"/>
      <c r="F7" s="581"/>
      <c r="G7" s="593"/>
      <c r="H7" s="591">
        <f>SUM(H8,J8,L8)</f>
        <v>1238859.2080000001</v>
      </c>
      <c r="I7" s="581"/>
      <c r="J7" s="581"/>
      <c r="K7" s="581"/>
      <c r="L7" s="581"/>
      <c r="M7" s="581"/>
      <c r="N7" s="73"/>
    </row>
    <row r="8" spans="1:24">
      <c r="A8" s="587"/>
      <c r="B8" s="359">
        <f>SUM(B9:B16)</f>
        <v>2313.179419999999</v>
      </c>
      <c r="C8" s="354">
        <v>0.11085413147448776</v>
      </c>
      <c r="D8" s="319">
        <f>SUM(D9:D16)</f>
        <v>2312.3447099999989</v>
      </c>
      <c r="E8" s="354">
        <v>0.11081755041586099</v>
      </c>
      <c r="F8" s="319">
        <f>SUM(F9:F16)</f>
        <v>2311.8078799999994</v>
      </c>
      <c r="G8" s="360">
        <v>0.11081579352982932</v>
      </c>
      <c r="H8" s="319">
        <f>SUM(H9:H16)</f>
        <v>404799.52000000008</v>
      </c>
      <c r="I8" s="354">
        <v>7.1968136625843684E-2</v>
      </c>
      <c r="J8" s="319">
        <f>SUM(J9:J16)</f>
        <v>417402.03800000006</v>
      </c>
      <c r="K8" s="354">
        <v>6.9649367116236274E-2</v>
      </c>
      <c r="L8" s="319">
        <f>SUM(L9:L16)</f>
        <v>416657.64999999991</v>
      </c>
      <c r="M8" s="354">
        <v>7.2225795800808124E-2</v>
      </c>
      <c r="N8" s="10"/>
    </row>
    <row r="9" spans="1:24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  <c r="X9" s="70"/>
    </row>
    <row r="10" spans="1:24">
      <c r="A10" s="56" t="s">
        <v>20</v>
      </c>
      <c r="B10" s="248">
        <v>1151.8600000000001</v>
      </c>
      <c r="C10" s="353">
        <v>0.12208499886909266</v>
      </c>
      <c r="D10" s="23">
        <v>1151.8600000000001</v>
      </c>
      <c r="E10" s="353">
        <v>0.12208499886909266</v>
      </c>
      <c r="F10" s="23">
        <v>1151.8600000000001</v>
      </c>
      <c r="G10" s="361">
        <v>0.12207212520441883</v>
      </c>
      <c r="H10" s="23">
        <v>291308.64500000002</v>
      </c>
      <c r="I10" s="353">
        <v>0.13283487576236591</v>
      </c>
      <c r="J10" s="23">
        <v>306414.83800000005</v>
      </c>
      <c r="K10" s="353">
        <v>0.12150903021375593</v>
      </c>
      <c r="L10" s="23">
        <v>309545.66399999993</v>
      </c>
      <c r="M10" s="353">
        <v>0.11617460988583438</v>
      </c>
      <c r="N10" s="76"/>
      <c r="O10" s="85"/>
      <c r="X10" s="70"/>
    </row>
    <row r="11" spans="1:24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76"/>
      <c r="O11" s="85"/>
      <c r="X11" s="70"/>
    </row>
    <row r="12" spans="1:24">
      <c r="A12" s="56" t="s">
        <v>22</v>
      </c>
      <c r="B12" s="248">
        <v>212.10899999999998</v>
      </c>
      <c r="C12" s="353">
        <v>0.20235623871871272</v>
      </c>
      <c r="D12" s="23">
        <v>212.10899999999998</v>
      </c>
      <c r="E12" s="353">
        <v>0.20194087315490405</v>
      </c>
      <c r="F12" s="23">
        <v>212.37399999999997</v>
      </c>
      <c r="G12" s="361">
        <v>0.20148399173093445</v>
      </c>
      <c r="H12" s="23">
        <v>29114.985000000001</v>
      </c>
      <c r="I12" s="353">
        <v>0.10657680708921392</v>
      </c>
      <c r="J12" s="23">
        <v>29136.953999999991</v>
      </c>
      <c r="K12" s="353">
        <v>0.10796130012021973</v>
      </c>
      <c r="L12" s="23">
        <v>28289.80999999999</v>
      </c>
      <c r="M12" s="353">
        <v>0.10642967824715245</v>
      </c>
      <c r="N12" s="76"/>
      <c r="O12" s="85"/>
      <c r="X12" s="70"/>
    </row>
    <row r="13" spans="1:24">
      <c r="A13" s="56" t="s">
        <v>43</v>
      </c>
      <c r="B13" s="248">
        <v>644.81355999999994</v>
      </c>
      <c r="C13" s="353">
        <v>0.58638560568557963</v>
      </c>
      <c r="D13" s="23">
        <v>644.81355999999994</v>
      </c>
      <c r="E13" s="353">
        <v>0.58665688974268526</v>
      </c>
      <c r="F13" s="23">
        <v>644.81506000000002</v>
      </c>
      <c r="G13" s="361">
        <v>0.58785173325238738</v>
      </c>
      <c r="H13" s="23">
        <v>43847.921000000002</v>
      </c>
      <c r="I13" s="353">
        <v>0.49314995173087095</v>
      </c>
      <c r="J13" s="23">
        <v>47634.734000000011</v>
      </c>
      <c r="K13" s="353">
        <v>0.39151580874623348</v>
      </c>
      <c r="L13" s="23">
        <v>44582.760999999999</v>
      </c>
      <c r="M13" s="353">
        <v>0.43252016687142997</v>
      </c>
      <c r="N13" s="76"/>
      <c r="O13" s="85"/>
      <c r="X13" s="70"/>
    </row>
    <row r="14" spans="1:24">
      <c r="A14" s="56" t="s">
        <v>44</v>
      </c>
      <c r="B14" s="248">
        <v>45</v>
      </c>
      <c r="C14" s="353">
        <v>3.8412291933418691E-2</v>
      </c>
      <c r="D14" s="23">
        <v>45</v>
      </c>
      <c r="E14" s="353">
        <v>3.8412291933418691E-2</v>
      </c>
      <c r="F14" s="23">
        <v>45</v>
      </c>
      <c r="G14" s="361">
        <v>3.8412291933418691E-2</v>
      </c>
      <c r="H14" s="23">
        <v>4636.4399999999996</v>
      </c>
      <c r="I14" s="353">
        <v>5.6842523391984937E-2</v>
      </c>
      <c r="J14" s="23">
        <v>4753.2700000000004</v>
      </c>
      <c r="K14" s="353">
        <v>4.8364354087140841E-2</v>
      </c>
      <c r="L14" s="23">
        <v>3945.44</v>
      </c>
      <c r="M14" s="353">
        <v>3.6000290890058795E-2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8">
        <v>6.0439999999999996</v>
      </c>
      <c r="C15" s="353">
        <v>1.787878456212507E-2</v>
      </c>
      <c r="D15" s="23">
        <v>6.0439999999999996</v>
      </c>
      <c r="E15" s="74">
        <v>1.787878456212507E-2</v>
      </c>
      <c r="F15" s="23">
        <v>6.0439999999999996</v>
      </c>
      <c r="G15" s="362">
        <v>1.7931828788417762E-2</v>
      </c>
      <c r="H15" s="23">
        <v>547.44900000000007</v>
      </c>
      <c r="I15" s="353">
        <v>1.344819266228716E-2</v>
      </c>
      <c r="J15" s="23">
        <v>430.28500000000003</v>
      </c>
      <c r="K15" s="74">
        <v>1.0438809425746248E-2</v>
      </c>
      <c r="L15" s="23">
        <v>173.69499999999999</v>
      </c>
      <c r="M15" s="74">
        <v>5.1418559597098974E-3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7" t="s">
        <v>46</v>
      </c>
      <c r="B16" s="249">
        <v>253.35285999999888</v>
      </c>
      <c r="C16" s="354">
        <v>0.11944505327915229</v>
      </c>
      <c r="D16" s="243">
        <v>252.51814999999894</v>
      </c>
      <c r="E16" s="355">
        <v>0.11918028453297828</v>
      </c>
      <c r="F16" s="243">
        <v>251.71481999999907</v>
      </c>
      <c r="G16" s="363">
        <v>0.11913705154445234</v>
      </c>
      <c r="H16" s="243">
        <v>35344.08000000006</v>
      </c>
      <c r="I16" s="354">
        <v>0.11922802189507843</v>
      </c>
      <c r="J16" s="243">
        <v>29031.957000000049</v>
      </c>
      <c r="K16" s="355">
        <v>0.12083211363070151</v>
      </c>
      <c r="L16" s="243">
        <v>30120.279999999955</v>
      </c>
      <c r="M16" s="355">
        <v>0.11834379647919691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15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</row>
    <row r="19" spans="1:15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9.9617252061202879E-2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0.12557954056087184</v>
      </c>
      <c r="J20" s="87" t="str">
        <f t="shared" ref="J20:J26" si="1">A10</f>
        <v>PE</v>
      </c>
      <c r="K20" s="76">
        <f t="shared" si="0"/>
        <v>907269.14699999988</v>
      </c>
      <c r="L20" s="87" t="str">
        <f t="shared" ref="L20:L26" si="2">A10</f>
        <v>PE</v>
      </c>
      <c r="M20" s="85">
        <f>K20/'6.1, 6.2'!C5</f>
        <v>0.12294877632368763</v>
      </c>
      <c r="N20" s="78"/>
      <c r="O20" s="68"/>
    </row>
    <row r="21" spans="1:15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0.1281546774711195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9" t="s">
        <v>53</v>
      </c>
      <c r="B22" s="581">
        <f>SUM(B23,D23,F23)</f>
        <v>1560097.5789999999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0.1779707724535865</v>
      </c>
      <c r="J22" s="87" t="str">
        <f t="shared" si="1"/>
        <v>PSE</v>
      </c>
      <c r="K22" s="76">
        <f t="shared" si="0"/>
        <v>86541.748999999982</v>
      </c>
      <c r="L22" s="87" t="str">
        <f t="shared" si="2"/>
        <v>PSE</v>
      </c>
      <c r="M22" s="85">
        <f>K22/'6.1, 6.2'!E5</f>
        <v>0.10699039886155413</v>
      </c>
      <c r="N22" s="78"/>
      <c r="O22" s="68"/>
    </row>
    <row r="23" spans="1:15">
      <c r="A23" s="580"/>
      <c r="B23" s="319">
        <f>SUM(B24:B27)</f>
        <v>523470.06600000005</v>
      </c>
      <c r="C23" s="364">
        <v>0.13617682509524343</v>
      </c>
      <c r="D23" s="319">
        <f>SUM(D24:D27)</f>
        <v>530439.826</v>
      </c>
      <c r="E23" s="364">
        <v>0.13510642199242887</v>
      </c>
      <c r="F23" s="319">
        <f>SUM(F24:F27)</f>
        <v>506187.68699999998</v>
      </c>
      <c r="G23" s="364">
        <v>0.13268462476502108</v>
      </c>
      <c r="H23" s="68"/>
      <c r="I23" s="68"/>
      <c r="J23" s="87" t="str">
        <f t="shared" si="1"/>
        <v>VE</v>
      </c>
      <c r="K23" s="76">
        <f t="shared" si="0"/>
        <v>136065.41600000003</v>
      </c>
      <c r="L23" s="87" t="str">
        <f t="shared" si="2"/>
        <v>VE</v>
      </c>
      <c r="M23" s="85">
        <f>K23/'6.1, 6.2'!F5</f>
        <v>0.4338016221315899</v>
      </c>
      <c r="N23" s="78"/>
      <c r="O23" s="68"/>
    </row>
    <row r="24" spans="1:15">
      <c r="A24" s="18" t="s">
        <v>8</v>
      </c>
      <c r="B24" s="23">
        <v>71187.247000000003</v>
      </c>
      <c r="C24" s="353">
        <v>0.11448563249859939</v>
      </c>
      <c r="D24" s="23">
        <v>58335.824999999997</v>
      </c>
      <c r="E24" s="353">
        <v>9.8255592836926156E-2</v>
      </c>
      <c r="F24" s="23">
        <v>51021.370999999999</v>
      </c>
      <c r="G24" s="353">
        <v>8.5482188827865596E-2</v>
      </c>
      <c r="H24" s="68"/>
      <c r="I24" s="68"/>
      <c r="J24" s="87" t="str">
        <f t="shared" si="1"/>
        <v>PVE</v>
      </c>
      <c r="K24" s="76">
        <f t="shared" si="0"/>
        <v>13335.15</v>
      </c>
      <c r="L24" s="87" t="str">
        <f t="shared" si="2"/>
        <v>PVE</v>
      </c>
      <c r="M24" s="85">
        <f>K24/'6.1, 6.2'!G5</f>
        <v>4.6072002595619402E-2</v>
      </c>
      <c r="N24" s="78"/>
      <c r="O24" s="86"/>
    </row>
    <row r="25" spans="1:15">
      <c r="A25" s="18" t="s">
        <v>9</v>
      </c>
      <c r="B25" s="23">
        <v>217924.38099999999</v>
      </c>
      <c r="C25" s="353">
        <v>0.12729885272982852</v>
      </c>
      <c r="D25" s="23">
        <v>230610.796</v>
      </c>
      <c r="E25" s="353">
        <v>0.12502803897663256</v>
      </c>
      <c r="F25" s="23">
        <v>224558.04399999999</v>
      </c>
      <c r="G25" s="353">
        <v>0.1245115789638217</v>
      </c>
      <c r="H25" s="68"/>
      <c r="I25" s="68"/>
      <c r="J25" s="87" t="str">
        <f t="shared" si="1"/>
        <v>VTE</v>
      </c>
      <c r="K25" s="76">
        <f t="shared" si="0"/>
        <v>1151.4290000000001</v>
      </c>
      <c r="L25" s="87" t="str">
        <f t="shared" si="2"/>
        <v>VTE</v>
      </c>
      <c r="M25" s="85">
        <f>K25/'6.1, 6.2'!H5</f>
        <v>9.9511322178580004E-3</v>
      </c>
      <c r="N25" s="78"/>
      <c r="O25" s="86"/>
    </row>
    <row r="26" spans="1:15">
      <c r="A26" s="18" t="s">
        <v>132</v>
      </c>
      <c r="B26" s="23">
        <v>65570.091</v>
      </c>
      <c r="C26" s="353">
        <v>0.12738770991134907</v>
      </c>
      <c r="D26" s="23">
        <v>70429.967000000004</v>
      </c>
      <c r="E26" s="74">
        <v>0.12963305391969904</v>
      </c>
      <c r="F26" s="23">
        <v>66960.137000000002</v>
      </c>
      <c r="G26" s="74">
        <v>0.12737773276699452</v>
      </c>
      <c r="H26" s="68"/>
      <c r="I26" s="68"/>
      <c r="J26" s="87" t="str">
        <f t="shared" si="1"/>
        <v>FVE</v>
      </c>
      <c r="K26" s="76">
        <f t="shared" si="0"/>
        <v>94496.317000000068</v>
      </c>
      <c r="L26" s="87" t="str">
        <f t="shared" si="2"/>
        <v>FVE</v>
      </c>
      <c r="M26" s="85">
        <f>K26/'6.1, 6.2'!I5</f>
        <v>0.1194306973020073</v>
      </c>
      <c r="N26" s="78"/>
      <c r="O26" s="86"/>
    </row>
    <row r="27" spans="1:15">
      <c r="A27" s="430" t="s">
        <v>130</v>
      </c>
      <c r="B27" s="243">
        <v>168788.34700000001</v>
      </c>
      <c r="C27" s="354">
        <v>0.1695333115231667</v>
      </c>
      <c r="D27" s="243">
        <v>171063.23800000001</v>
      </c>
      <c r="E27" s="355">
        <v>0.18109620469200835</v>
      </c>
      <c r="F27" s="243">
        <v>163648.13500000001</v>
      </c>
      <c r="G27" s="355">
        <v>0.18409974472914831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0.12207212520441883</v>
      </c>
      <c r="J32" s="87" t="str">
        <f t="shared" si="5"/>
        <v>PE</v>
      </c>
      <c r="K32" s="70">
        <f t="shared" si="6"/>
        <v>291308.64500000002</v>
      </c>
      <c r="L32" s="70">
        <f t="shared" si="7"/>
        <v>306414.83800000005</v>
      </c>
      <c r="M32" s="70">
        <f t="shared" si="8"/>
        <v>309545.66399999993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0.20148399173093445</v>
      </c>
      <c r="J34" s="87" t="str">
        <f t="shared" si="5"/>
        <v>PSE</v>
      </c>
      <c r="K34" s="70">
        <f t="shared" si="6"/>
        <v>29114.985000000001</v>
      </c>
      <c r="L34" s="70">
        <f t="shared" si="7"/>
        <v>29136.953999999991</v>
      </c>
      <c r="M34" s="70">
        <f t="shared" si="8"/>
        <v>28289.80999999999</v>
      </c>
    </row>
    <row r="35" spans="8:13" ht="13.5" customHeight="1">
      <c r="H35" s="87" t="str">
        <f t="shared" si="3"/>
        <v>VE</v>
      </c>
      <c r="I35" s="88">
        <f t="shared" si="4"/>
        <v>0.58785173325238738</v>
      </c>
      <c r="J35" s="87" t="str">
        <f t="shared" si="5"/>
        <v>VE</v>
      </c>
      <c r="K35" s="70">
        <f t="shared" si="6"/>
        <v>43847.921000000002</v>
      </c>
      <c r="L35" s="70">
        <f t="shared" si="7"/>
        <v>47634.734000000011</v>
      </c>
      <c r="M35" s="70">
        <f t="shared" si="8"/>
        <v>44582.760999999999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4636.4399999999996</v>
      </c>
      <c r="L36" s="70">
        <f t="shared" si="7"/>
        <v>4753.2700000000004</v>
      </c>
      <c r="M36" s="70">
        <f t="shared" si="8"/>
        <v>3945.44</v>
      </c>
    </row>
    <row r="37" spans="8:13" ht="12.75" customHeight="1">
      <c r="H37" s="87" t="str">
        <f t="shared" si="3"/>
        <v>VTE</v>
      </c>
      <c r="I37" s="88">
        <f t="shared" si="4"/>
        <v>1.7931828788417762E-2</v>
      </c>
      <c r="J37" s="87" t="str">
        <f t="shared" si="5"/>
        <v>VTE</v>
      </c>
      <c r="K37" s="70">
        <f t="shared" si="6"/>
        <v>547.44900000000007</v>
      </c>
      <c r="L37" s="70">
        <f t="shared" si="7"/>
        <v>430.28500000000003</v>
      </c>
      <c r="M37" s="70">
        <f t="shared" si="8"/>
        <v>173.69499999999999</v>
      </c>
    </row>
    <row r="38" spans="8:13" ht="12.75" customHeight="1">
      <c r="H38" s="87" t="str">
        <f t="shared" si="3"/>
        <v>FVE</v>
      </c>
      <c r="I38" s="88">
        <f t="shared" si="4"/>
        <v>0.11913705154445234</v>
      </c>
      <c r="J38" s="87" t="str">
        <f t="shared" si="5"/>
        <v>FVE</v>
      </c>
      <c r="K38" s="70">
        <f t="shared" si="6"/>
        <v>35344.08000000006</v>
      </c>
      <c r="L38" s="70">
        <f t="shared" si="7"/>
        <v>29031.957000000049</v>
      </c>
      <c r="M38" s="70">
        <f t="shared" si="8"/>
        <v>30120.279999999955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404</v>
      </c>
      <c r="M1" s="349" t="str">
        <f>'3.1'!N1</f>
        <v>III. čtvrtletí 2023</v>
      </c>
      <c r="N1" s="68"/>
      <c r="O1" s="68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24"/>
    </row>
    <row r="4" spans="1:21" ht="13.5" customHeight="1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72"/>
    </row>
    <row r="5" spans="1:21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84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84"/>
    </row>
    <row r="7" spans="1:21">
      <c r="A7" s="586" t="s">
        <v>53</v>
      </c>
      <c r="B7" s="591">
        <f>F8</f>
        <v>5271.6541500000003</v>
      </c>
      <c r="C7" s="581"/>
      <c r="D7" s="581"/>
      <c r="E7" s="581"/>
      <c r="F7" s="581"/>
      <c r="G7" s="593"/>
      <c r="H7" s="591">
        <f>SUM(H8,J8,L8)</f>
        <v>4897902.7080000006</v>
      </c>
      <c r="I7" s="581"/>
      <c r="J7" s="581"/>
      <c r="K7" s="581"/>
      <c r="L7" s="581"/>
      <c r="M7" s="581"/>
      <c r="N7" s="73"/>
    </row>
    <row r="8" spans="1:21">
      <c r="A8" s="587"/>
      <c r="B8" s="359">
        <f>SUM(B9:B16)</f>
        <v>5274.7037899999996</v>
      </c>
      <c r="C8" s="354">
        <v>0.25277879544062309</v>
      </c>
      <c r="D8" s="319">
        <f>SUM(D9:D16)</f>
        <v>5272.9049100000002</v>
      </c>
      <c r="E8" s="354">
        <v>0.25270038812767071</v>
      </c>
      <c r="F8" s="319">
        <f>SUM(F9:F16)</f>
        <v>5271.6541500000003</v>
      </c>
      <c r="G8" s="360">
        <v>0.25269510624172975</v>
      </c>
      <c r="H8" s="319">
        <f>SUM(H9:H16)</f>
        <v>1563126.3840000003</v>
      </c>
      <c r="I8" s="354">
        <v>0.27790372174150058</v>
      </c>
      <c r="J8" s="319">
        <f>SUM(J9:J16)</f>
        <v>1666066.5770000003</v>
      </c>
      <c r="K8" s="354">
        <v>0.27800650714974257</v>
      </c>
      <c r="L8" s="319">
        <f>SUM(L9:L16)</f>
        <v>1668709.7469999995</v>
      </c>
      <c r="M8" s="354">
        <v>0.28926359431451737</v>
      </c>
      <c r="N8" s="10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76"/>
      <c r="O9" s="85"/>
    </row>
    <row r="10" spans="1:21">
      <c r="A10" s="56" t="s">
        <v>20</v>
      </c>
      <c r="B10" s="248">
        <v>4034.8129999999996</v>
      </c>
      <c r="C10" s="353">
        <v>0.42764757916934376</v>
      </c>
      <c r="D10" s="23">
        <v>4034.8129999999996</v>
      </c>
      <c r="E10" s="353">
        <v>0.42764757916934376</v>
      </c>
      <c r="F10" s="23">
        <v>4034.8129999999996</v>
      </c>
      <c r="G10" s="361">
        <v>0.4276024844272886</v>
      </c>
      <c r="H10" s="23">
        <v>1286324.6130000001</v>
      </c>
      <c r="I10" s="353">
        <v>0.58655578229725525</v>
      </c>
      <c r="J10" s="23">
        <v>1440756.4130000002</v>
      </c>
      <c r="K10" s="353">
        <v>0.57133301918583856</v>
      </c>
      <c r="L10" s="23">
        <v>1434385.9129999997</v>
      </c>
      <c r="M10" s="353">
        <v>0.53833486702792699</v>
      </c>
      <c r="N10" s="76"/>
      <c r="O10" s="85"/>
    </row>
    <row r="11" spans="1:21">
      <c r="A11" s="56" t="s">
        <v>21</v>
      </c>
      <c r="B11" s="248">
        <v>845</v>
      </c>
      <c r="C11" s="353">
        <v>0.61972863953061974</v>
      </c>
      <c r="D11" s="23">
        <v>845</v>
      </c>
      <c r="E11" s="353">
        <v>0.61972863953061974</v>
      </c>
      <c r="F11" s="23">
        <v>845</v>
      </c>
      <c r="G11" s="361">
        <v>0.61972863953061974</v>
      </c>
      <c r="H11" s="23">
        <v>219313.48</v>
      </c>
      <c r="I11" s="353">
        <v>0.92442164709841546</v>
      </c>
      <c r="J11" s="23">
        <v>166676.07</v>
      </c>
      <c r="K11" s="353">
        <v>0.96298203535107896</v>
      </c>
      <c r="L11" s="23">
        <v>181578.05</v>
      </c>
      <c r="M11" s="353">
        <v>0.97910931532115197</v>
      </c>
      <c r="N11" s="76"/>
      <c r="O11" s="85"/>
    </row>
    <row r="12" spans="1:21">
      <c r="A12" s="56" t="s">
        <v>22</v>
      </c>
      <c r="B12" s="248">
        <v>56.637000000000029</v>
      </c>
      <c r="C12" s="353">
        <v>5.4032833554029956E-2</v>
      </c>
      <c r="D12" s="23">
        <v>55.137000000000022</v>
      </c>
      <c r="E12" s="353">
        <v>5.2493830639633157E-2</v>
      </c>
      <c r="F12" s="23">
        <v>55.137000000000022</v>
      </c>
      <c r="G12" s="361">
        <v>5.2309712356825883E-2</v>
      </c>
      <c r="H12" s="23">
        <v>8600.9210000000003</v>
      </c>
      <c r="I12" s="353">
        <v>3.1484086225926917E-2</v>
      </c>
      <c r="J12" s="23">
        <v>7879.3750000000018</v>
      </c>
      <c r="K12" s="353">
        <v>2.9195487254253031E-2</v>
      </c>
      <c r="L12" s="23">
        <v>7837.3560000000025</v>
      </c>
      <c r="M12" s="353">
        <v>2.9485078810652682E-2</v>
      </c>
      <c r="N12" s="76"/>
      <c r="O12" s="85"/>
    </row>
    <row r="13" spans="1:21">
      <c r="A13" s="56" t="s">
        <v>43</v>
      </c>
      <c r="B13" s="248">
        <v>77.221640000000008</v>
      </c>
      <c r="C13" s="353">
        <v>7.0224419820566097E-2</v>
      </c>
      <c r="D13" s="23">
        <v>77.111639999999994</v>
      </c>
      <c r="E13" s="353">
        <v>7.0156829340495941E-2</v>
      </c>
      <c r="F13" s="23">
        <v>76.970640000000003</v>
      </c>
      <c r="G13" s="361">
        <v>7.017101017080081E-2</v>
      </c>
      <c r="H13" s="23">
        <v>13583.57</v>
      </c>
      <c r="I13" s="353">
        <v>0.15277205251836015</v>
      </c>
      <c r="J13" s="23">
        <v>20720.765000000003</v>
      </c>
      <c r="K13" s="353">
        <v>0.17030654704224124</v>
      </c>
      <c r="L13" s="23">
        <v>17288.174999999999</v>
      </c>
      <c r="M13" s="353">
        <v>0.16772142792821834</v>
      </c>
      <c r="N13" s="76"/>
      <c r="O13" s="85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8">
        <v>86.8</v>
      </c>
      <c r="C15" s="353">
        <v>0.25676348444613767</v>
      </c>
      <c r="D15" s="23">
        <v>86.8</v>
      </c>
      <c r="E15" s="74">
        <v>0.25676348444613767</v>
      </c>
      <c r="F15" s="23">
        <v>86.8</v>
      </c>
      <c r="G15" s="362">
        <v>0.25752527115067203</v>
      </c>
      <c r="H15" s="23">
        <v>12328.047999999999</v>
      </c>
      <c r="I15" s="353">
        <v>0.30284093066920181</v>
      </c>
      <c r="J15" s="23">
        <v>11089.289000000002</v>
      </c>
      <c r="K15" s="74">
        <v>0.26902860787158328</v>
      </c>
      <c r="L15" s="23">
        <v>7514.701</v>
      </c>
      <c r="M15" s="74">
        <v>0.2224560875228874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7" t="s">
        <v>46</v>
      </c>
      <c r="B16" s="249">
        <v>174.23214999999999</v>
      </c>
      <c r="C16" s="354">
        <v>8.2143017606713983E-2</v>
      </c>
      <c r="D16" s="243">
        <v>174.04327000000001</v>
      </c>
      <c r="E16" s="355">
        <v>8.2142715047017617E-2</v>
      </c>
      <c r="F16" s="243">
        <v>172.93350999999998</v>
      </c>
      <c r="G16" s="363">
        <v>8.184972380503118E-2</v>
      </c>
      <c r="H16" s="243">
        <v>22975.752000000004</v>
      </c>
      <c r="I16" s="354">
        <v>7.7505298270937814E-2</v>
      </c>
      <c r="J16" s="243">
        <v>18944.664999999972</v>
      </c>
      <c r="K16" s="355">
        <v>7.8848419139487105E-2</v>
      </c>
      <c r="L16" s="243">
        <v>20105.551999999996</v>
      </c>
      <c r="M16" s="355">
        <v>7.8995525738469671E-2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77"/>
      <c r="O17" s="69"/>
    </row>
    <row r="18" spans="1:20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0.27804373837050034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6.7006729412661753E-2</v>
      </c>
      <c r="J20" s="87" t="str">
        <f t="shared" ref="J20:J26" si="1">A10</f>
        <v>PE</v>
      </c>
      <c r="K20" s="76">
        <f t="shared" si="0"/>
        <v>4161466.9390000002</v>
      </c>
      <c r="L20" s="87" t="str">
        <f t="shared" ref="L20:L26" si="2">A10</f>
        <v>PE</v>
      </c>
      <c r="M20" s="85">
        <f>K20/'6.1, 6.2'!C5</f>
        <v>0.56394209982049803</v>
      </c>
      <c r="N20" s="78"/>
      <c r="O20" s="68"/>
      <c r="P20" s="89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6.7841530537032527E-2</v>
      </c>
      <c r="J21" s="87" t="str">
        <f t="shared" si="1"/>
        <v>PPE</v>
      </c>
      <c r="K21" s="76">
        <f t="shared" si="0"/>
        <v>567567.60000000009</v>
      </c>
      <c r="L21" s="87" t="str">
        <f t="shared" si="2"/>
        <v>PPE</v>
      </c>
      <c r="M21" s="85">
        <f>K21/'6.1, 6.2'!D5</f>
        <v>0.95264703834862396</v>
      </c>
      <c r="N21" s="78"/>
      <c r="O21" s="68"/>
      <c r="P21" s="89"/>
      <c r="Q21" s="71"/>
      <c r="R21" s="23"/>
      <c r="S21" s="23"/>
      <c r="T21" s="23"/>
    </row>
    <row r="22" spans="1:20">
      <c r="A22" s="579" t="s">
        <v>53</v>
      </c>
      <c r="B22" s="581">
        <f>SUM(B23,D23,F23)</f>
        <v>1156955.618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6.5901812731196011E-2</v>
      </c>
      <c r="J22" s="87" t="str">
        <f t="shared" si="1"/>
        <v>PSE</v>
      </c>
      <c r="K22" s="76">
        <f t="shared" si="0"/>
        <v>24317.652000000006</v>
      </c>
      <c r="L22" s="87" t="str">
        <f t="shared" si="2"/>
        <v>PSE</v>
      </c>
      <c r="M22" s="85">
        <f>K22/'6.1, 6.2'!E5</f>
        <v>3.0063585690375528E-2</v>
      </c>
      <c r="N22" s="78"/>
      <c r="O22" s="68"/>
      <c r="P22" s="89"/>
      <c r="Q22" s="71"/>
      <c r="R22" s="23"/>
      <c r="S22" s="23"/>
      <c r="T22" s="23"/>
    </row>
    <row r="23" spans="1:20">
      <c r="A23" s="580"/>
      <c r="B23" s="319">
        <f>SUM(B24:B27)</f>
        <v>391702.51699999999</v>
      </c>
      <c r="C23" s="364">
        <v>0.10189848209367451</v>
      </c>
      <c r="D23" s="319">
        <f>SUM(D24:D27)</f>
        <v>378917.78</v>
      </c>
      <c r="E23" s="364">
        <v>9.6512786136677325E-2</v>
      </c>
      <c r="F23" s="319">
        <f>SUM(F24:F27)</f>
        <v>386335.321</v>
      </c>
      <c r="G23" s="364">
        <v>0.10126828134473956</v>
      </c>
      <c r="H23" s="68"/>
      <c r="I23" s="68"/>
      <c r="J23" s="87" t="str">
        <f t="shared" si="1"/>
        <v>VE</v>
      </c>
      <c r="K23" s="76">
        <f t="shared" si="0"/>
        <v>51592.510000000009</v>
      </c>
      <c r="L23" s="87" t="str">
        <f t="shared" si="2"/>
        <v>VE</v>
      </c>
      <c r="M23" s="85">
        <f>K23/'6.1, 6.2'!F5</f>
        <v>0.16448643002598304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180778.25</v>
      </c>
      <c r="C24" s="353">
        <v>0.29073342719995793</v>
      </c>
      <c r="D24" s="23">
        <v>157845.60200000001</v>
      </c>
      <c r="E24" s="353">
        <v>0.26586087024931077</v>
      </c>
      <c r="F24" s="23">
        <v>165297.41500000001</v>
      </c>
      <c r="G24" s="353">
        <v>0.27694247655140558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113714.67</v>
      </c>
      <c r="C25" s="353">
        <v>6.6425550748959339E-2</v>
      </c>
      <c r="D25" s="23">
        <v>120447.26699999999</v>
      </c>
      <c r="E25" s="353">
        <v>6.5301737187988665E-2</v>
      </c>
      <c r="F25" s="23">
        <v>124987.13400000001</v>
      </c>
      <c r="G25" s="353">
        <v>6.9302106160591445E-2</v>
      </c>
      <c r="H25" s="68"/>
      <c r="I25" s="68"/>
      <c r="J25" s="87" t="str">
        <f t="shared" si="1"/>
        <v>VTE</v>
      </c>
      <c r="K25" s="76">
        <f t="shared" si="0"/>
        <v>30932.038</v>
      </c>
      <c r="L25" s="87" t="str">
        <f t="shared" si="2"/>
        <v>VTE</v>
      </c>
      <c r="M25" s="85">
        <f>K25/'6.1, 6.2'!H5</f>
        <v>0.26732764235207551</v>
      </c>
      <c r="N25" s="78"/>
      <c r="O25" s="86"/>
    </row>
    <row r="26" spans="1:20">
      <c r="A26" s="18" t="s">
        <v>132</v>
      </c>
      <c r="B26" s="23">
        <v>34707.997000000003</v>
      </c>
      <c r="C26" s="353">
        <v>6.742971049773247E-2</v>
      </c>
      <c r="D26" s="23">
        <v>37280.929000000004</v>
      </c>
      <c r="E26" s="74">
        <v>6.8619096175829133E-2</v>
      </c>
      <c r="F26" s="23">
        <v>35452.57</v>
      </c>
      <c r="G26" s="74">
        <v>6.7441140202015512E-2</v>
      </c>
      <c r="H26" s="68"/>
      <c r="I26" s="68"/>
      <c r="J26" s="87" t="str">
        <f t="shared" si="1"/>
        <v>FVE</v>
      </c>
      <c r="K26" s="76">
        <f t="shared" si="0"/>
        <v>62025.968999999968</v>
      </c>
      <c r="L26" s="87" t="str">
        <f t="shared" si="2"/>
        <v>FVE</v>
      </c>
      <c r="M26" s="85">
        <f>K26/'6.1, 6.2'!I5</f>
        <v>7.8392523261014285E-2</v>
      </c>
      <c r="N26" s="78"/>
      <c r="O26" s="86"/>
    </row>
    <row r="27" spans="1:20">
      <c r="A27" s="430" t="s">
        <v>130</v>
      </c>
      <c r="B27" s="243">
        <v>62501.599999999999</v>
      </c>
      <c r="C27" s="354">
        <v>6.2777457163534847E-2</v>
      </c>
      <c r="D27" s="243">
        <v>63343.982000000004</v>
      </c>
      <c r="E27" s="355">
        <v>6.7059146455995963E-2</v>
      </c>
      <c r="F27" s="243">
        <v>60598.201999999997</v>
      </c>
      <c r="G27" s="355">
        <v>6.8171345302806927E-2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</row>
    <row r="29" spans="1:20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0.4276024844272886</v>
      </c>
      <c r="J32" s="87" t="str">
        <f t="shared" si="5"/>
        <v>PE</v>
      </c>
      <c r="K32" s="70">
        <f t="shared" si="6"/>
        <v>1286324.6130000001</v>
      </c>
      <c r="L32" s="70">
        <f t="shared" si="7"/>
        <v>1440756.4130000002</v>
      </c>
      <c r="M32" s="70">
        <f t="shared" si="8"/>
        <v>1434385.9129999997</v>
      </c>
    </row>
    <row r="33" spans="8:13">
      <c r="H33" s="87" t="str">
        <f t="shared" si="3"/>
        <v>PPE</v>
      </c>
      <c r="I33" s="88">
        <f t="shared" si="4"/>
        <v>0.61972863953061974</v>
      </c>
      <c r="J33" s="87" t="str">
        <f t="shared" si="5"/>
        <v>PPE</v>
      </c>
      <c r="K33" s="70">
        <f t="shared" si="6"/>
        <v>219313.48</v>
      </c>
      <c r="L33" s="70">
        <f t="shared" si="7"/>
        <v>166676.07</v>
      </c>
      <c r="M33" s="70">
        <f t="shared" si="8"/>
        <v>181578.05</v>
      </c>
    </row>
    <row r="34" spans="8:13" ht="13.5" customHeight="1">
      <c r="H34" s="87" t="str">
        <f t="shared" si="3"/>
        <v>PSE</v>
      </c>
      <c r="I34" s="88">
        <f t="shared" si="4"/>
        <v>5.2309712356825883E-2</v>
      </c>
      <c r="J34" s="87" t="str">
        <f t="shared" si="5"/>
        <v>PSE</v>
      </c>
      <c r="K34" s="70">
        <f t="shared" si="6"/>
        <v>8600.9210000000003</v>
      </c>
      <c r="L34" s="70">
        <f t="shared" si="7"/>
        <v>7879.3750000000018</v>
      </c>
      <c r="M34" s="70">
        <f t="shared" si="8"/>
        <v>7837.3560000000025</v>
      </c>
    </row>
    <row r="35" spans="8:13" ht="12.75" customHeight="1">
      <c r="H35" s="87" t="str">
        <f t="shared" si="3"/>
        <v>VE</v>
      </c>
      <c r="I35" s="88">
        <f t="shared" si="4"/>
        <v>7.017101017080081E-2</v>
      </c>
      <c r="J35" s="87" t="str">
        <f t="shared" si="5"/>
        <v>VE</v>
      </c>
      <c r="K35" s="70">
        <f t="shared" si="6"/>
        <v>13583.57</v>
      </c>
      <c r="L35" s="70">
        <f t="shared" si="7"/>
        <v>20720.765000000003</v>
      </c>
      <c r="M35" s="70">
        <f t="shared" si="8"/>
        <v>17288.174999999999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0.25752527115067203</v>
      </c>
      <c r="J37" s="87" t="str">
        <f t="shared" si="5"/>
        <v>VTE</v>
      </c>
      <c r="K37" s="70">
        <f t="shared" si="6"/>
        <v>12328.047999999999</v>
      </c>
      <c r="L37" s="70">
        <f t="shared" si="7"/>
        <v>11089.289000000002</v>
      </c>
      <c r="M37" s="70">
        <f t="shared" si="8"/>
        <v>7514.701</v>
      </c>
    </row>
    <row r="38" spans="8:13" ht="12.75" customHeight="1">
      <c r="H38" s="87" t="str">
        <f t="shared" si="3"/>
        <v>FVE</v>
      </c>
      <c r="I38" s="88">
        <f t="shared" si="4"/>
        <v>8.184972380503118E-2</v>
      </c>
      <c r="J38" s="87" t="str">
        <f t="shared" si="5"/>
        <v>FVE</v>
      </c>
      <c r="K38" s="70">
        <f t="shared" si="6"/>
        <v>22975.752000000004</v>
      </c>
      <c r="L38" s="70">
        <f t="shared" si="7"/>
        <v>18944.664999999972</v>
      </c>
      <c r="M38" s="70">
        <f t="shared" si="8"/>
        <v>20105.551999999996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2" t="s">
        <v>405</v>
      </c>
      <c r="M1" s="349" t="str">
        <f>'3.1'!N1</f>
        <v>III. čtvrtletí 2023</v>
      </c>
      <c r="N1" s="91"/>
      <c r="O1" s="91"/>
      <c r="P1" s="92"/>
    </row>
    <row r="2" spans="1:21" ht="6" customHeight="1">
      <c r="A2" s="35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36" t="str">
        <f>'3.1'!A4</f>
        <v>2023</v>
      </c>
      <c r="B3" s="573" t="s">
        <v>187</v>
      </c>
      <c r="C3" s="573"/>
      <c r="D3" s="573"/>
      <c r="E3" s="573"/>
      <c r="F3" s="573"/>
      <c r="G3" s="574"/>
      <c r="H3" s="588" t="s">
        <v>19</v>
      </c>
      <c r="I3" s="573"/>
      <c r="J3" s="573"/>
      <c r="K3" s="573"/>
      <c r="L3" s="573"/>
      <c r="M3" s="573"/>
      <c r="N3" s="61"/>
      <c r="O3" s="92"/>
      <c r="P3" s="92"/>
    </row>
    <row r="4" spans="1:21" ht="13.5" customHeight="1">
      <c r="A4" s="22"/>
      <c r="B4" s="590" t="s">
        <v>168</v>
      </c>
      <c r="C4" s="590"/>
      <c r="D4" s="590"/>
      <c r="E4" s="590"/>
      <c r="F4" s="590"/>
      <c r="G4" s="592"/>
      <c r="H4" s="589" t="s">
        <v>5</v>
      </c>
      <c r="I4" s="590"/>
      <c r="J4" s="590"/>
      <c r="K4" s="590"/>
      <c r="L4" s="590"/>
      <c r="M4" s="590"/>
      <c r="N4" s="61"/>
      <c r="O4" s="92"/>
      <c r="P4" s="92"/>
    </row>
    <row r="5" spans="1:21">
      <c r="A5" s="22"/>
      <c r="B5" s="572" t="s">
        <v>66</v>
      </c>
      <c r="C5" s="572"/>
      <c r="D5" s="572" t="s">
        <v>67</v>
      </c>
      <c r="E5" s="572"/>
      <c r="F5" s="572" t="s">
        <v>68</v>
      </c>
      <c r="G5" s="577"/>
      <c r="H5" s="578" t="s">
        <v>66</v>
      </c>
      <c r="I5" s="572"/>
      <c r="J5" s="572" t="s">
        <v>67</v>
      </c>
      <c r="K5" s="572"/>
      <c r="L5" s="572" t="s">
        <v>68</v>
      </c>
      <c r="M5" s="572"/>
      <c r="N5" s="61"/>
      <c r="O5" s="92"/>
      <c r="P5" s="92"/>
    </row>
    <row r="6" spans="1:21">
      <c r="A6" s="368"/>
      <c r="B6" s="365" t="s">
        <v>209</v>
      </c>
      <c r="C6" s="365" t="s">
        <v>208</v>
      </c>
      <c r="D6" s="365" t="s">
        <v>209</v>
      </c>
      <c r="E6" s="365" t="s">
        <v>208</v>
      </c>
      <c r="F6" s="365" t="s">
        <v>209</v>
      </c>
      <c r="G6" s="366" t="s">
        <v>208</v>
      </c>
      <c r="H6" s="358" t="s">
        <v>209</v>
      </c>
      <c r="I6" s="358" t="s">
        <v>208</v>
      </c>
      <c r="J6" s="358" t="s">
        <v>209</v>
      </c>
      <c r="K6" s="358" t="s">
        <v>208</v>
      </c>
      <c r="L6" s="358" t="s">
        <v>209</v>
      </c>
      <c r="M6" s="358" t="s">
        <v>208</v>
      </c>
      <c r="N6" s="61"/>
      <c r="O6" s="92"/>
      <c r="P6" s="92"/>
    </row>
    <row r="7" spans="1:21">
      <c r="A7" s="586" t="s">
        <v>53</v>
      </c>
      <c r="B7" s="591">
        <f>F8</f>
        <v>337.46690000000052</v>
      </c>
      <c r="C7" s="581"/>
      <c r="D7" s="581"/>
      <c r="E7" s="581"/>
      <c r="F7" s="581"/>
      <c r="G7" s="593"/>
      <c r="H7" s="591">
        <f>SUM(H8,J8,L8)</f>
        <v>128759.67900000006</v>
      </c>
      <c r="I7" s="581"/>
      <c r="J7" s="581"/>
      <c r="K7" s="581"/>
      <c r="L7" s="581"/>
      <c r="M7" s="581"/>
      <c r="N7" s="61"/>
      <c r="O7" s="92"/>
      <c r="P7" s="92"/>
    </row>
    <row r="8" spans="1:21">
      <c r="A8" s="587"/>
      <c r="B8" s="359">
        <f>SUM(B9:B16)</f>
        <v>338.02698000000049</v>
      </c>
      <c r="C8" s="354">
        <v>1.6199213497604142E-2</v>
      </c>
      <c r="D8" s="319">
        <f>SUM(D9:D16)</f>
        <v>337.93547000000058</v>
      </c>
      <c r="E8" s="354">
        <v>1.6195327981195658E-2</v>
      </c>
      <c r="F8" s="319">
        <f>SUM(F9:F16)</f>
        <v>337.46690000000052</v>
      </c>
      <c r="G8" s="360">
        <v>1.6176371158295223E-2</v>
      </c>
      <c r="H8" s="319">
        <f>SUM(H9:H16)</f>
        <v>43123.065000000017</v>
      </c>
      <c r="I8" s="354">
        <v>7.6667250831847292E-3</v>
      </c>
      <c r="J8" s="319">
        <f>SUM(J9:J16)</f>
        <v>41334.521000000052</v>
      </c>
      <c r="K8" s="354">
        <v>6.8972428632530555E-3</v>
      </c>
      <c r="L8" s="319">
        <f>SUM(L9:L16)</f>
        <v>44302.092999999986</v>
      </c>
      <c r="M8" s="354">
        <v>7.6795756001753731E-3</v>
      </c>
      <c r="N8" s="61"/>
      <c r="O8" s="92"/>
      <c r="P8" s="92"/>
    </row>
    <row r="9" spans="1:21">
      <c r="A9" s="56" t="s">
        <v>7</v>
      </c>
      <c r="B9" s="248">
        <v>0</v>
      </c>
      <c r="C9" s="353">
        <v>0</v>
      </c>
      <c r="D9" s="23">
        <v>0</v>
      </c>
      <c r="E9" s="353">
        <v>0</v>
      </c>
      <c r="F9" s="23">
        <v>0</v>
      </c>
      <c r="G9" s="361">
        <v>0</v>
      </c>
      <c r="H9" s="23">
        <v>0</v>
      </c>
      <c r="I9" s="353">
        <v>0</v>
      </c>
      <c r="J9" s="23">
        <v>0</v>
      </c>
      <c r="K9" s="353">
        <v>0</v>
      </c>
      <c r="L9" s="23">
        <v>0</v>
      </c>
      <c r="M9" s="353">
        <v>0</v>
      </c>
      <c r="N9" s="90"/>
      <c r="O9" s="93"/>
      <c r="P9" s="92"/>
    </row>
    <row r="10" spans="1:21">
      <c r="A10" s="56" t="s">
        <v>20</v>
      </c>
      <c r="B10" s="248">
        <v>131.66200000000001</v>
      </c>
      <c r="C10" s="353">
        <v>1.3954781936261765E-2</v>
      </c>
      <c r="D10" s="23">
        <v>131.66200000000001</v>
      </c>
      <c r="E10" s="353">
        <v>1.3954781936261765E-2</v>
      </c>
      <c r="F10" s="23">
        <v>131.66200000000001</v>
      </c>
      <c r="G10" s="361">
        <v>1.395331042719097E-2</v>
      </c>
      <c r="H10" s="23">
        <v>13086.540999999999</v>
      </c>
      <c r="I10" s="353">
        <v>5.9673788530859003E-3</v>
      </c>
      <c r="J10" s="23">
        <v>13593.169</v>
      </c>
      <c r="K10" s="353">
        <v>5.3903812018453569E-3</v>
      </c>
      <c r="L10" s="23">
        <v>16604.406999999999</v>
      </c>
      <c r="M10" s="353">
        <v>6.2317477837797071E-3</v>
      </c>
      <c r="N10" s="90"/>
      <c r="O10" s="93"/>
      <c r="P10" s="92"/>
    </row>
    <row r="11" spans="1:21">
      <c r="A11" s="56" t="s">
        <v>21</v>
      </c>
      <c r="B11" s="248">
        <v>0</v>
      </c>
      <c r="C11" s="353">
        <v>0</v>
      </c>
      <c r="D11" s="23">
        <v>0</v>
      </c>
      <c r="E11" s="353">
        <v>0</v>
      </c>
      <c r="F11" s="23">
        <v>0</v>
      </c>
      <c r="G11" s="361">
        <v>0</v>
      </c>
      <c r="H11" s="23">
        <v>0</v>
      </c>
      <c r="I11" s="353">
        <v>0</v>
      </c>
      <c r="J11" s="23">
        <v>0</v>
      </c>
      <c r="K11" s="353">
        <v>0</v>
      </c>
      <c r="L11" s="23">
        <v>0</v>
      </c>
      <c r="M11" s="353">
        <v>0</v>
      </c>
      <c r="N11" s="90"/>
      <c r="O11" s="93"/>
      <c r="P11" s="92"/>
    </row>
    <row r="12" spans="1:21">
      <c r="A12" s="56" t="s">
        <v>22</v>
      </c>
      <c r="B12" s="248">
        <v>34.741999999999997</v>
      </c>
      <c r="C12" s="353">
        <v>3.3144564566168891E-2</v>
      </c>
      <c r="D12" s="23">
        <v>34.741999999999997</v>
      </c>
      <c r="E12" s="353">
        <v>3.3076530534525535E-2</v>
      </c>
      <c r="F12" s="23">
        <v>34.741999999999997</v>
      </c>
      <c r="G12" s="361">
        <v>3.2960517015812318E-2</v>
      </c>
      <c r="H12" s="23">
        <v>6743.012999999999</v>
      </c>
      <c r="I12" s="353">
        <v>2.4683124367093492E-2</v>
      </c>
      <c r="J12" s="23">
        <v>6619.8630000000012</v>
      </c>
      <c r="K12" s="353">
        <v>2.4528611195862769E-2</v>
      </c>
      <c r="L12" s="23">
        <v>6720.0479999999952</v>
      </c>
      <c r="M12" s="353">
        <v>2.5281631316909518E-2</v>
      </c>
      <c r="N12" s="90"/>
      <c r="O12" s="93"/>
      <c r="P12" s="92"/>
    </row>
    <row r="13" spans="1:21">
      <c r="A13" s="56" t="s">
        <v>43</v>
      </c>
      <c r="B13" s="248">
        <v>7.5884999999999998</v>
      </c>
      <c r="C13" s="353">
        <v>6.9008895668152843E-3</v>
      </c>
      <c r="D13" s="23">
        <v>7.5884999999999998</v>
      </c>
      <c r="E13" s="353">
        <v>6.9040821781297017E-3</v>
      </c>
      <c r="F13" s="23">
        <v>7.5884999999999998</v>
      </c>
      <c r="G13" s="361">
        <v>6.9181276221832368E-3</v>
      </c>
      <c r="H13" s="23">
        <v>676.02300000000014</v>
      </c>
      <c r="I13" s="353">
        <v>7.6031132654831831E-3</v>
      </c>
      <c r="J13" s="23">
        <v>2164.0329999999999</v>
      </c>
      <c r="K13" s="353">
        <v>1.7786456625296525E-2</v>
      </c>
      <c r="L13" s="23">
        <v>1454.6119999999999</v>
      </c>
      <c r="M13" s="353">
        <v>1.4111934991491092E-2</v>
      </c>
      <c r="N13" s="90"/>
      <c r="O13" s="93"/>
      <c r="P13" s="92"/>
    </row>
    <row r="14" spans="1:21">
      <c r="A14" s="56" t="s">
        <v>44</v>
      </c>
      <c r="B14" s="248">
        <v>0</v>
      </c>
      <c r="C14" s="353">
        <v>0</v>
      </c>
      <c r="D14" s="23">
        <v>0</v>
      </c>
      <c r="E14" s="353">
        <v>0</v>
      </c>
      <c r="F14" s="23">
        <v>0</v>
      </c>
      <c r="G14" s="361">
        <v>0</v>
      </c>
      <c r="H14" s="23">
        <v>0</v>
      </c>
      <c r="I14" s="353">
        <v>0</v>
      </c>
      <c r="J14" s="23">
        <v>0</v>
      </c>
      <c r="K14" s="353">
        <v>0</v>
      </c>
      <c r="L14" s="23">
        <v>0</v>
      </c>
      <c r="M14" s="353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48">
        <v>0.22500000000000001</v>
      </c>
      <c r="C15" s="353">
        <v>6.6557354839148601E-4</v>
      </c>
      <c r="D15" s="23">
        <v>0.22500000000000001</v>
      </c>
      <c r="E15" s="74">
        <v>6.6557354839148601E-4</v>
      </c>
      <c r="F15" s="23">
        <v>0.22500000000000001</v>
      </c>
      <c r="G15" s="362">
        <v>6.6754822590900018E-4</v>
      </c>
      <c r="H15" s="23">
        <v>8.9700000000000006</v>
      </c>
      <c r="I15" s="353">
        <v>2.2034981921734411E-4</v>
      </c>
      <c r="J15" s="23">
        <v>14.254</v>
      </c>
      <c r="K15" s="74">
        <v>3.4580519784465415E-4</v>
      </c>
      <c r="L15" s="23">
        <v>17.43</v>
      </c>
      <c r="M15" s="74">
        <v>5.1597656453981704E-4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77" t="s">
        <v>46</v>
      </c>
      <c r="B16" s="249">
        <v>163.80948000000049</v>
      </c>
      <c r="C16" s="354">
        <v>7.722917383379993E-2</v>
      </c>
      <c r="D16" s="243">
        <v>163.71797000000055</v>
      </c>
      <c r="E16" s="355">
        <v>7.7269512103433954E-2</v>
      </c>
      <c r="F16" s="243">
        <v>163.24940000000052</v>
      </c>
      <c r="G16" s="363">
        <v>7.7266218105080386E-2</v>
      </c>
      <c r="H16" s="243">
        <v>22608.518000000022</v>
      </c>
      <c r="I16" s="354">
        <v>7.6266488733594789E-2</v>
      </c>
      <c r="J16" s="243">
        <v>18943.202000000052</v>
      </c>
      <c r="K16" s="355">
        <v>7.8842330077622202E-2</v>
      </c>
      <c r="L16" s="243">
        <v>19505.59599999999</v>
      </c>
      <c r="M16" s="355">
        <v>7.6638274386208877E-2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1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299</v>
      </c>
      <c r="N17" s="94"/>
      <c r="O17" s="92"/>
      <c r="P17" s="92"/>
    </row>
    <row r="18" spans="1:20">
      <c r="A18" s="436" t="str">
        <f>'3.1'!A4</f>
        <v>2023</v>
      </c>
      <c r="B18" s="573" t="s">
        <v>232</v>
      </c>
      <c r="C18" s="573"/>
      <c r="D18" s="573"/>
      <c r="E18" s="573"/>
      <c r="F18" s="573"/>
      <c r="G18" s="573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56"/>
      <c r="B19" s="575" t="s">
        <v>5</v>
      </c>
      <c r="C19" s="575"/>
      <c r="D19" s="575"/>
      <c r="E19" s="575"/>
      <c r="F19" s="575"/>
      <c r="G19" s="575"/>
      <c r="H19" s="78" t="str">
        <f>A24</f>
        <v>VO z vvn</v>
      </c>
      <c r="I19" s="86">
        <f>(B24+D24+F24)/'6.1, 6.2'!B25</f>
        <v>8.2615769919433549E-2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52"/>
      <c r="B20" s="572" t="s">
        <v>66</v>
      </c>
      <c r="C20" s="572"/>
      <c r="D20" s="572" t="s">
        <v>67</v>
      </c>
      <c r="E20" s="572"/>
      <c r="F20" s="572" t="s">
        <v>68</v>
      </c>
      <c r="G20" s="572"/>
      <c r="H20" s="78" t="str">
        <f>A25</f>
        <v>VO z vn</v>
      </c>
      <c r="I20" s="86">
        <f>(B25+D25+F25)/'6.1, 6.2'!C25</f>
        <v>4.3665650698921386E-2</v>
      </c>
      <c r="J20" s="87" t="str">
        <f t="shared" ref="J20:J26" si="1">A10</f>
        <v>PE</v>
      </c>
      <c r="K20" s="76">
        <f t="shared" si="0"/>
        <v>43284.116999999998</v>
      </c>
      <c r="L20" s="87" t="str">
        <f t="shared" ref="L20:L26" si="2">A10</f>
        <v>PE</v>
      </c>
      <c r="M20" s="85">
        <f>K20/'6.1, 6.2'!C5</f>
        <v>5.865656555167003E-3</v>
      </c>
      <c r="N20" s="95"/>
      <c r="O20" s="91"/>
      <c r="P20" s="97"/>
      <c r="Q20" s="71"/>
      <c r="R20" s="75"/>
      <c r="S20" s="75"/>
      <c r="T20" s="75"/>
    </row>
    <row r="21" spans="1:20">
      <c r="A21" s="352"/>
      <c r="B21" s="367" t="s">
        <v>209</v>
      </c>
      <c r="C21" s="367" t="s">
        <v>208</v>
      </c>
      <c r="D21" s="367" t="s">
        <v>209</v>
      </c>
      <c r="E21" s="367" t="s">
        <v>208</v>
      </c>
      <c r="F21" s="367" t="s">
        <v>209</v>
      </c>
      <c r="G21" s="367" t="s">
        <v>208</v>
      </c>
      <c r="H21" s="78" t="str">
        <f>A26</f>
        <v>MOP</v>
      </c>
      <c r="I21" s="86">
        <f>(B26+D26+F26)/'6.1, 6.2'!D25</f>
        <v>5.3702118873978411E-2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79" t="s">
        <v>53</v>
      </c>
      <c r="B22" s="581">
        <f>SUM(B23,D23,F23)</f>
        <v>610878.72578028147</v>
      </c>
      <c r="C22" s="581"/>
      <c r="D22" s="581"/>
      <c r="E22" s="581"/>
      <c r="F22" s="581"/>
      <c r="G22" s="581"/>
      <c r="H22" s="78" t="str">
        <f>A27</f>
        <v>MOO</v>
      </c>
      <c r="I22" s="86">
        <f>(B27+D27+F27)/'6.1, 6.2'!E25</f>
        <v>5.0211960839309462E-2</v>
      </c>
      <c r="J22" s="87" t="str">
        <f t="shared" si="1"/>
        <v>PSE</v>
      </c>
      <c r="K22" s="76">
        <f t="shared" si="0"/>
        <v>20082.923999999995</v>
      </c>
      <c r="L22" s="87" t="str">
        <f t="shared" si="2"/>
        <v>PSE</v>
      </c>
      <c r="M22" s="85">
        <f>K22/'6.1, 6.2'!E5</f>
        <v>2.4828248491560741E-2</v>
      </c>
      <c r="N22" s="95"/>
      <c r="O22" s="91"/>
      <c r="P22" s="97"/>
      <c r="Q22" s="71"/>
      <c r="R22" s="23"/>
      <c r="S22" s="23"/>
      <c r="T22" s="23"/>
    </row>
    <row r="23" spans="1:20">
      <c r="A23" s="580"/>
      <c r="B23" s="319">
        <f>SUM(B24:B27)</f>
        <v>198872.68185660001</v>
      </c>
      <c r="C23" s="364">
        <v>5.1735241750018639E-2</v>
      </c>
      <c r="D23" s="319">
        <f>SUM(D24:D27)</f>
        <v>213077.26911656364</v>
      </c>
      <c r="E23" s="364">
        <v>5.4272145542587483E-2</v>
      </c>
      <c r="F23" s="319">
        <f>SUM(F24:F27)</f>
        <v>198928.77480711776</v>
      </c>
      <c r="G23" s="364">
        <v>5.2144274778157133E-2</v>
      </c>
      <c r="H23" s="68"/>
      <c r="I23" s="68"/>
      <c r="J23" s="87" t="str">
        <f t="shared" si="1"/>
        <v>VE</v>
      </c>
      <c r="K23" s="76">
        <f t="shared" si="0"/>
        <v>4294.6679999999997</v>
      </c>
      <c r="L23" s="87" t="str">
        <f t="shared" si="2"/>
        <v>VE</v>
      </c>
      <c r="M23" s="85">
        <f>K23/'6.1, 6.2'!F5</f>
        <v>1.3692193061877167E-2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44634.805</v>
      </c>
      <c r="C24" s="353">
        <v>7.1783136688466767E-2</v>
      </c>
      <c r="D24" s="23">
        <v>52499.701000000001</v>
      </c>
      <c r="E24" s="353">
        <v>8.8425752880264663E-2</v>
      </c>
      <c r="F24" s="23">
        <v>52596.769</v>
      </c>
      <c r="G24" s="353">
        <v>8.8121641015754509E-2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71197.873000000007</v>
      </c>
      <c r="C25" s="353">
        <v>4.1589690461041322E-2</v>
      </c>
      <c r="D25" s="23">
        <v>83760.472000000009</v>
      </c>
      <c r="E25" s="353">
        <v>4.5411610122178064E-2</v>
      </c>
      <c r="F25" s="23">
        <v>79084.982000000004</v>
      </c>
      <c r="G25" s="353">
        <v>4.3850559996619042E-2</v>
      </c>
      <c r="H25" s="68"/>
      <c r="I25" s="68"/>
      <c r="J25" s="87" t="str">
        <f t="shared" si="1"/>
        <v>VTE</v>
      </c>
      <c r="K25" s="76">
        <f t="shared" si="0"/>
        <v>40.653999999999996</v>
      </c>
      <c r="L25" s="87" t="str">
        <f t="shared" si="2"/>
        <v>VTE</v>
      </c>
      <c r="M25" s="85">
        <f>K25/'6.1, 6.2'!H5</f>
        <v>3.5134891442268614E-4</v>
      </c>
      <c r="N25" s="95"/>
      <c r="O25" s="96"/>
      <c r="P25" s="92"/>
    </row>
    <row r="26" spans="1:20">
      <c r="A26" s="18" t="s">
        <v>132</v>
      </c>
      <c r="B26" s="23">
        <v>28866.006585769712</v>
      </c>
      <c r="C26" s="353">
        <v>5.6080057495224822E-2</v>
      </c>
      <c r="D26" s="23">
        <v>32082.760763722119</v>
      </c>
      <c r="E26" s="74">
        <v>5.9051373060793763E-2</v>
      </c>
      <c r="F26" s="23">
        <v>24099.96230793398</v>
      </c>
      <c r="G26" s="74">
        <v>4.5845165438575114E-2</v>
      </c>
      <c r="H26" s="68"/>
      <c r="I26" s="68"/>
      <c r="J26" s="87" t="str">
        <f t="shared" si="1"/>
        <v>FVE</v>
      </c>
      <c r="K26" s="76">
        <f t="shared" si="0"/>
        <v>61057.316000000064</v>
      </c>
      <c r="L26" s="87" t="str">
        <f t="shared" si="2"/>
        <v>FVE</v>
      </c>
      <c r="M26" s="85">
        <f>K26/'6.1, 6.2'!I5</f>
        <v>7.7168275513520901E-2</v>
      </c>
      <c r="N26" s="95"/>
      <c r="O26" s="96"/>
      <c r="P26" s="92"/>
    </row>
    <row r="27" spans="1:20">
      <c r="A27" s="430" t="s">
        <v>130</v>
      </c>
      <c r="B27" s="243">
        <v>54173.997270830303</v>
      </c>
      <c r="C27" s="354">
        <v>5.4413099713399381E-2</v>
      </c>
      <c r="D27" s="243">
        <v>44734.335352841503</v>
      </c>
      <c r="E27" s="355">
        <v>4.735803230743902E-2</v>
      </c>
      <c r="F27" s="243">
        <v>43147.061499183801</v>
      </c>
      <c r="G27" s="355">
        <v>4.8539282209434285E-2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84"/>
      <c r="B28" s="584"/>
      <c r="C28" s="584"/>
      <c r="D28" s="584"/>
      <c r="E28" s="584"/>
      <c r="F28" s="48"/>
      <c r="G28" s="77" t="s">
        <v>300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85"/>
      <c r="B29" s="585"/>
      <c r="C29" s="585"/>
      <c r="D29" s="585"/>
      <c r="E29" s="585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Červenec</v>
      </c>
      <c r="L30" s="87" t="str">
        <f>J5</f>
        <v>Srpen</v>
      </c>
      <c r="M30" s="87" t="str">
        <f>L5</f>
        <v>Září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1.395331042719097E-2</v>
      </c>
      <c r="J32" s="87" t="str">
        <f t="shared" si="5"/>
        <v>PE</v>
      </c>
      <c r="K32" s="70">
        <f t="shared" si="6"/>
        <v>13086.540999999999</v>
      </c>
      <c r="L32" s="70">
        <f t="shared" si="7"/>
        <v>13593.169</v>
      </c>
      <c r="M32" s="70">
        <f t="shared" si="8"/>
        <v>16604.406999999999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3.2960517015812318E-2</v>
      </c>
      <c r="J34" s="87" t="str">
        <f t="shared" si="5"/>
        <v>PSE</v>
      </c>
      <c r="K34" s="70">
        <f t="shared" si="6"/>
        <v>6743.012999999999</v>
      </c>
      <c r="L34" s="70">
        <f t="shared" si="7"/>
        <v>6619.8630000000012</v>
      </c>
      <c r="M34" s="70">
        <f t="shared" si="8"/>
        <v>6720.0479999999952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6.9181276221832368E-3</v>
      </c>
      <c r="J35" s="87" t="str">
        <f t="shared" si="5"/>
        <v>VE</v>
      </c>
      <c r="K35" s="70">
        <f t="shared" si="6"/>
        <v>676.02300000000014</v>
      </c>
      <c r="L35" s="70">
        <f t="shared" si="7"/>
        <v>2164.0329999999999</v>
      </c>
      <c r="M35" s="70">
        <f t="shared" si="8"/>
        <v>1454.6119999999999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6.6754822590900018E-4</v>
      </c>
      <c r="J37" s="87" t="str">
        <f t="shared" si="5"/>
        <v>VTE</v>
      </c>
      <c r="K37" s="70">
        <f t="shared" si="6"/>
        <v>8.9700000000000006</v>
      </c>
      <c r="L37" s="70">
        <f t="shared" si="7"/>
        <v>14.254</v>
      </c>
      <c r="M37" s="70">
        <f t="shared" si="8"/>
        <v>17.43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7.7266218105080386E-2</v>
      </c>
      <c r="J38" s="87" t="str">
        <f t="shared" si="5"/>
        <v>FVE</v>
      </c>
      <c r="K38" s="70">
        <f t="shared" si="6"/>
        <v>22608.518000000022</v>
      </c>
      <c r="L38" s="70">
        <f t="shared" si="7"/>
        <v>18943.202000000052</v>
      </c>
      <c r="M38" s="70">
        <f t="shared" si="8"/>
        <v>19505.59599999999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" style="11" customWidth="1"/>
    <col min="2" max="10" width="9.85546875" style="11" customWidth="1"/>
    <col min="11" max="11" width="10" style="22" customWidth="1"/>
    <col min="12" max="13" width="9.85546875" style="22" customWidth="1"/>
    <col min="14" max="14" width="9.7109375" style="11" customWidth="1"/>
    <col min="15" max="15" width="10.7109375" style="11" customWidth="1"/>
    <col min="16" max="16384" width="9.140625" style="11"/>
  </cols>
  <sheetData>
    <row r="1" spans="1:14" ht="20.25">
      <c r="A1" s="369" t="s">
        <v>407</v>
      </c>
      <c r="M1" s="51"/>
      <c r="N1" s="210" t="str">
        <f>'3.1'!N1</f>
        <v>III. čtvrtletí 2023</v>
      </c>
    </row>
    <row r="2" spans="1:14" ht="6" customHeight="1"/>
    <row r="3" spans="1:14" ht="12.75" customHeight="1">
      <c r="A3" s="548" t="str">
        <f>'3.1'!A4</f>
        <v>2023</v>
      </c>
      <c r="B3" s="560" t="s">
        <v>180</v>
      </c>
      <c r="C3" s="540"/>
      <c r="D3" s="541"/>
      <c r="E3" s="560" t="s">
        <v>182</v>
      </c>
      <c r="F3" s="540"/>
      <c r="G3" s="541"/>
      <c r="H3" s="560" t="s">
        <v>183</v>
      </c>
      <c r="I3" s="540"/>
      <c r="J3" s="541"/>
      <c r="K3" s="560" t="s">
        <v>184</v>
      </c>
      <c r="L3" s="540"/>
      <c r="M3" s="541"/>
      <c r="N3" s="540" t="s">
        <v>53</v>
      </c>
    </row>
    <row r="4" spans="1:14">
      <c r="A4" s="549"/>
      <c r="B4" s="375" t="s">
        <v>60</v>
      </c>
      <c r="C4" s="374" t="s">
        <v>61</v>
      </c>
      <c r="D4" s="379" t="s">
        <v>62</v>
      </c>
      <c r="E4" s="375" t="s">
        <v>63</v>
      </c>
      <c r="F4" s="374" t="s">
        <v>64</v>
      </c>
      <c r="G4" s="379" t="s">
        <v>65</v>
      </c>
      <c r="H4" s="375" t="s">
        <v>66</v>
      </c>
      <c r="I4" s="374" t="s">
        <v>67</v>
      </c>
      <c r="J4" s="379" t="s">
        <v>68</v>
      </c>
      <c r="K4" s="375" t="s">
        <v>69</v>
      </c>
      <c r="L4" s="374" t="s">
        <v>70</v>
      </c>
      <c r="M4" s="379" t="s">
        <v>71</v>
      </c>
      <c r="N4" s="546"/>
    </row>
    <row r="5" spans="1:14" ht="12.75" customHeight="1">
      <c r="A5" s="550" t="s">
        <v>270</v>
      </c>
      <c r="B5" s="555">
        <f>SUM(B6:D6)</f>
        <v>-2787.6879870000012</v>
      </c>
      <c r="C5" s="556"/>
      <c r="D5" s="557"/>
      <c r="E5" s="555">
        <f>SUM(E6:G6)</f>
        <v>-799.53145100000017</v>
      </c>
      <c r="F5" s="556"/>
      <c r="G5" s="557"/>
      <c r="H5" s="555">
        <f>SUM(H6:J6)</f>
        <v>-2544.5150020000001</v>
      </c>
      <c r="I5" s="556"/>
      <c r="J5" s="557"/>
      <c r="K5" s="555">
        <f>SUM(K6:M6)</f>
        <v>0</v>
      </c>
      <c r="L5" s="556"/>
      <c r="M5" s="557"/>
      <c r="N5" s="598">
        <f>SUM(B6:M6)</f>
        <v>-6131.734440000002</v>
      </c>
    </row>
    <row r="6" spans="1:14">
      <c r="A6" s="551"/>
      <c r="B6" s="316">
        <f>B7+B18</f>
        <v>-1226.4364940000003</v>
      </c>
      <c r="C6" s="306">
        <f t="shared" ref="C6:M6" si="0">C7+C18</f>
        <v>-930.28540400000043</v>
      </c>
      <c r="D6" s="311">
        <f t="shared" si="0"/>
        <v>-630.96608900000024</v>
      </c>
      <c r="E6" s="316">
        <f t="shared" si="0"/>
        <v>-601.11072500000023</v>
      </c>
      <c r="F6" s="306">
        <f t="shared" si="0"/>
        <v>76.871923000000152</v>
      </c>
      <c r="G6" s="311">
        <f t="shared" si="0"/>
        <v>-275.2926490000001</v>
      </c>
      <c r="H6" s="316">
        <f t="shared" si="0"/>
        <v>-783.50791900000002</v>
      </c>
      <c r="I6" s="306">
        <f t="shared" si="0"/>
        <v>-898.81593700000008</v>
      </c>
      <c r="J6" s="311">
        <f t="shared" si="0"/>
        <v>-862.19114600000012</v>
      </c>
      <c r="K6" s="316">
        <f t="shared" si="0"/>
        <v>0</v>
      </c>
      <c r="L6" s="306">
        <f t="shared" si="0"/>
        <v>0</v>
      </c>
      <c r="M6" s="311">
        <f t="shared" si="0"/>
        <v>0</v>
      </c>
      <c r="N6" s="599"/>
    </row>
    <row r="7" spans="1:14">
      <c r="A7" s="383" t="s">
        <v>84</v>
      </c>
      <c r="B7" s="376">
        <f>B8+B13</f>
        <v>-2819.1868060000002</v>
      </c>
      <c r="C7" s="371">
        <f t="shared" ref="C7:M7" si="1">C8+C13</f>
        <v>-2177.6202390000003</v>
      </c>
      <c r="D7" s="380">
        <f t="shared" si="1"/>
        <v>-1681.9544280000002</v>
      </c>
      <c r="E7" s="376">
        <f t="shared" si="1"/>
        <v>-1649.7770890000002</v>
      </c>
      <c r="F7" s="371">
        <f t="shared" si="1"/>
        <v>-956.359692</v>
      </c>
      <c r="G7" s="380">
        <f t="shared" si="1"/>
        <v>-1095.3473320000001</v>
      </c>
      <c r="H7" s="376">
        <f t="shared" si="1"/>
        <v>-1723.6805629999999</v>
      </c>
      <c r="I7" s="371">
        <f t="shared" si="1"/>
        <v>-1763.1506429999999</v>
      </c>
      <c r="J7" s="380">
        <f t="shared" si="1"/>
        <v>-1728.2592790000001</v>
      </c>
      <c r="K7" s="376">
        <f t="shared" si="1"/>
        <v>0</v>
      </c>
      <c r="L7" s="371">
        <f t="shared" si="1"/>
        <v>0</v>
      </c>
      <c r="M7" s="380">
        <f t="shared" si="1"/>
        <v>0</v>
      </c>
      <c r="N7" s="372">
        <f>SUM(B7:M7)</f>
        <v>-15595.336071</v>
      </c>
    </row>
    <row r="8" spans="1:14">
      <c r="A8" s="384" t="s">
        <v>72</v>
      </c>
      <c r="B8" s="377">
        <f>SUM(B9:B12)</f>
        <v>-2818.1400000000003</v>
      </c>
      <c r="C8" s="373">
        <f t="shared" ref="C8:M8" si="2">SUM(C9:C12)</f>
        <v>-2175.34</v>
      </c>
      <c r="D8" s="381">
        <f t="shared" si="2"/>
        <v>-1681.8540000000003</v>
      </c>
      <c r="E8" s="377">
        <f t="shared" si="2"/>
        <v>-1643.5220000000002</v>
      </c>
      <c r="F8" s="373">
        <f t="shared" si="2"/>
        <v>-944.23599999999999</v>
      </c>
      <c r="G8" s="381">
        <f t="shared" si="2"/>
        <v>-1075.325</v>
      </c>
      <c r="H8" s="377">
        <f t="shared" si="2"/>
        <v>-1700.8509999999999</v>
      </c>
      <c r="I8" s="373">
        <f t="shared" si="2"/>
        <v>-1706.835</v>
      </c>
      <c r="J8" s="381">
        <f t="shared" si="2"/>
        <v>-1722.018</v>
      </c>
      <c r="K8" s="377">
        <f t="shared" si="2"/>
        <v>0</v>
      </c>
      <c r="L8" s="373">
        <f t="shared" si="2"/>
        <v>0</v>
      </c>
      <c r="M8" s="381">
        <f t="shared" si="2"/>
        <v>0</v>
      </c>
      <c r="N8" s="372">
        <f>SUM(B8:M8)</f>
        <v>-15468.121000000003</v>
      </c>
    </row>
    <row r="9" spans="1:14">
      <c r="A9" s="386" t="s">
        <v>73</v>
      </c>
      <c r="B9" s="314">
        <v>-7.5490000000000004</v>
      </c>
      <c r="C9" s="302">
        <v>-6.7220000000000004</v>
      </c>
      <c r="D9" s="309">
        <v>-14.71</v>
      </c>
      <c r="E9" s="314">
        <v>-45.63</v>
      </c>
      <c r="F9" s="302">
        <v>-59.247</v>
      </c>
      <c r="G9" s="309">
        <v>-132.44300000000001</v>
      </c>
      <c r="H9" s="314">
        <v>-87.144000000000005</v>
      </c>
      <c r="I9" s="302">
        <v>-87.448999999999998</v>
      </c>
      <c r="J9" s="309">
        <v>-55.085000000000001</v>
      </c>
      <c r="K9" s="314">
        <v>0</v>
      </c>
      <c r="L9" s="302">
        <v>0</v>
      </c>
      <c r="M9" s="309">
        <v>0</v>
      </c>
      <c r="N9" s="7">
        <f t="shared" ref="N9:N14" si="3">SUM(B9:M9)</f>
        <v>-495.97900000000004</v>
      </c>
    </row>
    <row r="10" spans="1:14">
      <c r="A10" s="386" t="s">
        <v>74</v>
      </c>
      <c r="B10" s="314">
        <v>-791.42700000000002</v>
      </c>
      <c r="C10" s="302">
        <v>-735.93100000000004</v>
      </c>
      <c r="D10" s="309">
        <v>-680.31500000000005</v>
      </c>
      <c r="E10" s="314">
        <v>-721.779</v>
      </c>
      <c r="F10" s="302">
        <v>-303.91899999999998</v>
      </c>
      <c r="G10" s="309">
        <v>-397.721</v>
      </c>
      <c r="H10" s="314">
        <v>-472.37700000000001</v>
      </c>
      <c r="I10" s="302">
        <v>-707.13300000000004</v>
      </c>
      <c r="J10" s="309">
        <v>-640.04100000000005</v>
      </c>
      <c r="K10" s="314">
        <v>0</v>
      </c>
      <c r="L10" s="302">
        <v>0</v>
      </c>
      <c r="M10" s="309">
        <v>0</v>
      </c>
      <c r="N10" s="7">
        <f t="shared" si="3"/>
        <v>-5450.643</v>
      </c>
    </row>
    <row r="11" spans="1:14">
      <c r="A11" s="386" t="s">
        <v>75</v>
      </c>
      <c r="B11" s="314">
        <v>-1166.904</v>
      </c>
      <c r="C11" s="302">
        <v>-889.26099999999997</v>
      </c>
      <c r="D11" s="309">
        <v>-708.24800000000005</v>
      </c>
      <c r="E11" s="314">
        <v>-568.04700000000003</v>
      </c>
      <c r="F11" s="302">
        <v>-266.43599999999998</v>
      </c>
      <c r="G11" s="309">
        <v>-323.41800000000001</v>
      </c>
      <c r="H11" s="314">
        <v>-640.846</v>
      </c>
      <c r="I11" s="302">
        <v>-567.23900000000003</v>
      </c>
      <c r="J11" s="309">
        <v>-677.37800000000004</v>
      </c>
      <c r="K11" s="314">
        <v>0</v>
      </c>
      <c r="L11" s="302">
        <v>0</v>
      </c>
      <c r="M11" s="309">
        <v>0</v>
      </c>
      <c r="N11" s="7">
        <f t="shared" si="3"/>
        <v>-5807.7769999999991</v>
      </c>
    </row>
    <row r="12" spans="1:14">
      <c r="A12" s="387" t="s">
        <v>76</v>
      </c>
      <c r="B12" s="314">
        <v>-852.26</v>
      </c>
      <c r="C12" s="302">
        <v>-543.42600000000004</v>
      </c>
      <c r="D12" s="309">
        <v>-278.58100000000002</v>
      </c>
      <c r="E12" s="314">
        <v>-308.06599999999997</v>
      </c>
      <c r="F12" s="302">
        <v>-314.63400000000001</v>
      </c>
      <c r="G12" s="309">
        <v>-221.74299999999999</v>
      </c>
      <c r="H12" s="314">
        <v>-500.48399999999998</v>
      </c>
      <c r="I12" s="302">
        <v>-345.01400000000001</v>
      </c>
      <c r="J12" s="309">
        <v>-349.51400000000001</v>
      </c>
      <c r="K12" s="314">
        <v>0</v>
      </c>
      <c r="L12" s="302">
        <v>0</v>
      </c>
      <c r="M12" s="309">
        <v>0</v>
      </c>
      <c r="N12" s="7">
        <f t="shared" si="3"/>
        <v>-3713.7220000000007</v>
      </c>
    </row>
    <row r="13" spans="1:14">
      <c r="A13" s="383" t="s">
        <v>77</v>
      </c>
      <c r="B13" s="377">
        <f>SUM(B14:B17)</f>
        <v>-1.0468060000000001</v>
      </c>
      <c r="C13" s="373">
        <f t="shared" ref="C13:M13" si="4">SUM(C14:C17)</f>
        <v>-2.2802389999999999</v>
      </c>
      <c r="D13" s="381">
        <f t="shared" si="4"/>
        <v>-0.100428</v>
      </c>
      <c r="E13" s="377">
        <f t="shared" si="4"/>
        <v>-6.255088999999999</v>
      </c>
      <c r="F13" s="373">
        <f t="shared" si="4"/>
        <v>-12.123692</v>
      </c>
      <c r="G13" s="381">
        <f t="shared" si="4"/>
        <v>-20.022332000000002</v>
      </c>
      <c r="H13" s="377">
        <f t="shared" si="4"/>
        <v>-22.829563</v>
      </c>
      <c r="I13" s="373">
        <f t="shared" si="4"/>
        <v>-56.315643000000009</v>
      </c>
      <c r="J13" s="381">
        <f t="shared" si="4"/>
        <v>-6.2412790000000005</v>
      </c>
      <c r="K13" s="377">
        <f t="shared" si="4"/>
        <v>0</v>
      </c>
      <c r="L13" s="373">
        <f t="shared" si="4"/>
        <v>0</v>
      </c>
      <c r="M13" s="381">
        <f t="shared" si="4"/>
        <v>0</v>
      </c>
      <c r="N13" s="372">
        <f>SUM(B13:M13)</f>
        <v>-127.21507100000002</v>
      </c>
    </row>
    <row r="14" spans="1:14">
      <c r="A14" s="385" t="s">
        <v>73</v>
      </c>
      <c r="B14" s="378">
        <v>-0.95389000000000002</v>
      </c>
      <c r="C14" s="370">
        <v>-2.1720169999999999</v>
      </c>
      <c r="D14" s="382">
        <v>-2.0818E-2</v>
      </c>
      <c r="E14" s="378">
        <v>-6.2030379999999994</v>
      </c>
      <c r="F14" s="370">
        <v>-11.949909</v>
      </c>
      <c r="G14" s="382">
        <v>-19.998339000000001</v>
      </c>
      <c r="H14" s="378">
        <v>-22.445658999999999</v>
      </c>
      <c r="I14" s="370">
        <v>-56.288016000000006</v>
      </c>
      <c r="J14" s="382">
        <v>-6.1174210000000002</v>
      </c>
      <c r="K14" s="378">
        <v>0</v>
      </c>
      <c r="L14" s="370">
        <v>0</v>
      </c>
      <c r="M14" s="309">
        <v>0</v>
      </c>
      <c r="N14" s="7">
        <f t="shared" si="3"/>
        <v>-126.14910700000001</v>
      </c>
    </row>
    <row r="15" spans="1:14">
      <c r="A15" s="386" t="s">
        <v>74</v>
      </c>
      <c r="B15" s="378">
        <v>0</v>
      </c>
      <c r="C15" s="370">
        <v>0</v>
      </c>
      <c r="D15" s="382">
        <v>0</v>
      </c>
      <c r="E15" s="378">
        <v>0</v>
      </c>
      <c r="F15" s="370">
        <v>0</v>
      </c>
      <c r="G15" s="382">
        <v>0</v>
      </c>
      <c r="H15" s="378">
        <v>0</v>
      </c>
      <c r="I15" s="370">
        <v>0</v>
      </c>
      <c r="J15" s="382">
        <v>0</v>
      </c>
      <c r="K15" s="378">
        <v>0</v>
      </c>
      <c r="L15" s="370">
        <v>0</v>
      </c>
      <c r="M15" s="309">
        <v>0</v>
      </c>
      <c r="N15" s="7">
        <f t="shared" ref="N15:N28" si="5">SUM(B15:M15)</f>
        <v>0</v>
      </c>
    </row>
    <row r="16" spans="1:14">
      <c r="A16" s="386" t="s">
        <v>75</v>
      </c>
      <c r="B16" s="378">
        <v>0</v>
      </c>
      <c r="C16" s="370">
        <v>0</v>
      </c>
      <c r="D16" s="382">
        <v>0</v>
      </c>
      <c r="E16" s="378">
        <v>0</v>
      </c>
      <c r="F16" s="370">
        <v>0</v>
      </c>
      <c r="G16" s="382">
        <v>0</v>
      </c>
      <c r="H16" s="378">
        <v>0</v>
      </c>
      <c r="I16" s="370">
        <v>0</v>
      </c>
      <c r="J16" s="382">
        <v>0</v>
      </c>
      <c r="K16" s="378">
        <v>0</v>
      </c>
      <c r="L16" s="370">
        <v>0</v>
      </c>
      <c r="M16" s="309">
        <v>0</v>
      </c>
      <c r="N16" s="7">
        <f t="shared" si="5"/>
        <v>0</v>
      </c>
    </row>
    <row r="17" spans="1:14">
      <c r="A17" s="387" t="s">
        <v>76</v>
      </c>
      <c r="B17" s="378">
        <v>-9.2915999999999999E-2</v>
      </c>
      <c r="C17" s="370">
        <v>-0.108222</v>
      </c>
      <c r="D17" s="382">
        <v>-7.961E-2</v>
      </c>
      <c r="E17" s="378">
        <v>-5.2051E-2</v>
      </c>
      <c r="F17" s="370">
        <v>-0.17378300000000002</v>
      </c>
      <c r="G17" s="382">
        <v>-2.3992999999999997E-2</v>
      </c>
      <c r="H17" s="378">
        <v>-0.38390400000000002</v>
      </c>
      <c r="I17" s="370">
        <v>-2.7626999999999999E-2</v>
      </c>
      <c r="J17" s="382">
        <v>-0.12385800000000001</v>
      </c>
      <c r="K17" s="378">
        <v>0</v>
      </c>
      <c r="L17" s="370">
        <v>0</v>
      </c>
      <c r="M17" s="309">
        <v>0</v>
      </c>
      <c r="N17" s="7">
        <f t="shared" si="5"/>
        <v>-1.0659640000000001</v>
      </c>
    </row>
    <row r="18" spans="1:14">
      <c r="A18" s="383" t="s">
        <v>85</v>
      </c>
      <c r="B18" s="376">
        <f>B19+B24</f>
        <v>1592.7503119999999</v>
      </c>
      <c r="C18" s="371">
        <f t="shared" ref="C18:M18" si="6">C19+C24</f>
        <v>1247.3348349999999</v>
      </c>
      <c r="D18" s="380">
        <f t="shared" si="6"/>
        <v>1050.988339</v>
      </c>
      <c r="E18" s="376">
        <f t="shared" si="6"/>
        <v>1048.6663639999999</v>
      </c>
      <c r="F18" s="371">
        <f t="shared" si="6"/>
        <v>1033.2316150000001</v>
      </c>
      <c r="G18" s="380">
        <f t="shared" si="6"/>
        <v>820.05468299999995</v>
      </c>
      <c r="H18" s="376">
        <f t="shared" si="6"/>
        <v>940.17264399999988</v>
      </c>
      <c r="I18" s="371">
        <f t="shared" si="6"/>
        <v>864.33470599999987</v>
      </c>
      <c r="J18" s="380">
        <f t="shared" si="6"/>
        <v>866.06813299999999</v>
      </c>
      <c r="K18" s="376">
        <f t="shared" si="6"/>
        <v>0</v>
      </c>
      <c r="L18" s="371">
        <f t="shared" si="6"/>
        <v>0</v>
      </c>
      <c r="M18" s="380">
        <f t="shared" si="6"/>
        <v>0</v>
      </c>
      <c r="N18" s="372">
        <f>SUM(B18:M18)</f>
        <v>9463.6016310000014</v>
      </c>
    </row>
    <row r="19" spans="1:14">
      <c r="A19" s="383" t="s">
        <v>78</v>
      </c>
      <c r="B19" s="377">
        <f>SUM(B20:B23)</f>
        <v>1529.135</v>
      </c>
      <c r="C19" s="373">
        <f t="shared" ref="C19:M19" si="7">SUM(C20:C23)</f>
        <v>1220.9219999999998</v>
      </c>
      <c r="D19" s="381">
        <f t="shared" si="7"/>
        <v>1050.7929999999999</v>
      </c>
      <c r="E19" s="377">
        <f t="shared" si="7"/>
        <v>1048.482</v>
      </c>
      <c r="F19" s="373">
        <f t="shared" si="7"/>
        <v>1033.0720000000001</v>
      </c>
      <c r="G19" s="381">
        <f t="shared" si="7"/>
        <v>819.91800000000001</v>
      </c>
      <c r="H19" s="377">
        <f t="shared" si="7"/>
        <v>938.69099999999992</v>
      </c>
      <c r="I19" s="373">
        <f t="shared" si="7"/>
        <v>864.25399999999991</v>
      </c>
      <c r="J19" s="381">
        <f t="shared" si="7"/>
        <v>865.54300000000001</v>
      </c>
      <c r="K19" s="377">
        <f t="shared" si="7"/>
        <v>0</v>
      </c>
      <c r="L19" s="373">
        <f t="shared" si="7"/>
        <v>0</v>
      </c>
      <c r="M19" s="381">
        <f t="shared" si="7"/>
        <v>0</v>
      </c>
      <c r="N19" s="372">
        <f>SUM(B19:M19)</f>
        <v>9370.81</v>
      </c>
    </row>
    <row r="20" spans="1:14">
      <c r="A20" s="385" t="s">
        <v>80</v>
      </c>
      <c r="B20" s="314">
        <v>764.94</v>
      </c>
      <c r="C20" s="302">
        <v>428.447</v>
      </c>
      <c r="D20" s="309">
        <v>139.47900000000001</v>
      </c>
      <c r="E20" s="314">
        <v>460.61599999999999</v>
      </c>
      <c r="F20" s="302">
        <v>423.685</v>
      </c>
      <c r="G20" s="309">
        <v>211.03200000000001</v>
      </c>
      <c r="H20" s="314">
        <v>360.26499999999999</v>
      </c>
      <c r="I20" s="302">
        <v>336.98</v>
      </c>
      <c r="J20" s="309">
        <v>390.85399999999998</v>
      </c>
      <c r="K20" s="314">
        <v>0</v>
      </c>
      <c r="L20" s="302">
        <v>0</v>
      </c>
      <c r="M20" s="309">
        <v>0</v>
      </c>
      <c r="N20" s="7">
        <f t="shared" si="5"/>
        <v>3516.2980000000002</v>
      </c>
    </row>
    <row r="21" spans="1:14">
      <c r="A21" s="386" t="s">
        <v>81</v>
      </c>
      <c r="B21" s="314">
        <v>742.70100000000002</v>
      </c>
      <c r="C21" s="302">
        <v>727.35799999999995</v>
      </c>
      <c r="D21" s="309">
        <v>659.03099999999995</v>
      </c>
      <c r="E21" s="314">
        <v>444.072</v>
      </c>
      <c r="F21" s="302">
        <v>389.33199999999999</v>
      </c>
      <c r="G21" s="309">
        <v>348.52100000000002</v>
      </c>
      <c r="H21" s="314">
        <v>505.94</v>
      </c>
      <c r="I21" s="302">
        <v>269.94400000000002</v>
      </c>
      <c r="J21" s="309">
        <v>302.87400000000002</v>
      </c>
      <c r="K21" s="314">
        <v>0</v>
      </c>
      <c r="L21" s="302">
        <v>0</v>
      </c>
      <c r="M21" s="309">
        <v>0</v>
      </c>
      <c r="N21" s="7">
        <f t="shared" si="5"/>
        <v>4389.7730000000001</v>
      </c>
    </row>
    <row r="22" spans="1:14">
      <c r="A22" s="386" t="s">
        <v>82</v>
      </c>
      <c r="B22" s="314">
        <v>2.5409999999999999</v>
      </c>
      <c r="C22" s="302">
        <v>6.9720000000000004</v>
      </c>
      <c r="D22" s="309">
        <v>32.158999999999999</v>
      </c>
      <c r="E22" s="314">
        <v>56.706000000000003</v>
      </c>
      <c r="F22" s="302">
        <v>104.239</v>
      </c>
      <c r="G22" s="309">
        <v>82.418000000000006</v>
      </c>
      <c r="H22" s="314">
        <v>26.925000000000001</v>
      </c>
      <c r="I22" s="302">
        <v>57.241</v>
      </c>
      <c r="J22" s="309">
        <v>45.055</v>
      </c>
      <c r="K22" s="314">
        <v>0</v>
      </c>
      <c r="L22" s="302">
        <v>0</v>
      </c>
      <c r="M22" s="309">
        <v>0</v>
      </c>
      <c r="N22" s="7">
        <f t="shared" si="5"/>
        <v>414.25600000000003</v>
      </c>
    </row>
    <row r="23" spans="1:14">
      <c r="A23" s="387" t="s">
        <v>83</v>
      </c>
      <c r="B23" s="314">
        <v>18.952999999999999</v>
      </c>
      <c r="C23" s="302">
        <v>58.145000000000003</v>
      </c>
      <c r="D23" s="309">
        <v>220.124</v>
      </c>
      <c r="E23" s="314">
        <v>87.087999999999994</v>
      </c>
      <c r="F23" s="302">
        <v>115.816</v>
      </c>
      <c r="G23" s="309">
        <v>177.947</v>
      </c>
      <c r="H23" s="314">
        <v>45.561</v>
      </c>
      <c r="I23" s="302">
        <v>200.089</v>
      </c>
      <c r="J23" s="309">
        <v>126.76</v>
      </c>
      <c r="K23" s="314">
        <v>0</v>
      </c>
      <c r="L23" s="302">
        <v>0</v>
      </c>
      <c r="M23" s="309">
        <v>0</v>
      </c>
      <c r="N23" s="7">
        <f t="shared" si="5"/>
        <v>1050.4829999999999</v>
      </c>
    </row>
    <row r="24" spans="1:14">
      <c r="A24" s="383" t="s">
        <v>79</v>
      </c>
      <c r="B24" s="377">
        <f>SUM(B25:B28)</f>
        <v>63.615312000000003</v>
      </c>
      <c r="C24" s="373">
        <f t="shared" ref="C24:M24" si="8">SUM(C25:C28)</f>
        <v>26.412835000000001</v>
      </c>
      <c r="D24" s="381">
        <f t="shared" si="8"/>
        <v>0.19533899999999996</v>
      </c>
      <c r="E24" s="377">
        <f t="shared" si="8"/>
        <v>0.18436399999999997</v>
      </c>
      <c r="F24" s="373">
        <f t="shared" si="8"/>
        <v>0.15961499999999998</v>
      </c>
      <c r="G24" s="381">
        <f t="shared" si="8"/>
        <v>0.136683</v>
      </c>
      <c r="H24" s="377">
        <f t="shared" si="8"/>
        <v>1.4816439999999997</v>
      </c>
      <c r="I24" s="373">
        <f t="shared" si="8"/>
        <v>8.0706E-2</v>
      </c>
      <c r="J24" s="381">
        <f t="shared" si="8"/>
        <v>0.52513299999999996</v>
      </c>
      <c r="K24" s="377">
        <f t="shared" si="8"/>
        <v>0</v>
      </c>
      <c r="L24" s="373">
        <f t="shared" si="8"/>
        <v>0</v>
      </c>
      <c r="M24" s="381">
        <f t="shared" si="8"/>
        <v>0</v>
      </c>
      <c r="N24" s="372">
        <f>SUM(B24:M24)</f>
        <v>92.791631000000024</v>
      </c>
    </row>
    <row r="25" spans="1:14">
      <c r="A25" s="385" t="s">
        <v>80</v>
      </c>
      <c r="B25" s="314">
        <v>63.470091000000004</v>
      </c>
      <c r="C25" s="302">
        <v>26.277525000000001</v>
      </c>
      <c r="D25" s="309">
        <v>1E-4</v>
      </c>
      <c r="E25" s="314">
        <v>3.15E-3</v>
      </c>
      <c r="F25" s="302">
        <v>1.25E-4</v>
      </c>
      <c r="G25" s="309">
        <v>1.0052E-2</v>
      </c>
      <c r="H25" s="314">
        <v>9.7499999999999996E-4</v>
      </c>
      <c r="I25" s="302">
        <v>6.4999999999999997E-4</v>
      </c>
      <c r="J25" s="309">
        <v>9.9499999999999988E-3</v>
      </c>
      <c r="K25" s="314">
        <v>0</v>
      </c>
      <c r="L25" s="302">
        <v>0</v>
      </c>
      <c r="M25" s="309">
        <v>0</v>
      </c>
      <c r="N25" s="7">
        <f t="shared" si="5"/>
        <v>89.772618000000008</v>
      </c>
    </row>
    <row r="26" spans="1:14">
      <c r="A26" s="386" t="s">
        <v>81</v>
      </c>
      <c r="B26" s="314">
        <v>0</v>
      </c>
      <c r="C26" s="302">
        <v>0</v>
      </c>
      <c r="D26" s="309">
        <v>0</v>
      </c>
      <c r="E26" s="314">
        <v>0</v>
      </c>
      <c r="F26" s="302">
        <v>0</v>
      </c>
      <c r="G26" s="309">
        <v>0</v>
      </c>
      <c r="H26" s="314">
        <v>0</v>
      </c>
      <c r="I26" s="302">
        <v>0</v>
      </c>
      <c r="J26" s="309">
        <v>0</v>
      </c>
      <c r="K26" s="314">
        <v>0</v>
      </c>
      <c r="L26" s="302">
        <v>0</v>
      </c>
      <c r="M26" s="309">
        <v>0</v>
      </c>
      <c r="N26" s="7">
        <f t="shared" si="5"/>
        <v>0</v>
      </c>
    </row>
    <row r="27" spans="1:14">
      <c r="A27" s="386" t="s">
        <v>82</v>
      </c>
      <c r="B27" s="314">
        <v>0</v>
      </c>
      <c r="C27" s="302">
        <v>0</v>
      </c>
      <c r="D27" s="309">
        <v>0</v>
      </c>
      <c r="E27" s="314">
        <v>0</v>
      </c>
      <c r="F27" s="302">
        <v>0</v>
      </c>
      <c r="G27" s="309">
        <v>0</v>
      </c>
      <c r="H27" s="314">
        <v>0</v>
      </c>
      <c r="I27" s="302">
        <v>0</v>
      </c>
      <c r="J27" s="309">
        <v>0</v>
      </c>
      <c r="K27" s="314">
        <v>0</v>
      </c>
      <c r="L27" s="302">
        <v>0</v>
      </c>
      <c r="M27" s="309">
        <v>0</v>
      </c>
      <c r="N27" s="7">
        <f t="shared" si="5"/>
        <v>0</v>
      </c>
    </row>
    <row r="28" spans="1:14">
      <c r="A28" s="387" t="s">
        <v>83</v>
      </c>
      <c r="B28" s="315">
        <v>0.14522100000000002</v>
      </c>
      <c r="C28" s="304">
        <v>0.13531000000000001</v>
      </c>
      <c r="D28" s="310">
        <v>0.19523899999999997</v>
      </c>
      <c r="E28" s="315">
        <v>0.18121399999999999</v>
      </c>
      <c r="F28" s="304">
        <v>0.15948999999999999</v>
      </c>
      <c r="G28" s="310">
        <v>0.12663099999999999</v>
      </c>
      <c r="H28" s="315">
        <v>1.4806689999999998</v>
      </c>
      <c r="I28" s="304">
        <v>8.0056000000000002E-2</v>
      </c>
      <c r="J28" s="310">
        <v>0.51518299999999995</v>
      </c>
      <c r="K28" s="315">
        <v>0</v>
      </c>
      <c r="L28" s="304">
        <v>0</v>
      </c>
      <c r="M28" s="310">
        <v>0</v>
      </c>
      <c r="N28" s="257">
        <f t="shared" si="5"/>
        <v>3.0190129999999997</v>
      </c>
    </row>
    <row r="29" spans="1:14">
      <c r="A29" s="22"/>
      <c r="N29" s="341" t="s">
        <v>301</v>
      </c>
    </row>
    <row r="30" spans="1:14" ht="12.75">
      <c r="I30" s="52"/>
      <c r="K30" s="444">
        <v>-314.52909600000004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594">
        <v>1088.1105749999999</v>
      </c>
      <c r="K35" s="594"/>
    </row>
    <row r="36" spans="7:14" ht="10.5" customHeight="1"/>
    <row r="37" spans="7:14" ht="10.5" customHeight="1"/>
    <row r="38" spans="7:14" ht="10.5" customHeight="1"/>
    <row r="39" spans="7:14" ht="12.75" customHeight="1">
      <c r="H39" s="594">
        <v>1078.758</v>
      </c>
      <c r="I39" s="594"/>
      <c r="J39" s="594"/>
    </row>
    <row r="40" spans="7:14">
      <c r="J40" s="24" t="s">
        <v>161</v>
      </c>
      <c r="K40" s="597">
        <v>-2544.5150020000001</v>
      </c>
      <c r="L40" s="597"/>
    </row>
    <row r="41" spans="7:14" ht="10.5" customHeight="1"/>
    <row r="42" spans="7:14" ht="10.5" customHeight="1"/>
    <row r="43" spans="7:14">
      <c r="G43" s="596">
        <v>-1819.5509999999999</v>
      </c>
      <c r="H43" s="596"/>
      <c r="K43" s="445">
        <v>129.221</v>
      </c>
    </row>
    <row r="44" spans="7:14">
      <c r="L44" s="446">
        <v>374.48590800000005</v>
      </c>
    </row>
    <row r="45" spans="7:14">
      <c r="M45" s="596">
        <v>-1195.5473890000001</v>
      </c>
      <c r="N45" s="596"/>
    </row>
    <row r="46" spans="7:14" ht="10.5" customHeight="1"/>
    <row r="47" spans="7:14" ht="10.5" customHeight="1">
      <c r="J47" s="595">
        <v>-1885.4630000000002</v>
      </c>
      <c r="K47" s="595"/>
      <c r="L47" s="595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5" priority="4">
      <formula>SEARCH($B$3,$N$1)</formula>
    </cfRule>
  </conditionalFormatting>
  <conditionalFormatting sqref="B5:G28">
    <cfRule type="expression" dxfId="14" priority="3">
      <formula>SEARCH($E$3,$N$1)</formula>
    </cfRule>
  </conditionalFormatting>
  <conditionalFormatting sqref="B5:J28">
    <cfRule type="expression" dxfId="13" priority="2">
      <formula>SEARCH($H$3,$N$1)</formula>
    </cfRule>
  </conditionalFormatting>
  <conditionalFormatting sqref="B5:M28">
    <cfRule type="expression" dxfId="12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300" t="s">
        <v>408</v>
      </c>
      <c r="I1" s="51"/>
      <c r="J1" s="51"/>
      <c r="M1" s="51"/>
      <c r="N1" s="210" t="str">
        <f>'3.1'!N1</f>
        <v>III. čtvrtletí 2023</v>
      </c>
    </row>
    <row r="2" spans="1:14" s="22" customFormat="1" ht="18">
      <c r="A2" s="267" t="s">
        <v>406</v>
      </c>
      <c r="I2" s="51"/>
      <c r="J2" s="51"/>
      <c r="M2" s="51"/>
      <c r="N2" s="116"/>
    </row>
    <row r="3" spans="1:14" ht="6" customHeight="1"/>
    <row r="4" spans="1:14" ht="12.6" customHeight="1">
      <c r="A4" s="548" t="str">
        <f>'3.1'!A4</f>
        <v>2023</v>
      </c>
      <c r="B4" s="548"/>
      <c r="C4" s="390" t="s">
        <v>60</v>
      </c>
      <c r="D4" s="390" t="s">
        <v>61</v>
      </c>
      <c r="E4" s="390" t="s">
        <v>62</v>
      </c>
      <c r="F4" s="390" t="s">
        <v>63</v>
      </c>
      <c r="G4" s="390" t="s">
        <v>64</v>
      </c>
      <c r="H4" s="390" t="s">
        <v>65</v>
      </c>
      <c r="I4" s="390" t="s">
        <v>66</v>
      </c>
      <c r="J4" s="390" t="s">
        <v>67</v>
      </c>
      <c r="K4" s="390" t="s">
        <v>68</v>
      </c>
      <c r="L4" s="390" t="s">
        <v>69</v>
      </c>
      <c r="M4" s="390" t="s">
        <v>70</v>
      </c>
      <c r="N4" s="390" t="s">
        <v>71</v>
      </c>
    </row>
    <row r="5" spans="1:14" ht="12.6" customHeight="1">
      <c r="A5" s="602" t="s">
        <v>54</v>
      </c>
      <c r="B5" s="602"/>
      <c r="C5" s="392">
        <v>10926.6470546742</v>
      </c>
      <c r="D5" s="392">
        <v>11276.2252037816</v>
      </c>
      <c r="E5" s="392">
        <v>10436.089368449</v>
      </c>
      <c r="F5" s="392">
        <v>10071.052969336601</v>
      </c>
      <c r="G5" s="392">
        <v>9251.5109753616707</v>
      </c>
      <c r="H5" s="392">
        <v>8696.1363889824406</v>
      </c>
      <c r="I5" s="392">
        <v>8647.3142488531703</v>
      </c>
      <c r="J5" s="392">
        <v>8562.5238478087704</v>
      </c>
      <c r="K5" s="392">
        <v>8762.6731722599798</v>
      </c>
      <c r="L5" s="392">
        <v>0</v>
      </c>
      <c r="M5" s="392">
        <v>0</v>
      </c>
      <c r="N5" s="392">
        <v>0</v>
      </c>
    </row>
    <row r="6" spans="1:14" ht="12.6" customHeight="1">
      <c r="A6" s="601" t="s">
        <v>48</v>
      </c>
      <c r="B6" s="601"/>
      <c r="C6" s="389">
        <v>44952</v>
      </c>
      <c r="D6" s="389">
        <v>44964</v>
      </c>
      <c r="E6" s="389">
        <v>44986</v>
      </c>
      <c r="F6" s="389">
        <v>45020</v>
      </c>
      <c r="G6" s="389">
        <v>45064</v>
      </c>
      <c r="H6" s="389">
        <v>45098</v>
      </c>
      <c r="I6" s="389">
        <v>45126</v>
      </c>
      <c r="J6" s="389">
        <v>45160</v>
      </c>
      <c r="K6" s="389">
        <v>45181</v>
      </c>
      <c r="L6" s="389">
        <v>45200</v>
      </c>
      <c r="M6" s="389">
        <v>45231</v>
      </c>
      <c r="N6" s="389">
        <v>45261</v>
      </c>
    </row>
    <row r="7" spans="1:14" ht="12.6" customHeight="1">
      <c r="A7" s="600" t="s">
        <v>324</v>
      </c>
      <c r="B7" s="600"/>
      <c r="C7" s="391">
        <v>0.55208333333333337</v>
      </c>
      <c r="D7" s="391">
        <v>0.36458333333333331</v>
      </c>
      <c r="E7" s="391">
        <v>0.36458333333333331</v>
      </c>
      <c r="F7" s="391">
        <v>0.375</v>
      </c>
      <c r="G7" s="391">
        <v>0.55208333333333337</v>
      </c>
      <c r="H7" s="391">
        <v>0.51041666666666663</v>
      </c>
      <c r="I7" s="391">
        <v>0.47916666666666669</v>
      </c>
      <c r="J7" s="391">
        <v>0.51041666666666663</v>
      </c>
      <c r="K7" s="391">
        <v>0.55208333333333337</v>
      </c>
      <c r="L7" s="391">
        <v>0</v>
      </c>
      <c r="M7" s="391">
        <v>0</v>
      </c>
      <c r="N7" s="391">
        <v>0</v>
      </c>
    </row>
    <row r="8" spans="1:14" ht="12.6" customHeight="1">
      <c r="A8" s="601" t="s">
        <v>57</v>
      </c>
      <c r="B8" s="601"/>
      <c r="C8" s="388">
        <v>5359.1627730499104</v>
      </c>
      <c r="D8" s="388">
        <v>6098.1133662963202</v>
      </c>
      <c r="E8" s="388">
        <v>5510.7537430148404</v>
      </c>
      <c r="F8" s="388">
        <v>5431.3481841745397</v>
      </c>
      <c r="G8" s="388">
        <v>4520.6342537055398</v>
      </c>
      <c r="H8" s="388">
        <v>4685.38941549438</v>
      </c>
      <c r="I8" s="388">
        <v>4521.6018684681903</v>
      </c>
      <c r="J8" s="388">
        <v>4540.8643791369996</v>
      </c>
      <c r="K8" s="388">
        <v>4925.7823072403598</v>
      </c>
      <c r="L8" s="388">
        <v>0</v>
      </c>
      <c r="M8" s="388">
        <v>0</v>
      </c>
      <c r="N8" s="388">
        <v>0</v>
      </c>
    </row>
    <row r="9" spans="1:14" ht="12.6" customHeight="1">
      <c r="A9" s="601" t="s">
        <v>48</v>
      </c>
      <c r="B9" s="601"/>
      <c r="C9" s="389">
        <v>44927</v>
      </c>
      <c r="D9" s="389">
        <v>44976</v>
      </c>
      <c r="E9" s="389">
        <v>45011</v>
      </c>
      <c r="F9" s="389">
        <v>45039</v>
      </c>
      <c r="G9" s="389">
        <v>45053</v>
      </c>
      <c r="H9" s="389">
        <v>45088</v>
      </c>
      <c r="I9" s="389">
        <v>45137</v>
      </c>
      <c r="J9" s="389">
        <v>45144</v>
      </c>
      <c r="K9" s="389">
        <v>45172</v>
      </c>
      <c r="L9" s="389">
        <v>45200</v>
      </c>
      <c r="M9" s="389">
        <v>45231</v>
      </c>
      <c r="N9" s="389">
        <v>45261</v>
      </c>
    </row>
    <row r="10" spans="1:14">
      <c r="A10" s="600" t="s">
        <v>324</v>
      </c>
      <c r="B10" s="600"/>
      <c r="C10" s="391">
        <v>0.23958333333333334</v>
      </c>
      <c r="D10" s="391">
        <v>9.375E-2</v>
      </c>
      <c r="E10" s="391">
        <v>0.22916666666666666</v>
      </c>
      <c r="F10" s="391">
        <v>0.23958333333333334</v>
      </c>
      <c r="G10" s="391">
        <v>0.23958333333333334</v>
      </c>
      <c r="H10" s="391">
        <v>0.21875</v>
      </c>
      <c r="I10" s="391">
        <v>0.22916666666666666</v>
      </c>
      <c r="J10" s="391">
        <v>0.23958333333333334</v>
      </c>
      <c r="K10" s="391">
        <v>0.21875</v>
      </c>
      <c r="L10" s="391">
        <v>0</v>
      </c>
      <c r="M10" s="391">
        <v>0</v>
      </c>
      <c r="N10" s="391">
        <v>0</v>
      </c>
    </row>
    <row r="11" spans="1:14" ht="12.6" customHeight="1">
      <c r="N11" s="341" t="s">
        <v>276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1" priority="4">
      <formula>SEARCH("I. Čtvrtletí",$N$1)</formula>
    </cfRule>
  </conditionalFormatting>
  <conditionalFormatting sqref="C5:H10">
    <cfRule type="expression" dxfId="10" priority="3">
      <formula>SEARCH("II. Čtvrtletí",$N$1)</formula>
    </cfRule>
  </conditionalFormatting>
  <conditionalFormatting sqref="C5:K10">
    <cfRule type="expression" dxfId="9" priority="2">
      <formula>SEARCH("III. čtvrtletí",$N$1)</formula>
    </cfRule>
  </conditionalFormatting>
  <conditionalFormatting sqref="C5:N10">
    <cfRule type="expression" dxfId="8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393" t="str">
        <f>"9.2 Denní maxima a minima zatížení brutto ES ČR za "&amp;Q1</f>
        <v>9.2 Denní maxima a minima zatížení brutto ES ČR za III. čtvrtletí 2023</v>
      </c>
      <c r="Q1" s="210" t="str">
        <f>'3.1'!N1</f>
        <v>III. čtvrtletí 2023</v>
      </c>
    </row>
    <row r="2" spans="1:17" ht="6" customHeight="1"/>
    <row r="3" spans="1:17" ht="60">
      <c r="A3" s="550" t="s">
        <v>66</v>
      </c>
      <c r="B3" s="550"/>
      <c r="C3" s="398" t="s">
        <v>224</v>
      </c>
      <c r="D3" s="398" t="s">
        <v>288</v>
      </c>
      <c r="E3" s="398" t="s">
        <v>289</v>
      </c>
      <c r="G3" s="550" t="s">
        <v>67</v>
      </c>
      <c r="H3" s="550"/>
      <c r="I3" s="398" t="s">
        <v>224</v>
      </c>
      <c r="J3" s="398" t="s">
        <v>288</v>
      </c>
      <c r="K3" s="398" t="s">
        <v>289</v>
      </c>
      <c r="M3" s="550" t="s">
        <v>68</v>
      </c>
      <c r="N3" s="550"/>
      <c r="O3" s="398" t="s">
        <v>224</v>
      </c>
      <c r="P3" s="398" t="s">
        <v>288</v>
      </c>
      <c r="Q3" s="398" t="s">
        <v>289</v>
      </c>
    </row>
    <row r="4" spans="1:17" ht="9.75" customHeight="1">
      <c r="A4" s="551"/>
      <c r="B4" s="551"/>
      <c r="C4" s="399" t="s">
        <v>5</v>
      </c>
      <c r="D4" s="399" t="s">
        <v>4</v>
      </c>
      <c r="E4" s="399" t="s">
        <v>4</v>
      </c>
      <c r="G4" s="551"/>
      <c r="H4" s="551"/>
      <c r="I4" s="399" t="s">
        <v>5</v>
      </c>
      <c r="J4" s="399" t="s">
        <v>4</v>
      </c>
      <c r="K4" s="399" t="s">
        <v>4</v>
      </c>
      <c r="M4" s="551"/>
      <c r="N4" s="551"/>
      <c r="O4" s="399" t="s">
        <v>5</v>
      </c>
      <c r="P4" s="399" t="s">
        <v>4</v>
      </c>
      <c r="Q4" s="399" t="s">
        <v>4</v>
      </c>
    </row>
    <row r="5" spans="1:17" ht="12.6" customHeight="1">
      <c r="A5" s="394">
        <v>45108</v>
      </c>
      <c r="B5" s="395">
        <f>A5</f>
        <v>45108</v>
      </c>
      <c r="C5" s="461">
        <v>144269.49136899962</v>
      </c>
      <c r="D5" s="461">
        <v>7165.8471998787199</v>
      </c>
      <c r="E5" s="461">
        <v>5093.5510334452902</v>
      </c>
      <c r="G5" s="394">
        <v>45139</v>
      </c>
      <c r="H5" s="395">
        <f>G5</f>
        <v>45139</v>
      </c>
      <c r="I5" s="461">
        <v>153889.55798575174</v>
      </c>
      <c r="J5" s="461">
        <v>7502.6141512119202</v>
      </c>
      <c r="K5" s="461">
        <v>5013.5919248584196</v>
      </c>
      <c r="M5" s="394">
        <v>45170</v>
      </c>
      <c r="N5" s="395">
        <f>M5</f>
        <v>45170</v>
      </c>
      <c r="O5" s="461">
        <v>169739.51539645149</v>
      </c>
      <c r="P5" s="461">
        <v>8311.0101725617405</v>
      </c>
      <c r="Q5" s="461">
        <v>5665.0935658526496</v>
      </c>
    </row>
    <row r="6" spans="1:17" ht="12.6" customHeight="1">
      <c r="A6" s="394">
        <v>45109</v>
      </c>
      <c r="B6" s="395">
        <f t="shared" ref="B6:B35" si="0">A6</f>
        <v>45109</v>
      </c>
      <c r="C6" s="461">
        <v>138107.26559553744</v>
      </c>
      <c r="D6" s="461">
        <v>6755.1233868721401</v>
      </c>
      <c r="E6" s="461">
        <v>4600.3563755099603</v>
      </c>
      <c r="G6" s="394">
        <v>45140</v>
      </c>
      <c r="H6" s="395">
        <f>G6</f>
        <v>45140</v>
      </c>
      <c r="I6" s="461">
        <v>151605.47084464712</v>
      </c>
      <c r="J6" s="461">
        <v>7174.0254536596003</v>
      </c>
      <c r="K6" s="461">
        <v>5042.9726099985</v>
      </c>
      <c r="M6" s="394">
        <v>45171</v>
      </c>
      <c r="N6" s="395">
        <f>M6</f>
        <v>45171</v>
      </c>
      <c r="O6" s="461">
        <v>146590.23373359116</v>
      </c>
      <c r="P6" s="461">
        <v>7351.8259077214298</v>
      </c>
      <c r="Q6" s="461">
        <v>5219.4418487557195</v>
      </c>
    </row>
    <row r="7" spans="1:17" ht="12.6" customHeight="1">
      <c r="A7" s="394">
        <v>45110</v>
      </c>
      <c r="B7" s="395">
        <f t="shared" si="0"/>
        <v>45110</v>
      </c>
      <c r="C7" s="461">
        <v>162192.91790048868</v>
      </c>
      <c r="D7" s="461">
        <v>7936.34775462382</v>
      </c>
      <c r="E7" s="461">
        <v>5239.9527098940398</v>
      </c>
      <c r="G7" s="394">
        <v>45141</v>
      </c>
      <c r="H7" s="395">
        <f t="shared" ref="H7:H35" si="1">G7</f>
        <v>45141</v>
      </c>
      <c r="I7" s="461">
        <v>153241.1593263488</v>
      </c>
      <c r="J7" s="461">
        <v>7428.6094042568802</v>
      </c>
      <c r="K7" s="461">
        <v>5090.43157784083</v>
      </c>
      <c r="M7" s="394">
        <v>45172</v>
      </c>
      <c r="N7" s="395">
        <f t="shared" ref="N7:N34" si="2">M7</f>
        <v>45172</v>
      </c>
      <c r="O7" s="461">
        <v>143357.12488579724</v>
      </c>
      <c r="P7" s="461">
        <v>7023.5992188386299</v>
      </c>
      <c r="Q7" s="461">
        <v>4925.7823072403598</v>
      </c>
    </row>
    <row r="8" spans="1:17" ht="12.6" customHeight="1">
      <c r="A8" s="394">
        <v>45111</v>
      </c>
      <c r="B8" s="395">
        <f t="shared" si="0"/>
        <v>45111</v>
      </c>
      <c r="C8" s="461">
        <v>164499.47019313325</v>
      </c>
      <c r="D8" s="461">
        <v>8026.0113661600599</v>
      </c>
      <c r="E8" s="461">
        <v>5511.1142793703602</v>
      </c>
      <c r="G8" s="394">
        <v>45142</v>
      </c>
      <c r="H8" s="395">
        <f t="shared" si="1"/>
        <v>45142</v>
      </c>
      <c r="I8" s="461">
        <v>150193.73252438626</v>
      </c>
      <c r="J8" s="461">
        <v>7175.7359819612302</v>
      </c>
      <c r="K8" s="461">
        <v>5026.4678103137903</v>
      </c>
      <c r="M8" s="394">
        <v>45173</v>
      </c>
      <c r="N8" s="395">
        <f t="shared" si="2"/>
        <v>45173</v>
      </c>
      <c r="O8" s="461">
        <v>170479.02468005128</v>
      </c>
      <c r="P8" s="461">
        <v>8308.3547213828897</v>
      </c>
      <c r="Q8" s="461">
        <v>5451.8144619223503</v>
      </c>
    </row>
    <row r="9" spans="1:17" ht="12.6" customHeight="1">
      <c r="A9" s="394">
        <v>45112</v>
      </c>
      <c r="B9" s="395">
        <f t="shared" si="0"/>
        <v>45112</v>
      </c>
      <c r="C9" s="461">
        <v>148035.68775019213</v>
      </c>
      <c r="D9" s="461">
        <v>7228.2839038883703</v>
      </c>
      <c r="E9" s="461">
        <v>5231.7881240533497</v>
      </c>
      <c r="G9" s="394">
        <v>45143</v>
      </c>
      <c r="H9" s="395">
        <f t="shared" si="1"/>
        <v>45143</v>
      </c>
      <c r="I9" s="461">
        <v>135684.85241401495</v>
      </c>
      <c r="J9" s="461">
        <v>6628.7612901396496</v>
      </c>
      <c r="K9" s="461">
        <v>4807.1318033773696</v>
      </c>
      <c r="M9" s="394">
        <v>45174</v>
      </c>
      <c r="N9" s="395">
        <f t="shared" si="2"/>
        <v>45174</v>
      </c>
      <c r="O9" s="461">
        <v>175575.63662826337</v>
      </c>
      <c r="P9" s="461">
        <v>8542.4222493066809</v>
      </c>
      <c r="Q9" s="461">
        <v>5683.6885960395903</v>
      </c>
    </row>
    <row r="10" spans="1:17" ht="12.6" customHeight="1">
      <c r="A10" s="394">
        <v>45113</v>
      </c>
      <c r="B10" s="395">
        <f t="shared" si="0"/>
        <v>45113</v>
      </c>
      <c r="C10" s="461">
        <v>141444.09308075998</v>
      </c>
      <c r="D10" s="461">
        <v>6787.3858764344996</v>
      </c>
      <c r="E10" s="461">
        <v>4843.2823733573896</v>
      </c>
      <c r="G10" s="394">
        <v>45144</v>
      </c>
      <c r="H10" s="395">
        <f t="shared" si="1"/>
        <v>45144</v>
      </c>
      <c r="I10" s="461">
        <v>131958.12144957174</v>
      </c>
      <c r="J10" s="461">
        <v>6445.9121072383696</v>
      </c>
      <c r="K10" s="461">
        <v>4540.8643791369996</v>
      </c>
      <c r="M10" s="394">
        <v>45175</v>
      </c>
      <c r="N10" s="395">
        <f t="shared" si="2"/>
        <v>45175</v>
      </c>
      <c r="O10" s="461">
        <v>176757.70208528053</v>
      </c>
      <c r="P10" s="461">
        <v>8513.6846997104203</v>
      </c>
      <c r="Q10" s="461">
        <v>5786.5052834735698</v>
      </c>
    </row>
    <row r="11" spans="1:17" ht="12.6" customHeight="1">
      <c r="A11" s="394">
        <v>45114</v>
      </c>
      <c r="B11" s="395">
        <f t="shared" si="0"/>
        <v>45114</v>
      </c>
      <c r="C11" s="461">
        <v>148625.70780277639</v>
      </c>
      <c r="D11" s="461">
        <v>7174.7684162485002</v>
      </c>
      <c r="E11" s="461">
        <v>4929.0660994723303</v>
      </c>
      <c r="G11" s="394">
        <v>45145</v>
      </c>
      <c r="H11" s="395">
        <f t="shared" si="1"/>
        <v>45145</v>
      </c>
      <c r="I11" s="461">
        <v>156094.13324053973</v>
      </c>
      <c r="J11" s="461">
        <v>7631.8818018083402</v>
      </c>
      <c r="K11" s="461">
        <v>4895.5192783639004</v>
      </c>
      <c r="M11" s="394">
        <v>45176</v>
      </c>
      <c r="N11" s="395">
        <f t="shared" si="2"/>
        <v>45176</v>
      </c>
      <c r="O11" s="461">
        <v>176692.10011785719</v>
      </c>
      <c r="P11" s="461">
        <v>8568.6099717857505</v>
      </c>
      <c r="Q11" s="461">
        <v>5705.7347160928302</v>
      </c>
    </row>
    <row r="12" spans="1:17" ht="12.6" customHeight="1">
      <c r="A12" s="394">
        <v>45115</v>
      </c>
      <c r="B12" s="395">
        <f t="shared" si="0"/>
        <v>45115</v>
      </c>
      <c r="C12" s="461">
        <v>138505.20783659985</v>
      </c>
      <c r="D12" s="461">
        <v>6715.8705041878302</v>
      </c>
      <c r="E12" s="461">
        <v>4783.6479979344904</v>
      </c>
      <c r="G12" s="394">
        <v>45146</v>
      </c>
      <c r="H12" s="395">
        <f t="shared" si="1"/>
        <v>45146</v>
      </c>
      <c r="I12" s="461">
        <v>156874.40605766175</v>
      </c>
      <c r="J12" s="461">
        <v>7426.05747611484</v>
      </c>
      <c r="K12" s="461">
        <v>5240.6069642029897</v>
      </c>
      <c r="M12" s="394">
        <v>45177</v>
      </c>
      <c r="N12" s="395">
        <f t="shared" si="2"/>
        <v>45177</v>
      </c>
      <c r="O12" s="461">
        <v>172052.35581164889</v>
      </c>
      <c r="P12" s="461">
        <v>8493.2836210226196</v>
      </c>
      <c r="Q12" s="461">
        <v>5597.2550690686603</v>
      </c>
    </row>
    <row r="13" spans="1:17" ht="12.6" customHeight="1">
      <c r="A13" s="394">
        <v>45116</v>
      </c>
      <c r="B13" s="395">
        <f t="shared" si="0"/>
        <v>45116</v>
      </c>
      <c r="C13" s="461">
        <v>139535.16825315953</v>
      </c>
      <c r="D13" s="461">
        <v>6769.88117721456</v>
      </c>
      <c r="E13" s="461">
        <v>4542.8004562871101</v>
      </c>
      <c r="G13" s="394">
        <v>45147</v>
      </c>
      <c r="H13" s="395">
        <f t="shared" si="1"/>
        <v>45147</v>
      </c>
      <c r="I13" s="461">
        <v>160331.70355042958</v>
      </c>
      <c r="J13" s="461">
        <v>7759.6927775780496</v>
      </c>
      <c r="K13" s="461">
        <v>5286.2853048563902</v>
      </c>
      <c r="M13" s="394">
        <v>45178</v>
      </c>
      <c r="N13" s="395">
        <f t="shared" si="2"/>
        <v>45178</v>
      </c>
      <c r="O13" s="461">
        <v>146407.02796937618</v>
      </c>
      <c r="P13" s="461">
        <v>7297.0369358499702</v>
      </c>
      <c r="Q13" s="461">
        <v>5147.89905934337</v>
      </c>
    </row>
    <row r="14" spans="1:17" ht="12.6" customHeight="1">
      <c r="A14" s="394">
        <v>45117</v>
      </c>
      <c r="B14" s="395">
        <f t="shared" si="0"/>
        <v>45117</v>
      </c>
      <c r="C14" s="461">
        <v>170138.56263003254</v>
      </c>
      <c r="D14" s="461">
        <v>8550.9245166163691</v>
      </c>
      <c r="E14" s="461">
        <v>5353.5557095454697</v>
      </c>
      <c r="G14" s="394">
        <v>45148</v>
      </c>
      <c r="H14" s="395">
        <f t="shared" si="1"/>
        <v>45148</v>
      </c>
      <c r="I14" s="461">
        <v>159941.9110466282</v>
      </c>
      <c r="J14" s="461">
        <v>7473.4936470738203</v>
      </c>
      <c r="K14" s="461">
        <v>5415.1869544009296</v>
      </c>
      <c r="M14" s="394">
        <v>45179</v>
      </c>
      <c r="N14" s="395">
        <f t="shared" si="2"/>
        <v>45179</v>
      </c>
      <c r="O14" s="461">
        <v>146287.56128008611</v>
      </c>
      <c r="P14" s="461">
        <v>7254.0699374666301</v>
      </c>
      <c r="Q14" s="461">
        <v>4940.7066309547399</v>
      </c>
    </row>
    <row r="15" spans="1:17" ht="12.6" customHeight="1">
      <c r="A15" s="394">
        <v>45118</v>
      </c>
      <c r="B15" s="395">
        <f t="shared" si="0"/>
        <v>45118</v>
      </c>
      <c r="C15" s="461">
        <v>174859.39603809721</v>
      </c>
      <c r="D15" s="461">
        <v>8513.2492073598605</v>
      </c>
      <c r="E15" s="461">
        <v>5682.7979952858104</v>
      </c>
      <c r="G15" s="394">
        <v>45149</v>
      </c>
      <c r="H15" s="395">
        <f t="shared" si="1"/>
        <v>45149</v>
      </c>
      <c r="I15" s="461">
        <v>158538.02876891827</v>
      </c>
      <c r="J15" s="461">
        <v>7451.6713086767504</v>
      </c>
      <c r="K15" s="461">
        <v>5411.6032659074499</v>
      </c>
      <c r="M15" s="394">
        <v>45180</v>
      </c>
      <c r="N15" s="395">
        <f t="shared" si="2"/>
        <v>45180</v>
      </c>
      <c r="O15" s="461">
        <v>175926.5744492446</v>
      </c>
      <c r="P15" s="461">
        <v>8683.3264216370899</v>
      </c>
      <c r="Q15" s="461">
        <v>5485.3729034857697</v>
      </c>
    </row>
    <row r="16" spans="1:17" ht="12.6" customHeight="1">
      <c r="A16" s="394">
        <v>45119</v>
      </c>
      <c r="B16" s="395">
        <f t="shared" si="0"/>
        <v>45119</v>
      </c>
      <c r="C16" s="461">
        <v>174934.77187041601</v>
      </c>
      <c r="D16" s="461">
        <v>8592.2102828299994</v>
      </c>
      <c r="E16" s="461">
        <v>5699.4957527065999</v>
      </c>
      <c r="G16" s="394">
        <v>45150</v>
      </c>
      <c r="H16" s="395">
        <f t="shared" si="1"/>
        <v>45150</v>
      </c>
      <c r="I16" s="461">
        <v>139175.52207590072</v>
      </c>
      <c r="J16" s="461">
        <v>6576.7700087235298</v>
      </c>
      <c r="K16" s="461">
        <v>4999.2247304078401</v>
      </c>
      <c r="M16" s="394">
        <v>45181</v>
      </c>
      <c r="N16" s="395">
        <f t="shared" si="2"/>
        <v>45181</v>
      </c>
      <c r="O16" s="461">
        <v>179237.67816256141</v>
      </c>
      <c r="P16" s="461">
        <v>8762.6731722599798</v>
      </c>
      <c r="Q16" s="461">
        <v>5750.4027667059099</v>
      </c>
    </row>
    <row r="17" spans="1:17" ht="12.6" customHeight="1">
      <c r="A17" s="394">
        <v>45120</v>
      </c>
      <c r="B17" s="395">
        <f t="shared" si="0"/>
        <v>45120</v>
      </c>
      <c r="C17" s="461">
        <v>172914.36146769385</v>
      </c>
      <c r="D17" s="461">
        <v>8434.2359925103992</v>
      </c>
      <c r="E17" s="461">
        <v>5755.5402188016697</v>
      </c>
      <c r="G17" s="394">
        <v>45151</v>
      </c>
      <c r="H17" s="395">
        <f t="shared" si="1"/>
        <v>45151</v>
      </c>
      <c r="I17" s="461">
        <v>140111.62275072015</v>
      </c>
      <c r="J17" s="461">
        <v>6463.1830505080497</v>
      </c>
      <c r="K17" s="461">
        <v>4851.3280641189403</v>
      </c>
      <c r="M17" s="394">
        <v>45182</v>
      </c>
      <c r="N17" s="395">
        <f t="shared" si="2"/>
        <v>45182</v>
      </c>
      <c r="O17" s="461">
        <v>179387.01505222305</v>
      </c>
      <c r="P17" s="461">
        <v>8665.1945942957009</v>
      </c>
      <c r="Q17" s="461">
        <v>5821.6887038537097</v>
      </c>
    </row>
    <row r="18" spans="1:17" ht="12.6" customHeight="1">
      <c r="A18" s="394">
        <v>45121</v>
      </c>
      <c r="B18" s="395">
        <f t="shared" si="0"/>
        <v>45121</v>
      </c>
      <c r="C18" s="461">
        <v>170597.79912505593</v>
      </c>
      <c r="D18" s="461">
        <v>8358.0932542188802</v>
      </c>
      <c r="E18" s="461">
        <v>5651.1138904510599</v>
      </c>
      <c r="G18" s="394">
        <v>45152</v>
      </c>
      <c r="H18" s="395">
        <f t="shared" si="1"/>
        <v>45152</v>
      </c>
      <c r="I18" s="461">
        <v>168804.1697393714</v>
      </c>
      <c r="J18" s="461">
        <v>8089.9469980223503</v>
      </c>
      <c r="K18" s="461">
        <v>5418.5911080394399</v>
      </c>
      <c r="M18" s="394">
        <v>45183</v>
      </c>
      <c r="N18" s="395">
        <f t="shared" si="2"/>
        <v>45183</v>
      </c>
      <c r="O18" s="461">
        <v>176841.61130012356</v>
      </c>
      <c r="P18" s="461">
        <v>8549.1911633250293</v>
      </c>
      <c r="Q18" s="461">
        <v>5830.1750764053704</v>
      </c>
    </row>
    <row r="19" spans="1:17" ht="12.6" customHeight="1">
      <c r="A19" s="394">
        <v>45122</v>
      </c>
      <c r="B19" s="395">
        <f t="shared" si="0"/>
        <v>45122</v>
      </c>
      <c r="C19" s="461">
        <v>148915.56338893497</v>
      </c>
      <c r="D19" s="461">
        <v>7257.9570579116698</v>
      </c>
      <c r="E19" s="461">
        <v>5111.5078407533001</v>
      </c>
      <c r="G19" s="394">
        <v>45153</v>
      </c>
      <c r="H19" s="395">
        <f t="shared" si="1"/>
        <v>45153</v>
      </c>
      <c r="I19" s="461">
        <v>171587.74194670725</v>
      </c>
      <c r="J19" s="461">
        <v>8090.2046105803201</v>
      </c>
      <c r="K19" s="461">
        <v>5680.5610587562996</v>
      </c>
      <c r="M19" s="394">
        <v>45184</v>
      </c>
      <c r="N19" s="395">
        <f t="shared" si="2"/>
        <v>45184</v>
      </c>
      <c r="O19" s="461">
        <v>172270.86376314797</v>
      </c>
      <c r="P19" s="461">
        <v>8457.0301477037501</v>
      </c>
      <c r="Q19" s="461">
        <v>5663.0849459997398</v>
      </c>
    </row>
    <row r="20" spans="1:17" ht="12.6" customHeight="1">
      <c r="A20" s="394">
        <v>45123</v>
      </c>
      <c r="B20" s="395">
        <f t="shared" si="0"/>
        <v>45123</v>
      </c>
      <c r="C20" s="461">
        <v>145304.17556824602</v>
      </c>
      <c r="D20" s="461">
        <v>6955.4912694046798</v>
      </c>
      <c r="E20" s="461">
        <v>4891.4895848351198</v>
      </c>
      <c r="G20" s="394">
        <v>45154</v>
      </c>
      <c r="H20" s="395">
        <f t="shared" si="1"/>
        <v>45154</v>
      </c>
      <c r="I20" s="461">
        <v>173955.25622744852</v>
      </c>
      <c r="J20" s="461">
        <v>8262.8860210582297</v>
      </c>
      <c r="K20" s="461">
        <v>5735.8750832248597</v>
      </c>
      <c r="M20" s="394">
        <v>45185</v>
      </c>
      <c r="N20" s="395">
        <f t="shared" si="2"/>
        <v>45185</v>
      </c>
      <c r="O20" s="461">
        <v>147422.10774075877</v>
      </c>
      <c r="P20" s="461">
        <v>7293.1766033864196</v>
      </c>
      <c r="Q20" s="461">
        <v>5178.8388202365204</v>
      </c>
    </row>
    <row r="21" spans="1:17" ht="12.6" customHeight="1">
      <c r="A21" s="394">
        <v>45124</v>
      </c>
      <c r="B21" s="395">
        <f t="shared" si="0"/>
        <v>45124</v>
      </c>
      <c r="C21" s="461">
        <v>172651.53929919325</v>
      </c>
      <c r="D21" s="461">
        <v>8456.9598087520699</v>
      </c>
      <c r="E21" s="461">
        <v>5489.2121574437797</v>
      </c>
      <c r="G21" s="394">
        <v>45155</v>
      </c>
      <c r="H21" s="395">
        <f t="shared" si="1"/>
        <v>45155</v>
      </c>
      <c r="I21" s="461">
        <v>172647.20196754375</v>
      </c>
      <c r="J21" s="461">
        <v>8140.9605212232</v>
      </c>
      <c r="K21" s="461">
        <v>5782.03882247617</v>
      </c>
      <c r="M21" s="394">
        <v>45186</v>
      </c>
      <c r="N21" s="395">
        <f t="shared" si="2"/>
        <v>45186</v>
      </c>
      <c r="O21" s="461">
        <v>146928.84169755664</v>
      </c>
      <c r="P21" s="461">
        <v>7238.5376110704101</v>
      </c>
      <c r="Q21" s="461">
        <v>4976.0684409086698</v>
      </c>
    </row>
    <row r="22" spans="1:17" ht="12.6" customHeight="1">
      <c r="A22" s="394">
        <v>45125</v>
      </c>
      <c r="B22" s="395">
        <f t="shared" si="0"/>
        <v>45125</v>
      </c>
      <c r="C22" s="461">
        <v>175858.46397096358</v>
      </c>
      <c r="D22" s="461">
        <v>8567.5439962547498</v>
      </c>
      <c r="E22" s="461">
        <v>5760.6653191778796</v>
      </c>
      <c r="G22" s="394">
        <v>45156</v>
      </c>
      <c r="H22" s="395">
        <f t="shared" si="1"/>
        <v>45156</v>
      </c>
      <c r="I22" s="461">
        <v>167846.10822147576</v>
      </c>
      <c r="J22" s="461">
        <v>7980.2788436806004</v>
      </c>
      <c r="K22" s="461">
        <v>5681.5170169166404</v>
      </c>
      <c r="M22" s="394">
        <v>45187</v>
      </c>
      <c r="N22" s="395">
        <f t="shared" si="2"/>
        <v>45187</v>
      </c>
      <c r="O22" s="461">
        <v>175868.60541709256</v>
      </c>
      <c r="P22" s="461">
        <v>8576.5026395789591</v>
      </c>
      <c r="Q22" s="461">
        <v>5539.6766002638196</v>
      </c>
    </row>
    <row r="23" spans="1:17" ht="12.6" customHeight="1">
      <c r="A23" s="394">
        <v>45126</v>
      </c>
      <c r="B23" s="395">
        <f t="shared" si="0"/>
        <v>45126</v>
      </c>
      <c r="C23" s="461">
        <v>176253.4693724708</v>
      </c>
      <c r="D23" s="461">
        <v>8647.3142488531703</v>
      </c>
      <c r="E23" s="461">
        <v>5840.6217912473803</v>
      </c>
      <c r="G23" s="394">
        <v>45157</v>
      </c>
      <c r="H23" s="395">
        <f t="shared" si="1"/>
        <v>45157</v>
      </c>
      <c r="I23" s="461">
        <v>143229.72854482607</v>
      </c>
      <c r="J23" s="461">
        <v>6732.1369797483603</v>
      </c>
      <c r="K23" s="461">
        <v>5136.3969945634499</v>
      </c>
      <c r="M23" s="394">
        <v>45188</v>
      </c>
      <c r="N23" s="395">
        <f t="shared" si="2"/>
        <v>45188</v>
      </c>
      <c r="O23" s="461">
        <v>176755.98469131652</v>
      </c>
      <c r="P23" s="461">
        <v>8643.3794150672093</v>
      </c>
      <c r="Q23" s="461">
        <v>5690.58295554302</v>
      </c>
    </row>
    <row r="24" spans="1:17" ht="12.6" customHeight="1">
      <c r="A24" s="394">
        <v>45127</v>
      </c>
      <c r="B24" s="395">
        <f t="shared" si="0"/>
        <v>45127</v>
      </c>
      <c r="C24" s="461">
        <v>173401.96454733197</v>
      </c>
      <c r="D24" s="461">
        <v>8447.3875300093205</v>
      </c>
      <c r="E24" s="461">
        <v>5770.6977042959597</v>
      </c>
      <c r="G24" s="394">
        <v>45158</v>
      </c>
      <c r="H24" s="395">
        <f t="shared" si="1"/>
        <v>45158</v>
      </c>
      <c r="I24" s="461">
        <v>142321.56117690232</v>
      </c>
      <c r="J24" s="461">
        <v>6754.3384601877897</v>
      </c>
      <c r="K24" s="461">
        <v>4838.5300387981197</v>
      </c>
      <c r="M24" s="394">
        <v>45189</v>
      </c>
      <c r="N24" s="395">
        <f t="shared" si="2"/>
        <v>45189</v>
      </c>
      <c r="O24" s="461">
        <v>176634.98481894154</v>
      </c>
      <c r="P24" s="461">
        <v>8489.8485877278199</v>
      </c>
      <c r="Q24" s="461">
        <v>5723.8652930572698</v>
      </c>
    </row>
    <row r="25" spans="1:17" ht="12.6" customHeight="1">
      <c r="A25" s="394">
        <v>45128</v>
      </c>
      <c r="B25" s="395">
        <f t="shared" si="0"/>
        <v>45128</v>
      </c>
      <c r="C25" s="461">
        <v>168342.00790890682</v>
      </c>
      <c r="D25" s="461">
        <v>8263.4864490596101</v>
      </c>
      <c r="E25" s="461">
        <v>5711.1777946522898</v>
      </c>
      <c r="G25" s="394">
        <v>45159</v>
      </c>
      <c r="H25" s="395">
        <f t="shared" si="1"/>
        <v>45159</v>
      </c>
      <c r="I25" s="461">
        <v>176650.05583844529</v>
      </c>
      <c r="J25" s="461">
        <v>8447.8262479390596</v>
      </c>
      <c r="K25" s="461">
        <v>5600.9829747411704</v>
      </c>
      <c r="M25" s="394">
        <v>45190</v>
      </c>
      <c r="N25" s="395">
        <f t="shared" si="2"/>
        <v>45190</v>
      </c>
      <c r="O25" s="461">
        <v>176591.27325246521</v>
      </c>
      <c r="P25" s="461">
        <v>8548.7959085531402</v>
      </c>
      <c r="Q25" s="461">
        <v>5731.3435680552602</v>
      </c>
    </row>
    <row r="26" spans="1:17" ht="12.6" customHeight="1">
      <c r="A26" s="394">
        <v>45129</v>
      </c>
      <c r="B26" s="395">
        <f t="shared" si="0"/>
        <v>45129</v>
      </c>
      <c r="C26" s="461">
        <v>141259.20532442164</v>
      </c>
      <c r="D26" s="461">
        <v>7013.9092640212903</v>
      </c>
      <c r="E26" s="461">
        <v>4973.4637835592703</v>
      </c>
      <c r="G26" s="394">
        <v>45160</v>
      </c>
      <c r="H26" s="395">
        <f t="shared" si="1"/>
        <v>45160</v>
      </c>
      <c r="I26" s="461">
        <v>181312.47860302916</v>
      </c>
      <c r="J26" s="461">
        <v>8562.5238478087704</v>
      </c>
      <c r="K26" s="461">
        <v>5992.1350475070703</v>
      </c>
      <c r="M26" s="394">
        <v>45191</v>
      </c>
      <c r="N26" s="395">
        <f t="shared" si="2"/>
        <v>45191</v>
      </c>
      <c r="O26" s="461">
        <v>172987.90587068367</v>
      </c>
      <c r="P26" s="461">
        <v>8452.1216000046606</v>
      </c>
      <c r="Q26" s="461">
        <v>5685.7987722388298</v>
      </c>
    </row>
    <row r="27" spans="1:17" ht="12.6" customHeight="1">
      <c r="A27" s="394">
        <v>45130</v>
      </c>
      <c r="B27" s="395">
        <f t="shared" si="0"/>
        <v>45130</v>
      </c>
      <c r="C27" s="461">
        <v>139274.17663786662</v>
      </c>
      <c r="D27" s="461">
        <v>6879.2675057758697</v>
      </c>
      <c r="E27" s="461">
        <v>4603.4030369956799</v>
      </c>
      <c r="G27" s="394">
        <v>45161</v>
      </c>
      <c r="H27" s="395">
        <f t="shared" si="1"/>
        <v>45161</v>
      </c>
      <c r="I27" s="461">
        <v>180057.0236063693</v>
      </c>
      <c r="J27" s="461">
        <v>8443.1726895347801</v>
      </c>
      <c r="K27" s="461">
        <v>6061.2916273820001</v>
      </c>
      <c r="M27" s="394">
        <v>45192</v>
      </c>
      <c r="N27" s="395">
        <f t="shared" si="2"/>
        <v>45192</v>
      </c>
      <c r="O27" s="461">
        <v>146675.80922632871</v>
      </c>
      <c r="P27" s="461">
        <v>7288.6230757168796</v>
      </c>
      <c r="Q27" s="461">
        <v>5180.5914164955902</v>
      </c>
    </row>
    <row r="28" spans="1:17" ht="12.6" customHeight="1">
      <c r="A28" s="394">
        <v>45131</v>
      </c>
      <c r="B28" s="395">
        <f t="shared" si="0"/>
        <v>45131</v>
      </c>
      <c r="C28" s="461">
        <v>161410.08087322681</v>
      </c>
      <c r="D28" s="461">
        <v>7989.5794504928499</v>
      </c>
      <c r="E28" s="461">
        <v>5108.6135642223599</v>
      </c>
      <c r="G28" s="394">
        <v>45162</v>
      </c>
      <c r="H28" s="395">
        <f t="shared" si="1"/>
        <v>45162</v>
      </c>
      <c r="I28" s="461">
        <v>178141.56648245431</v>
      </c>
      <c r="J28" s="461">
        <v>8338.5815868872396</v>
      </c>
      <c r="K28" s="461">
        <v>5980.5427505467796</v>
      </c>
      <c r="M28" s="394">
        <v>45193</v>
      </c>
      <c r="N28" s="395">
        <f t="shared" si="2"/>
        <v>45193</v>
      </c>
      <c r="O28" s="461">
        <v>144569.52573947009</v>
      </c>
      <c r="P28" s="461">
        <v>7106.4733485936504</v>
      </c>
      <c r="Q28" s="461">
        <v>4927.8413467161799</v>
      </c>
    </row>
    <row r="29" spans="1:17" ht="12.6" customHeight="1">
      <c r="A29" s="394">
        <v>45132</v>
      </c>
      <c r="B29" s="395">
        <f t="shared" si="0"/>
        <v>45132</v>
      </c>
      <c r="C29" s="461">
        <v>161710.55021009568</v>
      </c>
      <c r="D29" s="461">
        <v>7871.2098740589299</v>
      </c>
      <c r="E29" s="461">
        <v>5358.54784727267</v>
      </c>
      <c r="G29" s="394">
        <v>45163</v>
      </c>
      <c r="H29" s="395">
        <f t="shared" si="1"/>
        <v>45163</v>
      </c>
      <c r="I29" s="461">
        <v>174163.05374180817</v>
      </c>
      <c r="J29" s="461">
        <v>8327.9603883495492</v>
      </c>
      <c r="K29" s="461">
        <v>5862.6050417878696</v>
      </c>
      <c r="M29" s="394">
        <v>45194</v>
      </c>
      <c r="N29" s="395">
        <f t="shared" si="2"/>
        <v>45194</v>
      </c>
      <c r="O29" s="461">
        <v>174645.98393511324</v>
      </c>
      <c r="P29" s="461">
        <v>8532.5789551530506</v>
      </c>
      <c r="Q29" s="461">
        <v>5529.1143773418798</v>
      </c>
    </row>
    <row r="30" spans="1:17" ht="12.6" customHeight="1">
      <c r="A30" s="394">
        <v>45133</v>
      </c>
      <c r="B30" s="395">
        <f t="shared" si="0"/>
        <v>45133</v>
      </c>
      <c r="C30" s="461">
        <v>158152.55794009764</v>
      </c>
      <c r="D30" s="461">
        <v>7756.71116731451</v>
      </c>
      <c r="E30" s="461">
        <v>5203.5645801881101</v>
      </c>
      <c r="G30" s="394">
        <v>45164</v>
      </c>
      <c r="H30" s="395">
        <f t="shared" si="1"/>
        <v>45164</v>
      </c>
      <c r="I30" s="461">
        <v>148104.30216209663</v>
      </c>
      <c r="J30" s="461">
        <v>7073.4113611327602</v>
      </c>
      <c r="K30" s="461">
        <v>5299.7452974589496</v>
      </c>
      <c r="M30" s="394">
        <v>45195</v>
      </c>
      <c r="N30" s="395">
        <f t="shared" si="2"/>
        <v>45195</v>
      </c>
      <c r="O30" s="461">
        <v>177171.51545681839</v>
      </c>
      <c r="P30" s="461">
        <v>8587.5963510420497</v>
      </c>
      <c r="Q30" s="461">
        <v>5799.0927490034701</v>
      </c>
    </row>
    <row r="31" spans="1:17" ht="12.6" customHeight="1">
      <c r="A31" s="394">
        <v>45134</v>
      </c>
      <c r="B31" s="395">
        <f t="shared" si="0"/>
        <v>45134</v>
      </c>
      <c r="C31" s="461">
        <v>158217.50817228091</v>
      </c>
      <c r="D31" s="461">
        <v>7711.2916355466195</v>
      </c>
      <c r="E31" s="461">
        <v>5214.2071938612798</v>
      </c>
      <c r="G31" s="394">
        <v>45165</v>
      </c>
      <c r="H31" s="395">
        <f t="shared" si="1"/>
        <v>45165</v>
      </c>
      <c r="I31" s="461">
        <v>142062.23258465566</v>
      </c>
      <c r="J31" s="461">
        <v>6777.8386186319904</v>
      </c>
      <c r="K31" s="461">
        <v>4885.9691734285198</v>
      </c>
      <c r="M31" s="394">
        <v>45196</v>
      </c>
      <c r="N31" s="395">
        <f t="shared" si="2"/>
        <v>45196</v>
      </c>
      <c r="O31" s="461">
        <v>171630.78858258334</v>
      </c>
      <c r="P31" s="461">
        <v>8394.4970210069896</v>
      </c>
      <c r="Q31" s="461">
        <v>5666.4379223690803</v>
      </c>
    </row>
    <row r="32" spans="1:17" ht="12.6" customHeight="1">
      <c r="A32" s="394">
        <v>45135</v>
      </c>
      <c r="B32" s="395">
        <f t="shared" si="0"/>
        <v>45135</v>
      </c>
      <c r="C32" s="461">
        <v>155938.26397497975</v>
      </c>
      <c r="D32" s="461">
        <v>7706.0159087265001</v>
      </c>
      <c r="E32" s="461">
        <v>5157.0686248157899</v>
      </c>
      <c r="G32" s="394">
        <v>45166</v>
      </c>
      <c r="H32" s="395">
        <f t="shared" si="1"/>
        <v>45166</v>
      </c>
      <c r="I32" s="461">
        <v>172781.11781049857</v>
      </c>
      <c r="J32" s="461">
        <v>8314.1377387101602</v>
      </c>
      <c r="K32" s="461">
        <v>5534.4687460169198</v>
      </c>
      <c r="M32" s="394">
        <v>45197</v>
      </c>
      <c r="N32" s="395">
        <f t="shared" si="2"/>
        <v>45197</v>
      </c>
      <c r="O32" s="461">
        <v>152674.4441209198</v>
      </c>
      <c r="P32" s="461">
        <v>7575.2867889448298</v>
      </c>
      <c r="Q32" s="461">
        <v>5344.8784784453201</v>
      </c>
    </row>
    <row r="33" spans="1:17" ht="12.6" customHeight="1">
      <c r="A33" s="394">
        <v>45136</v>
      </c>
      <c r="B33" s="395">
        <f t="shared" si="0"/>
        <v>45136</v>
      </c>
      <c r="C33" s="461">
        <v>137389.4713899834</v>
      </c>
      <c r="D33" s="461">
        <v>6762.7198300631198</v>
      </c>
      <c r="E33" s="461">
        <v>4771.0866504690903</v>
      </c>
      <c r="G33" s="394">
        <v>45167</v>
      </c>
      <c r="H33" s="395">
        <f t="shared" si="1"/>
        <v>45167</v>
      </c>
      <c r="I33" s="461">
        <v>174960.41315218905</v>
      </c>
      <c r="J33" s="461">
        <v>8348.8269333404896</v>
      </c>
      <c r="K33" s="461">
        <v>5728.0087363340999</v>
      </c>
      <c r="M33" s="394">
        <v>45198</v>
      </c>
      <c r="N33" s="395">
        <f t="shared" si="2"/>
        <v>45198</v>
      </c>
      <c r="O33" s="461">
        <v>155558.50504812476</v>
      </c>
      <c r="P33" s="461">
        <v>7580.0124157734399</v>
      </c>
      <c r="Q33" s="461">
        <v>5095.7034459223996</v>
      </c>
    </row>
    <row r="34" spans="1:17" ht="12.6" customHeight="1">
      <c r="A34" s="394">
        <v>45137</v>
      </c>
      <c r="B34" s="395">
        <f t="shared" si="0"/>
        <v>45137</v>
      </c>
      <c r="C34" s="461">
        <v>133227.87882395412</v>
      </c>
      <c r="D34" s="461">
        <v>6479.6651959269002</v>
      </c>
      <c r="E34" s="461">
        <v>4521.6018684681903</v>
      </c>
      <c r="G34" s="394">
        <v>45168</v>
      </c>
      <c r="H34" s="395">
        <f t="shared" si="1"/>
        <v>45168</v>
      </c>
      <c r="I34" s="461">
        <v>174798.2822674143</v>
      </c>
      <c r="J34" s="461">
        <v>8327.84357469717</v>
      </c>
      <c r="K34" s="461">
        <v>5768.4889025187704</v>
      </c>
      <c r="M34" s="394">
        <v>45199</v>
      </c>
      <c r="N34" s="395">
        <f t="shared" si="2"/>
        <v>45199</v>
      </c>
      <c r="O34" s="461">
        <v>144086.19639658931</v>
      </c>
      <c r="P34" s="461">
        <v>7004.9557033432402</v>
      </c>
      <c r="Q34" s="461">
        <v>5071.5668471150602</v>
      </c>
    </row>
    <row r="35" spans="1:17" ht="12.6" customHeight="1">
      <c r="A35" s="396">
        <v>45138</v>
      </c>
      <c r="B35" s="397">
        <f t="shared" si="0"/>
        <v>45138</v>
      </c>
      <c r="C35" s="462">
        <v>152103.11640271868</v>
      </c>
      <c r="D35" s="462">
        <v>7519.1715639559197</v>
      </c>
      <c r="E35" s="462">
        <v>4781.1253513248703</v>
      </c>
      <c r="G35" s="396">
        <v>45169</v>
      </c>
      <c r="H35" s="397">
        <f t="shared" si="1"/>
        <v>45169</v>
      </c>
      <c r="I35" s="462">
        <v>170571.63829722686</v>
      </c>
      <c r="J35" s="462">
        <v>8091.4877294820699</v>
      </c>
      <c r="K35" s="462">
        <v>5762.3500958488103</v>
      </c>
      <c r="M35" s="396"/>
      <c r="N35" s="397"/>
      <c r="O35" s="462"/>
      <c r="P35" s="462"/>
      <c r="Q35" s="462"/>
    </row>
    <row r="36" spans="1:17" ht="11.25" customHeight="1">
      <c r="Q36" s="341" t="s">
        <v>276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7.7109375" style="143" customWidth="1"/>
    <col min="5" max="5" width="6.710937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00" t="str">
        <f>"9.3  Maxima zatížení ES ČR za "&amp;O1</f>
        <v>9.3  Maxima zatížení ES ČR za III. čtvrtletí 2023</v>
      </c>
      <c r="B1" s="140"/>
      <c r="N1" s="142"/>
      <c r="O1" s="210" t="str">
        <f>'3.1'!N1</f>
        <v>III. čtvrtletí 2023</v>
      </c>
    </row>
    <row r="2" spans="1:15" ht="6" customHeight="1">
      <c r="B2" s="144"/>
    </row>
    <row r="3" spans="1:15" s="145" customFormat="1" ht="12" customHeight="1">
      <c r="A3" s="605" t="str">
        <f>"Struktura pokrytí denního maxima zatížení - "&amp;LOWER('9.2'!A3:B4)</f>
        <v>Struktura pokrytí denního maxima zatížení - červenec</v>
      </c>
      <c r="B3" s="605"/>
      <c r="C3" s="605"/>
      <c r="D3" s="605"/>
      <c r="E3" s="404" t="s">
        <v>4</v>
      </c>
      <c r="F3" s="404"/>
    </row>
    <row r="4" spans="1:15" s="145" customFormat="1">
      <c r="A4" s="604" t="s">
        <v>258</v>
      </c>
      <c r="B4" s="604"/>
      <c r="C4" s="604"/>
      <c r="D4" s="604"/>
      <c r="E4" s="407">
        <f>SUM(E5:E14)</f>
        <v>8647.3142488531794</v>
      </c>
      <c r="F4" s="408">
        <f>E4/$E$4</f>
        <v>1</v>
      </c>
    </row>
    <row r="5" spans="1:15" s="145" customFormat="1">
      <c r="A5" s="603" t="s">
        <v>273</v>
      </c>
      <c r="B5" s="603"/>
      <c r="C5" s="603"/>
      <c r="D5" s="603"/>
      <c r="E5" s="402">
        <f t="array" ref="E5:E14">TRANSPOSE(INDEX(B54:K149,MATCH(MAX(M54:M149),M54:M149,0),0))</f>
        <v>3110.61594638821</v>
      </c>
      <c r="F5" s="403">
        <f t="shared" ref="F5:F14" si="0">E5/$E$4</f>
        <v>0.35972047006395597</v>
      </c>
    </row>
    <row r="6" spans="1:15" s="145" customFormat="1">
      <c r="A6" s="603" t="s">
        <v>274</v>
      </c>
      <c r="B6" s="603"/>
      <c r="C6" s="603"/>
      <c r="D6" s="603"/>
      <c r="E6" s="402">
        <v>4280.9391579494204</v>
      </c>
      <c r="F6" s="403">
        <f t="shared" si="0"/>
        <v>0.49505997292941739</v>
      </c>
    </row>
    <row r="7" spans="1:15" s="145" customFormat="1">
      <c r="A7" s="603" t="s">
        <v>277</v>
      </c>
      <c r="B7" s="603"/>
      <c r="C7" s="603"/>
      <c r="D7" s="603"/>
      <c r="E7" s="402">
        <v>48.815196550580097</v>
      </c>
      <c r="F7" s="403">
        <f t="shared" si="0"/>
        <v>5.6451280878399958E-3</v>
      </c>
    </row>
    <row r="8" spans="1:15" s="145" customFormat="1">
      <c r="A8" s="460" t="s">
        <v>278</v>
      </c>
      <c r="B8" s="460"/>
      <c r="C8" s="460"/>
      <c r="D8" s="460"/>
      <c r="E8" s="402">
        <v>347.10654495653802</v>
      </c>
      <c r="F8" s="403">
        <f t="shared" si="0"/>
        <v>4.0140387520040899E-2</v>
      </c>
    </row>
    <row r="9" spans="1:15" s="145" customFormat="1">
      <c r="A9" s="603" t="s">
        <v>275</v>
      </c>
      <c r="B9" s="603"/>
      <c r="C9" s="603"/>
      <c r="D9" s="603"/>
      <c r="E9" s="402">
        <v>59.581830116224303</v>
      </c>
      <c r="F9" s="403">
        <f t="shared" si="0"/>
        <v>6.890212197865498E-3</v>
      </c>
    </row>
    <row r="10" spans="1:15" s="145" customFormat="1">
      <c r="A10" s="603" t="s">
        <v>279</v>
      </c>
      <c r="B10" s="603"/>
      <c r="C10" s="603"/>
      <c r="D10" s="603"/>
      <c r="E10" s="402">
        <v>0</v>
      </c>
      <c r="F10" s="403">
        <f t="shared" si="0"/>
        <v>0</v>
      </c>
    </row>
    <row r="11" spans="1:15" s="145" customFormat="1">
      <c r="A11" s="603" t="s">
        <v>280</v>
      </c>
      <c r="B11" s="603"/>
      <c r="C11" s="603"/>
      <c r="D11" s="603"/>
      <c r="E11" s="402">
        <v>1813.19449430339</v>
      </c>
      <c r="F11" s="403">
        <f t="shared" si="0"/>
        <v>0.20968296538359973</v>
      </c>
    </row>
    <row r="12" spans="1:15" s="145" customFormat="1">
      <c r="A12" s="603" t="s">
        <v>281</v>
      </c>
      <c r="B12" s="603"/>
      <c r="C12" s="603"/>
      <c r="D12" s="603"/>
      <c r="E12" s="402">
        <v>20.993223950036398</v>
      </c>
      <c r="F12" s="403">
        <f t="shared" si="0"/>
        <v>2.4277160914813003E-3</v>
      </c>
    </row>
    <row r="13" spans="1:15" s="145" customFormat="1">
      <c r="A13" s="603" t="s">
        <v>270</v>
      </c>
      <c r="B13" s="603"/>
      <c r="C13" s="603"/>
      <c r="D13" s="603"/>
      <c r="E13" s="402">
        <v>-1033.9321453612199</v>
      </c>
      <c r="F13" s="403">
        <f t="shared" si="0"/>
        <v>-0.11956685227420082</v>
      </c>
    </row>
    <row r="14" spans="1:15" s="145" customFormat="1">
      <c r="A14" s="606" t="s">
        <v>92</v>
      </c>
      <c r="B14" s="606"/>
      <c r="C14" s="606"/>
      <c r="D14" s="606"/>
      <c r="E14" s="405">
        <v>0</v>
      </c>
      <c r="F14" s="406">
        <f t="shared" si="0"/>
        <v>0</v>
      </c>
    </row>
    <row r="15" spans="1:15" s="145" customFormat="1">
      <c r="A15" s="146"/>
      <c r="B15" s="146"/>
      <c r="C15" s="146"/>
      <c r="D15" s="146"/>
      <c r="E15" s="146"/>
      <c r="F15" s="401" t="s">
        <v>276</v>
      </c>
    </row>
    <row r="16" spans="1:15" s="145" customFormat="1"/>
    <row r="17" spans="1:6" s="145" customFormat="1"/>
    <row r="18" spans="1:6" s="145" customFormat="1">
      <c r="A18" s="604" t="str">
        <f>"Struktura pokrytí denního maxima zatížení - "&amp;LOWER('9.2'!G3)</f>
        <v>Struktura pokrytí denního maxima zatížení - srpen</v>
      </c>
      <c r="B18" s="604"/>
      <c r="C18" s="604"/>
      <c r="D18" s="604"/>
      <c r="E18" s="404" t="s">
        <v>4</v>
      </c>
      <c r="F18" s="404"/>
    </row>
    <row r="19" spans="1:6" s="145" customFormat="1">
      <c r="A19" s="604" t="s">
        <v>258</v>
      </c>
      <c r="B19" s="604"/>
      <c r="C19" s="604"/>
      <c r="D19" s="604"/>
      <c r="E19" s="407">
        <f>SUM(E20:E29)</f>
        <v>8562.5238478087667</v>
      </c>
      <c r="F19" s="408">
        <f>E19/$E$19</f>
        <v>1</v>
      </c>
    </row>
    <row r="20" spans="1:6" s="145" customFormat="1">
      <c r="A20" s="603" t="s">
        <v>273</v>
      </c>
      <c r="B20" s="603"/>
      <c r="C20" s="603"/>
      <c r="D20" s="603"/>
      <c r="E20" s="402">
        <f t="array" ref="E20:E29">TRANSPOSE(INDEX(T54:AC149,MATCH(MAX(AE54:AE149),AE54:AE149,0),0))</f>
        <v>2946.00866603638</v>
      </c>
      <c r="F20" s="403">
        <f t="shared" ref="F20:F29" si="1">E20/$E$19</f>
        <v>0.34405844799956875</v>
      </c>
    </row>
    <row r="21" spans="1:6" s="145" customFormat="1">
      <c r="A21" s="603" t="s">
        <v>274</v>
      </c>
      <c r="B21" s="603"/>
      <c r="C21" s="603"/>
      <c r="D21" s="603"/>
      <c r="E21" s="402">
        <v>4563.9861158081503</v>
      </c>
      <c r="F21" s="403">
        <f t="shared" si="1"/>
        <v>0.53301879176384648</v>
      </c>
    </row>
    <row r="22" spans="1:6" s="145" customFormat="1">
      <c r="A22" s="603" t="s">
        <v>277</v>
      </c>
      <c r="B22" s="603"/>
      <c r="C22" s="603"/>
      <c r="D22" s="603"/>
      <c r="E22" s="402">
        <v>0</v>
      </c>
      <c r="F22" s="403">
        <f t="shared" si="1"/>
        <v>0</v>
      </c>
    </row>
    <row r="23" spans="1:6" s="145" customFormat="1">
      <c r="A23" s="460" t="s">
        <v>278</v>
      </c>
      <c r="B23" s="460"/>
      <c r="C23" s="460"/>
      <c r="D23" s="460"/>
      <c r="E23" s="402">
        <v>357.84495621967898</v>
      </c>
      <c r="F23" s="403">
        <f t="shared" si="1"/>
        <v>4.1791995278501325E-2</v>
      </c>
    </row>
    <row r="24" spans="1:6" s="145" customFormat="1">
      <c r="A24" s="603" t="s">
        <v>275</v>
      </c>
      <c r="B24" s="603"/>
      <c r="C24" s="603"/>
      <c r="D24" s="603"/>
      <c r="E24" s="402">
        <v>219.413188074771</v>
      </c>
      <c r="F24" s="403">
        <f t="shared" si="1"/>
        <v>2.5624826508474013E-2</v>
      </c>
    </row>
    <row r="25" spans="1:6" s="145" customFormat="1">
      <c r="A25" s="603" t="s">
        <v>279</v>
      </c>
      <c r="B25" s="603"/>
      <c r="C25" s="603"/>
      <c r="D25" s="603"/>
      <c r="E25" s="402">
        <v>0</v>
      </c>
      <c r="F25" s="403">
        <f t="shared" si="1"/>
        <v>0</v>
      </c>
    </row>
    <row r="26" spans="1:6" s="145" customFormat="1">
      <c r="A26" s="603" t="s">
        <v>280</v>
      </c>
      <c r="B26" s="603"/>
      <c r="C26" s="603"/>
      <c r="D26" s="603"/>
      <c r="E26" s="402">
        <v>1284.6299926240499</v>
      </c>
      <c r="F26" s="403">
        <f t="shared" si="1"/>
        <v>0.15002936230686229</v>
      </c>
    </row>
    <row r="27" spans="1:6" s="145" customFormat="1">
      <c r="A27" s="603" t="s">
        <v>281</v>
      </c>
      <c r="B27" s="603"/>
      <c r="C27" s="603"/>
      <c r="D27" s="603"/>
      <c r="E27" s="402">
        <v>18.508179940578898</v>
      </c>
      <c r="F27" s="403">
        <f t="shared" si="1"/>
        <v>2.1615332429486107E-3</v>
      </c>
    </row>
    <row r="28" spans="1:6" s="145" customFormat="1">
      <c r="A28" s="603" t="s">
        <v>270</v>
      </c>
      <c r="B28" s="603"/>
      <c r="C28" s="603"/>
      <c r="D28" s="603"/>
      <c r="E28" s="402">
        <v>170.08967437525899</v>
      </c>
      <c r="F28" s="403">
        <f t="shared" si="1"/>
        <v>1.986443219294351E-2</v>
      </c>
    </row>
    <row r="29" spans="1:6" s="145" customFormat="1">
      <c r="A29" s="606" t="s">
        <v>92</v>
      </c>
      <c r="B29" s="606"/>
      <c r="C29" s="606"/>
      <c r="D29" s="606"/>
      <c r="E29" s="405">
        <v>-997.95692527010203</v>
      </c>
      <c r="F29" s="406">
        <f t="shared" si="1"/>
        <v>-0.11654938929314503</v>
      </c>
    </row>
    <row r="30" spans="1:6" s="145" customFormat="1">
      <c r="A30" s="146"/>
      <c r="B30" s="146"/>
      <c r="C30" s="146"/>
      <c r="D30" s="146"/>
      <c r="E30" s="146"/>
      <c r="F30" s="401" t="s">
        <v>276</v>
      </c>
    </row>
    <row r="31" spans="1:6" s="145" customFormat="1"/>
    <row r="32" spans="1:6" s="145" customFormat="1"/>
    <row r="33" spans="1:15" s="145" customFormat="1">
      <c r="A33" s="604" t="str">
        <f>"Struktura pokrytí denního maxima zatížení - "&amp;LOWER('9.2'!M3)</f>
        <v>Struktura pokrytí denního maxima zatížení - září</v>
      </c>
      <c r="B33" s="604"/>
      <c r="C33" s="604"/>
      <c r="D33" s="604"/>
      <c r="E33" s="404" t="s">
        <v>4</v>
      </c>
      <c r="F33" s="404"/>
    </row>
    <row r="34" spans="1:15" s="145" customFormat="1">
      <c r="A34" s="604" t="s">
        <v>258</v>
      </c>
      <c r="B34" s="604"/>
      <c r="C34" s="604"/>
      <c r="D34" s="604"/>
      <c r="E34" s="407">
        <f>SUM(E35:E44)</f>
        <v>8762.6731722599889</v>
      </c>
      <c r="F34" s="408">
        <f>E34/$E$34</f>
        <v>1</v>
      </c>
    </row>
    <row r="35" spans="1:15" s="145" customFormat="1">
      <c r="A35" s="603" t="s">
        <v>273</v>
      </c>
      <c r="B35" s="603"/>
      <c r="C35" s="603"/>
      <c r="D35" s="603"/>
      <c r="E35" s="402">
        <f t="array" ref="E35:E44">TRANSPOSE(INDEX(AL54:AU149,MATCH(MAX(AW54:AW149),AW54:AW149,0),0))</f>
        <v>2951.21008177869</v>
      </c>
      <c r="F35" s="403">
        <f t="shared" ref="F35:F44" si="2">E35/$E$34</f>
        <v>0.33679335332525484</v>
      </c>
    </row>
    <row r="36" spans="1:15" s="145" customFormat="1">
      <c r="A36" s="603" t="s">
        <v>274</v>
      </c>
      <c r="B36" s="603"/>
      <c r="C36" s="603"/>
      <c r="D36" s="603"/>
      <c r="E36" s="402">
        <v>4593.7445823428297</v>
      </c>
      <c r="F36" s="403">
        <f t="shared" si="2"/>
        <v>0.52424009112712955</v>
      </c>
    </row>
    <row r="37" spans="1:15" s="145" customFormat="1">
      <c r="A37" s="603" t="s">
        <v>277</v>
      </c>
      <c r="B37" s="603"/>
      <c r="C37" s="603"/>
      <c r="D37" s="603"/>
      <c r="E37" s="402">
        <v>0</v>
      </c>
      <c r="F37" s="403">
        <f t="shared" si="2"/>
        <v>0</v>
      </c>
    </row>
    <row r="38" spans="1:15" s="145" customFormat="1">
      <c r="A38" s="460" t="s">
        <v>278</v>
      </c>
      <c r="B38" s="460"/>
      <c r="C38" s="460"/>
      <c r="D38" s="460"/>
      <c r="E38" s="402">
        <v>379.76582316138803</v>
      </c>
      <c r="F38" s="403">
        <f t="shared" si="2"/>
        <v>4.3339037722371458E-2</v>
      </c>
    </row>
    <row r="39" spans="1:15" s="145" customFormat="1">
      <c r="A39" s="603" t="s">
        <v>275</v>
      </c>
      <c r="B39" s="603"/>
      <c r="C39" s="603"/>
      <c r="D39" s="603"/>
      <c r="E39" s="402">
        <v>93.332328223947698</v>
      </c>
      <c r="F39" s="403">
        <f t="shared" si="2"/>
        <v>1.0651125106367088E-2</v>
      </c>
    </row>
    <row r="40" spans="1:15" s="145" customFormat="1">
      <c r="A40" s="603" t="s">
        <v>279</v>
      </c>
      <c r="B40" s="603"/>
      <c r="C40" s="603"/>
      <c r="D40" s="603"/>
      <c r="E40" s="402">
        <v>0</v>
      </c>
      <c r="F40" s="403">
        <f t="shared" si="2"/>
        <v>0</v>
      </c>
    </row>
    <row r="41" spans="1:15" s="145" customFormat="1">
      <c r="A41" s="603" t="s">
        <v>280</v>
      </c>
      <c r="B41" s="603"/>
      <c r="C41" s="603"/>
      <c r="D41" s="603"/>
      <c r="E41" s="402">
        <v>1963.5766557617201</v>
      </c>
      <c r="F41" s="403">
        <f t="shared" si="2"/>
        <v>0.22408420548855096</v>
      </c>
    </row>
    <row r="42" spans="1:15" s="145" customFormat="1">
      <c r="A42" s="603" t="s">
        <v>281</v>
      </c>
      <c r="B42" s="603"/>
      <c r="C42" s="603"/>
      <c r="D42" s="603"/>
      <c r="E42" s="402">
        <v>5.5235420801927502</v>
      </c>
      <c r="F42" s="403">
        <f t="shared" si="2"/>
        <v>6.3034897817239581E-4</v>
      </c>
    </row>
    <row r="43" spans="1:15" s="145" customFormat="1">
      <c r="A43" s="603" t="s">
        <v>270</v>
      </c>
      <c r="B43" s="603"/>
      <c r="C43" s="603"/>
      <c r="D43" s="603"/>
      <c r="E43" s="402">
        <v>-217.46030262383999</v>
      </c>
      <c r="F43" s="403">
        <f t="shared" si="2"/>
        <v>-2.4816662489735949E-2</v>
      </c>
    </row>
    <row r="44" spans="1:15" s="145" customFormat="1">
      <c r="A44" s="606" t="s">
        <v>92</v>
      </c>
      <c r="B44" s="606"/>
      <c r="C44" s="606"/>
      <c r="D44" s="606"/>
      <c r="E44" s="405">
        <v>-1007.01953846494</v>
      </c>
      <c r="F44" s="406">
        <f t="shared" si="2"/>
        <v>-0.11492149925811038</v>
      </c>
    </row>
    <row r="45" spans="1:15" s="145" customFormat="1">
      <c r="A45" s="146"/>
      <c r="B45" s="146"/>
      <c r="C45" s="146"/>
      <c r="D45" s="146"/>
      <c r="E45" s="146"/>
      <c r="F45" s="401" t="s">
        <v>276</v>
      </c>
    </row>
    <row r="46" spans="1:15" s="145" customFormat="1"/>
    <row r="47" spans="1:15" s="145" customFormat="1">
      <c r="A47" s="447"/>
      <c r="B47" s="447"/>
      <c r="C47" s="447"/>
      <c r="D47" s="447"/>
      <c r="E47" s="447"/>
      <c r="F47" s="447"/>
      <c r="G47" s="447"/>
      <c r="H47" s="447"/>
      <c r="I47" s="447"/>
      <c r="J47" s="447"/>
      <c r="K47" s="447"/>
      <c r="L47" s="447"/>
      <c r="M47" s="447"/>
      <c r="N47" s="447"/>
      <c r="O47" s="447"/>
    </row>
    <row r="48" spans="1:15" s="447" customFormat="1"/>
    <row r="49" spans="1:53" s="448" customFormat="1"/>
    <row r="50" spans="1:53" s="448" customFormat="1"/>
    <row r="51" spans="1:53" s="448" customFormat="1">
      <c r="A51" s="448" t="str">
        <f>A3</f>
        <v>Struktura pokrytí denního maxima zatížení - červenec</v>
      </c>
      <c r="S51" s="448" t="str">
        <f>A18</f>
        <v>Struktura pokrytí denního maxima zatížení - srpen</v>
      </c>
      <c r="AK51" s="448" t="str">
        <f>A33</f>
        <v>Struktura pokrytí denního maxima zatížení - září</v>
      </c>
    </row>
    <row r="52" spans="1:53" s="448" customFormat="1" ht="37.5">
      <c r="A52" s="449" t="s">
        <v>55</v>
      </c>
      <c r="B52" s="449" t="s">
        <v>7</v>
      </c>
      <c r="C52" s="449" t="s">
        <v>20</v>
      </c>
      <c r="D52" s="449" t="s">
        <v>21</v>
      </c>
      <c r="E52" s="449" t="s">
        <v>22</v>
      </c>
      <c r="F52" s="449" t="s">
        <v>43</v>
      </c>
      <c r="G52" s="449" t="s">
        <v>44</v>
      </c>
      <c r="H52" s="449" t="s">
        <v>46</v>
      </c>
      <c r="I52" s="449" t="s">
        <v>45</v>
      </c>
      <c r="J52" s="449" t="s">
        <v>270</v>
      </c>
      <c r="K52" s="449" t="s">
        <v>92</v>
      </c>
      <c r="L52" s="449" t="s">
        <v>420</v>
      </c>
      <c r="M52" s="449" t="s">
        <v>258</v>
      </c>
      <c r="N52" s="449" t="s">
        <v>421</v>
      </c>
      <c r="O52" s="449" t="s">
        <v>269</v>
      </c>
      <c r="S52" s="449" t="s">
        <v>55</v>
      </c>
      <c r="T52" s="449" t="s">
        <v>7</v>
      </c>
      <c r="U52" s="449" t="s">
        <v>20</v>
      </c>
      <c r="V52" s="449" t="s">
        <v>21</v>
      </c>
      <c r="W52" s="449" t="s">
        <v>22</v>
      </c>
      <c r="X52" s="449" t="s">
        <v>43</v>
      </c>
      <c r="Y52" s="449" t="s">
        <v>44</v>
      </c>
      <c r="Z52" s="449" t="s">
        <v>46</v>
      </c>
      <c r="AA52" s="449" t="s">
        <v>45</v>
      </c>
      <c r="AB52" s="449" t="s">
        <v>270</v>
      </c>
      <c r="AC52" s="449" t="s">
        <v>92</v>
      </c>
      <c r="AD52" s="449" t="s">
        <v>420</v>
      </c>
      <c r="AE52" s="449" t="s">
        <v>258</v>
      </c>
      <c r="AF52" s="449" t="s">
        <v>421</v>
      </c>
      <c r="AG52" s="449" t="s">
        <v>269</v>
      </c>
      <c r="AK52" s="449" t="s">
        <v>55</v>
      </c>
      <c r="AL52" s="449" t="s">
        <v>7</v>
      </c>
      <c r="AM52" s="449" t="s">
        <v>20</v>
      </c>
      <c r="AN52" s="449" t="s">
        <v>21</v>
      </c>
      <c r="AO52" s="449" t="s">
        <v>22</v>
      </c>
      <c r="AP52" s="449" t="s">
        <v>43</v>
      </c>
      <c r="AQ52" s="449" t="s">
        <v>44</v>
      </c>
      <c r="AR52" s="449" t="s">
        <v>46</v>
      </c>
      <c r="AS52" s="449" t="s">
        <v>45</v>
      </c>
      <c r="AT52" s="449" t="s">
        <v>270</v>
      </c>
      <c r="AU52" s="449" t="s">
        <v>92</v>
      </c>
      <c r="AV52" s="449" t="s">
        <v>420</v>
      </c>
      <c r="AW52" s="449" t="s">
        <v>258</v>
      </c>
      <c r="AX52" s="449" t="s">
        <v>421</v>
      </c>
      <c r="AY52" s="449" t="s">
        <v>269</v>
      </c>
    </row>
    <row r="53" spans="1:53" s="452" customFormat="1">
      <c r="A53" s="450" t="s">
        <v>305</v>
      </c>
      <c r="B53" s="451" t="s">
        <v>4</v>
      </c>
      <c r="C53" s="451" t="s">
        <v>4</v>
      </c>
      <c r="D53" s="451" t="s">
        <v>4</v>
      </c>
      <c r="E53" s="451" t="s">
        <v>4</v>
      </c>
      <c r="F53" s="451" t="s">
        <v>4</v>
      </c>
      <c r="G53" s="451" t="s">
        <v>4</v>
      </c>
      <c r="H53" s="451" t="s">
        <v>4</v>
      </c>
      <c r="I53" s="451" t="s">
        <v>4</v>
      </c>
      <c r="J53" s="451" t="s">
        <v>4</v>
      </c>
      <c r="K53" s="451" t="s">
        <v>4</v>
      </c>
      <c r="L53" s="451" t="s">
        <v>4</v>
      </c>
      <c r="M53" s="451" t="s">
        <v>4</v>
      </c>
      <c r="N53" s="451" t="s">
        <v>4</v>
      </c>
      <c r="O53" s="451" t="s">
        <v>5</v>
      </c>
      <c r="P53" s="451" t="s">
        <v>271</v>
      </c>
      <c r="Q53" s="451" t="s">
        <v>272</v>
      </c>
      <c r="S53" s="450" t="s">
        <v>305</v>
      </c>
      <c r="T53" s="451" t="s">
        <v>4</v>
      </c>
      <c r="U53" s="451" t="s">
        <v>4</v>
      </c>
      <c r="V53" s="451" t="s">
        <v>4</v>
      </c>
      <c r="W53" s="451" t="s">
        <v>4</v>
      </c>
      <c r="X53" s="451" t="s">
        <v>4</v>
      </c>
      <c r="Y53" s="451" t="s">
        <v>4</v>
      </c>
      <c r="Z53" s="451" t="s">
        <v>4</v>
      </c>
      <c r="AA53" s="451" t="s">
        <v>4</v>
      </c>
      <c r="AB53" s="451" t="s">
        <v>4</v>
      </c>
      <c r="AC53" s="451" t="s">
        <v>4</v>
      </c>
      <c r="AD53" s="451" t="s">
        <v>4</v>
      </c>
      <c r="AE53" s="451" t="s">
        <v>4</v>
      </c>
      <c r="AF53" s="451" t="s">
        <v>4</v>
      </c>
      <c r="AG53" s="451" t="s">
        <v>5</v>
      </c>
      <c r="AH53" s="451" t="s">
        <v>271</v>
      </c>
      <c r="AI53" s="451" t="s">
        <v>272</v>
      </c>
      <c r="AK53" s="450" t="s">
        <v>305</v>
      </c>
      <c r="AL53" s="451" t="s">
        <v>4</v>
      </c>
      <c r="AM53" s="451" t="s">
        <v>4</v>
      </c>
      <c r="AN53" s="451" t="s">
        <v>4</v>
      </c>
      <c r="AO53" s="451" t="s">
        <v>4</v>
      </c>
      <c r="AP53" s="451" t="s">
        <v>4</v>
      </c>
      <c r="AQ53" s="451" t="s">
        <v>4</v>
      </c>
      <c r="AR53" s="451" t="s">
        <v>4</v>
      </c>
      <c r="AS53" s="451" t="s">
        <v>4</v>
      </c>
      <c r="AT53" s="451" t="s">
        <v>4</v>
      </c>
      <c r="AU53" s="451" t="s">
        <v>4</v>
      </c>
      <c r="AV53" s="451" t="s">
        <v>4</v>
      </c>
      <c r="AW53" s="451" t="s">
        <v>4</v>
      </c>
      <c r="AX53" s="451" t="s">
        <v>4</v>
      </c>
      <c r="AY53" s="451" t="s">
        <v>5</v>
      </c>
      <c r="AZ53" s="451" t="s">
        <v>271</v>
      </c>
      <c r="BA53" s="451" t="s">
        <v>272</v>
      </c>
    </row>
    <row r="54" spans="1:53" s="448" customFormat="1">
      <c r="A54" s="453">
        <v>0</v>
      </c>
      <c r="B54" s="454">
        <v>3111.2361151944901</v>
      </c>
      <c r="C54" s="454">
        <v>4207.3864429481</v>
      </c>
      <c r="D54" s="454">
        <v>818.34873247385804</v>
      </c>
      <c r="E54" s="454">
        <v>355.22094759414603</v>
      </c>
      <c r="F54" s="454">
        <v>60.6352663690745</v>
      </c>
      <c r="G54" s="454">
        <v>70.937185511508503</v>
      </c>
      <c r="H54" s="454">
        <v>0</v>
      </c>
      <c r="I54" s="454">
        <v>37.2762508990944</v>
      </c>
      <c r="J54" s="454">
        <v>-2480.6537119741702</v>
      </c>
      <c r="K54" s="454">
        <v>0</v>
      </c>
      <c r="L54" s="454">
        <v>-627.87360176456798</v>
      </c>
      <c r="M54" s="454">
        <v>6180.3872290160998</v>
      </c>
      <c r="N54" s="454">
        <v>5552.5136272515301</v>
      </c>
      <c r="O54" s="454">
        <f>M54</f>
        <v>6180.3872290160998</v>
      </c>
      <c r="P54" s="454">
        <f>IF(J54&lt;0,0,J54)</f>
        <v>0</v>
      </c>
      <c r="Q54" s="454">
        <f>IF(J54&lt;0,J54,0)</f>
        <v>-2480.6537119741702</v>
      </c>
      <c r="S54" s="453">
        <v>0</v>
      </c>
      <c r="T54" s="454">
        <v>2961.3469071515001</v>
      </c>
      <c r="U54" s="454">
        <v>4494.6816591179604</v>
      </c>
      <c r="V54" s="454">
        <v>782.68121481252604</v>
      </c>
      <c r="W54" s="454">
        <v>338.59693466350097</v>
      </c>
      <c r="X54" s="454">
        <v>116.122784165216</v>
      </c>
      <c r="Y54" s="454">
        <v>0</v>
      </c>
      <c r="Z54" s="454">
        <v>0</v>
      </c>
      <c r="AA54" s="454">
        <v>38.890396223689997</v>
      </c>
      <c r="AB54" s="454">
        <v>-2254.1282422788399</v>
      </c>
      <c r="AC54" s="454">
        <v>0</v>
      </c>
      <c r="AD54" s="454">
        <v>-650.05510474824996</v>
      </c>
      <c r="AE54" s="454">
        <v>6478.1916538555597</v>
      </c>
      <c r="AF54" s="454">
        <v>5828.1365491073102</v>
      </c>
      <c r="AG54" s="454">
        <f>AE54</f>
        <v>6478.1916538555597</v>
      </c>
      <c r="AH54" s="454">
        <f>IF(AB54&lt;0,0,AB54)</f>
        <v>0</v>
      </c>
      <c r="AI54" s="454">
        <f>IF(AB54&lt;0,AB54,0)</f>
        <v>-2254.1282422788399</v>
      </c>
      <c r="AK54" s="453">
        <v>0</v>
      </c>
      <c r="AL54" s="454">
        <v>2961.1788807718699</v>
      </c>
      <c r="AM54" s="454">
        <v>4427.9624814013196</v>
      </c>
      <c r="AN54" s="454">
        <v>680.56526848883198</v>
      </c>
      <c r="AO54" s="454">
        <v>371.21355720346003</v>
      </c>
      <c r="AP54" s="454">
        <v>106.09616657620801</v>
      </c>
      <c r="AQ54" s="454">
        <v>0</v>
      </c>
      <c r="AR54" s="454">
        <v>0</v>
      </c>
      <c r="AS54" s="454">
        <v>13.338401098481</v>
      </c>
      <c r="AT54" s="454">
        <v>-2447.7627849069299</v>
      </c>
      <c r="AU54" s="454">
        <v>0</v>
      </c>
      <c r="AV54" s="454">
        <v>-636.34325386671105</v>
      </c>
      <c r="AW54" s="454">
        <v>6112.5919706332297</v>
      </c>
      <c r="AX54" s="454">
        <v>5476.2487167665204</v>
      </c>
      <c r="AY54" s="454">
        <f>AW54</f>
        <v>6112.5919706332297</v>
      </c>
      <c r="AZ54" s="454">
        <f>IF(AT54&lt;0,0,AT54)</f>
        <v>0</v>
      </c>
      <c r="BA54" s="454">
        <f>IF(AT54&lt;0,AT54,0)</f>
        <v>-2447.7627849069299</v>
      </c>
    </row>
    <row r="55" spans="1:53" s="448" customFormat="1">
      <c r="A55" s="453">
        <v>1.0416666666666666E-2</v>
      </c>
      <c r="B55" s="454">
        <v>3110.7426340616498</v>
      </c>
      <c r="C55" s="454">
        <v>4180.5414595067996</v>
      </c>
      <c r="D55" s="454">
        <v>816.229250466895</v>
      </c>
      <c r="E55" s="454">
        <v>358.29404151017201</v>
      </c>
      <c r="F55" s="454">
        <v>58.169265007672401</v>
      </c>
      <c r="G55" s="454">
        <v>69.078279899881593</v>
      </c>
      <c r="H55" s="454">
        <v>0</v>
      </c>
      <c r="I55" s="454">
        <v>36.345139832780603</v>
      </c>
      <c r="J55" s="454">
        <v>-2476.7302858585899</v>
      </c>
      <c r="K55" s="454">
        <v>0</v>
      </c>
      <c r="L55" s="454">
        <v>-625.30399271273996</v>
      </c>
      <c r="M55" s="454">
        <v>6152.6697844272603</v>
      </c>
      <c r="N55" s="454">
        <v>5527.3657917145201</v>
      </c>
      <c r="O55" s="454">
        <f t="shared" ref="O55:O118" si="3">M55</f>
        <v>6152.6697844272603</v>
      </c>
      <c r="P55" s="454">
        <f t="shared" ref="P55:P118" si="4">IF(J55&lt;0,0,J55)</f>
        <v>0</v>
      </c>
      <c r="Q55" s="454">
        <f t="shared" ref="Q55:Q118" si="5">IF(J55&lt;0,J55,0)</f>
        <v>-2476.7302858585899</v>
      </c>
      <c r="S55" s="453">
        <v>1.0416666666666666E-2</v>
      </c>
      <c r="T55" s="454">
        <v>2962.4139489242202</v>
      </c>
      <c r="U55" s="454">
        <v>4529.6143579702002</v>
      </c>
      <c r="V55" s="454">
        <v>605.04106009922202</v>
      </c>
      <c r="W55" s="454">
        <v>351.74032686283499</v>
      </c>
      <c r="X55" s="454">
        <v>116.01652409013001</v>
      </c>
      <c r="Y55" s="454">
        <v>0</v>
      </c>
      <c r="Z55" s="454">
        <v>0</v>
      </c>
      <c r="AA55" s="454">
        <v>41.952492785358601</v>
      </c>
      <c r="AB55" s="454">
        <v>-2244.33141685399</v>
      </c>
      <c r="AC55" s="454">
        <v>0</v>
      </c>
      <c r="AD55" s="454">
        <v>-651.52210892092103</v>
      </c>
      <c r="AE55" s="454">
        <v>6362.44729387798</v>
      </c>
      <c r="AF55" s="454">
        <v>5710.9251849570601</v>
      </c>
      <c r="AG55" s="454">
        <f t="shared" ref="AG55:AG118" si="6">AE55</f>
        <v>6362.44729387798</v>
      </c>
      <c r="AH55" s="454">
        <f t="shared" ref="AH55:AH118" si="7">IF(AB55&lt;0,0,AB55)</f>
        <v>0</v>
      </c>
      <c r="AI55" s="454">
        <f t="shared" ref="AI55:AI118" si="8">IF(AB55&lt;0,AB55,0)</f>
        <v>-2244.33141685399</v>
      </c>
      <c r="AK55" s="453">
        <v>1.0416666666666666E-2</v>
      </c>
      <c r="AL55" s="454">
        <v>2963.1859735440898</v>
      </c>
      <c r="AM55" s="454">
        <v>4478.0768825741798</v>
      </c>
      <c r="AN55" s="454">
        <v>301.65016028506102</v>
      </c>
      <c r="AO55" s="454">
        <v>378.58056215908499</v>
      </c>
      <c r="AP55" s="454">
        <v>101.545567973137</v>
      </c>
      <c r="AQ55" s="454">
        <v>0</v>
      </c>
      <c r="AR55" s="454">
        <v>0</v>
      </c>
      <c r="AS55" s="454">
        <v>13.141851869393101</v>
      </c>
      <c r="AT55" s="454">
        <v>-2175.9300315599698</v>
      </c>
      <c r="AU55" s="454">
        <v>0</v>
      </c>
      <c r="AV55" s="454">
        <v>-635.211393118361</v>
      </c>
      <c r="AW55" s="454">
        <v>6060.2509668449702</v>
      </c>
      <c r="AX55" s="454">
        <v>5425.0395737266099</v>
      </c>
      <c r="AY55" s="454">
        <f t="shared" ref="AY55:AY118" si="9">AW55</f>
        <v>6060.2509668449702</v>
      </c>
      <c r="AZ55" s="454">
        <f t="shared" ref="AZ55:AZ118" si="10">IF(AT55&lt;0,0,AT55)</f>
        <v>0</v>
      </c>
      <c r="BA55" s="454">
        <f t="shared" ref="BA55:BA118" si="11">IF(AT55&lt;0,AT55,0)</f>
        <v>-2175.9300315599698</v>
      </c>
    </row>
    <row r="56" spans="1:53" s="448" customFormat="1">
      <c r="A56" s="453">
        <v>2.0833333333333332E-2</v>
      </c>
      <c r="B56" s="454">
        <v>3112.0497753658001</v>
      </c>
      <c r="C56" s="454">
        <v>4184.6082809049203</v>
      </c>
      <c r="D56" s="454">
        <v>816.62497438729201</v>
      </c>
      <c r="E56" s="454">
        <v>359.38244850040098</v>
      </c>
      <c r="F56" s="454">
        <v>58.165640779938499</v>
      </c>
      <c r="G56" s="454">
        <v>59.783748549421098</v>
      </c>
      <c r="H56" s="454">
        <v>0</v>
      </c>
      <c r="I56" s="454">
        <v>35.032548245036601</v>
      </c>
      <c r="J56" s="454">
        <v>-2430.5527190748599</v>
      </c>
      <c r="K56" s="454">
        <v>0</v>
      </c>
      <c r="L56" s="454">
        <v>-625.72696031670205</v>
      </c>
      <c r="M56" s="454">
        <v>6195.0946976579398</v>
      </c>
      <c r="N56" s="454">
        <v>5569.3677373412402</v>
      </c>
      <c r="O56" s="454">
        <f t="shared" si="3"/>
        <v>6195.0946976579398</v>
      </c>
      <c r="P56" s="454">
        <f t="shared" si="4"/>
        <v>0</v>
      </c>
      <c r="Q56" s="454">
        <f t="shared" si="5"/>
        <v>-2430.5527190748599</v>
      </c>
      <c r="S56" s="453">
        <v>2.0833333333333332E-2</v>
      </c>
      <c r="T56" s="454">
        <v>2964.8213461234</v>
      </c>
      <c r="U56" s="454">
        <v>4529.0238198119496</v>
      </c>
      <c r="V56" s="454">
        <v>181.51833280093899</v>
      </c>
      <c r="W56" s="454">
        <v>351.95284378107601</v>
      </c>
      <c r="X56" s="454">
        <v>116.01468344513501</v>
      </c>
      <c r="Y56" s="454">
        <v>0</v>
      </c>
      <c r="Z56" s="454">
        <v>0</v>
      </c>
      <c r="AA56" s="454">
        <v>44.770377439285099</v>
      </c>
      <c r="AB56" s="454">
        <v>-1821.26379567759</v>
      </c>
      <c r="AC56" s="454">
        <v>0</v>
      </c>
      <c r="AD56" s="454">
        <v>-644.62087333822899</v>
      </c>
      <c r="AE56" s="454">
        <v>6366.8376077242001</v>
      </c>
      <c r="AF56" s="454">
        <v>5722.2167343859701</v>
      </c>
      <c r="AG56" s="454">
        <f t="shared" si="6"/>
        <v>6366.8376077242001</v>
      </c>
      <c r="AH56" s="454">
        <f t="shared" si="7"/>
        <v>0</v>
      </c>
      <c r="AI56" s="454">
        <f t="shared" si="8"/>
        <v>-1821.26379567759</v>
      </c>
      <c r="AK56" s="453">
        <v>2.0833333333333332E-2</v>
      </c>
      <c r="AL56" s="454">
        <v>2963.98614731417</v>
      </c>
      <c r="AM56" s="454">
        <v>4442.3135665385198</v>
      </c>
      <c r="AN56" s="454">
        <v>7.61059364999831</v>
      </c>
      <c r="AO56" s="454">
        <v>378.00927853477498</v>
      </c>
      <c r="AP56" s="454">
        <v>101.39603398556901</v>
      </c>
      <c r="AQ56" s="454">
        <v>0</v>
      </c>
      <c r="AR56" s="454">
        <v>0</v>
      </c>
      <c r="AS56" s="454">
        <v>13.7782236427431</v>
      </c>
      <c r="AT56" s="454">
        <v>-1815.59918565933</v>
      </c>
      <c r="AU56" s="454">
        <v>0</v>
      </c>
      <c r="AV56" s="454">
        <v>-626.65825532218798</v>
      </c>
      <c r="AW56" s="454">
        <v>6091.4946580064397</v>
      </c>
      <c r="AX56" s="454">
        <v>5464.8364026842601</v>
      </c>
      <c r="AY56" s="454">
        <f t="shared" si="9"/>
        <v>6091.4946580064397</v>
      </c>
      <c r="AZ56" s="454">
        <f t="shared" si="10"/>
        <v>0</v>
      </c>
      <c r="BA56" s="454">
        <f t="shared" si="11"/>
        <v>-1815.59918565933</v>
      </c>
    </row>
    <row r="57" spans="1:53" s="448" customFormat="1">
      <c r="A57" s="453">
        <v>3.125E-2</v>
      </c>
      <c r="B57" s="454">
        <v>3113.1968190098701</v>
      </c>
      <c r="C57" s="454">
        <v>4190.5281435724801</v>
      </c>
      <c r="D57" s="454">
        <v>816.26948809596001</v>
      </c>
      <c r="E57" s="454">
        <v>361.65810009271502</v>
      </c>
      <c r="F57" s="454">
        <v>58.127154662968302</v>
      </c>
      <c r="G57" s="454">
        <v>3.9700923016590801</v>
      </c>
      <c r="H57" s="454">
        <v>0</v>
      </c>
      <c r="I57" s="454">
        <v>33.800190094438904</v>
      </c>
      <c r="J57" s="454">
        <v>-2380.12183978761</v>
      </c>
      <c r="K57" s="454">
        <v>0</v>
      </c>
      <c r="L57" s="454">
        <v>-625.80795146669004</v>
      </c>
      <c r="M57" s="454">
        <v>6197.4281480424897</v>
      </c>
      <c r="N57" s="454">
        <v>5571.6201965758</v>
      </c>
      <c r="O57" s="454">
        <f t="shared" si="3"/>
        <v>6197.4281480424897</v>
      </c>
      <c r="P57" s="454">
        <f t="shared" si="4"/>
        <v>0</v>
      </c>
      <c r="Q57" s="454">
        <f t="shared" si="5"/>
        <v>-2380.12183978761</v>
      </c>
      <c r="S57" s="453">
        <v>3.125E-2</v>
      </c>
      <c r="T57" s="454">
        <v>2965.6683302715401</v>
      </c>
      <c r="U57" s="454">
        <v>4557.8242256446101</v>
      </c>
      <c r="V57" s="454">
        <v>0</v>
      </c>
      <c r="W57" s="454">
        <v>358.63682401713299</v>
      </c>
      <c r="X57" s="454">
        <v>116.00954901436</v>
      </c>
      <c r="Y57" s="454">
        <v>0</v>
      </c>
      <c r="Z57" s="454">
        <v>0</v>
      </c>
      <c r="AA57" s="454">
        <v>42.998627346648497</v>
      </c>
      <c r="AB57" s="454">
        <v>-1677.0124443003999</v>
      </c>
      <c r="AC57" s="454">
        <v>0</v>
      </c>
      <c r="AD57" s="454">
        <v>-644.91113466005197</v>
      </c>
      <c r="AE57" s="454">
        <v>6364.1251119938897</v>
      </c>
      <c r="AF57" s="454">
        <v>5719.2139773338404</v>
      </c>
      <c r="AG57" s="454">
        <f t="shared" si="6"/>
        <v>6364.1251119938897</v>
      </c>
      <c r="AH57" s="454">
        <f t="shared" si="7"/>
        <v>0</v>
      </c>
      <c r="AI57" s="454">
        <f t="shared" si="8"/>
        <v>-1677.0124443003999</v>
      </c>
      <c r="AK57" s="453">
        <v>3.125E-2</v>
      </c>
      <c r="AL57" s="454">
        <v>2965.3331195174801</v>
      </c>
      <c r="AM57" s="454">
        <v>4396.6685453363198</v>
      </c>
      <c r="AN57" s="454">
        <v>0</v>
      </c>
      <c r="AO57" s="454">
        <v>379.75937511723799</v>
      </c>
      <c r="AP57" s="454">
        <v>101.37302172290801</v>
      </c>
      <c r="AQ57" s="454">
        <v>0</v>
      </c>
      <c r="AR57" s="454">
        <v>0</v>
      </c>
      <c r="AS57" s="454">
        <v>13.006201552553</v>
      </c>
      <c r="AT57" s="454">
        <v>-1765.7129025998199</v>
      </c>
      <c r="AU57" s="454">
        <v>0</v>
      </c>
      <c r="AV57" s="454">
        <v>-622.27484821389203</v>
      </c>
      <c r="AW57" s="454">
        <v>6090.4273606466804</v>
      </c>
      <c r="AX57" s="454">
        <v>5468.15251243278</v>
      </c>
      <c r="AY57" s="454">
        <f t="shared" si="9"/>
        <v>6090.4273606466804</v>
      </c>
      <c r="AZ57" s="454">
        <f t="shared" si="10"/>
        <v>0</v>
      </c>
      <c r="BA57" s="454">
        <f t="shared" si="11"/>
        <v>-1765.7129025998199</v>
      </c>
    </row>
    <row r="58" spans="1:53" s="448" customFormat="1">
      <c r="A58" s="453">
        <v>4.1666666666666699E-2</v>
      </c>
      <c r="B58" s="454">
        <v>3115.1775004342098</v>
      </c>
      <c r="C58" s="454">
        <v>4261.3317853455401</v>
      </c>
      <c r="D58" s="454">
        <v>819.24079690302995</v>
      </c>
      <c r="E58" s="454">
        <v>364.83136181185603</v>
      </c>
      <c r="F58" s="454">
        <v>61.295016529262099</v>
      </c>
      <c r="G58" s="454">
        <v>0</v>
      </c>
      <c r="H58" s="454">
        <v>0</v>
      </c>
      <c r="I58" s="454">
        <v>28.192459906913701</v>
      </c>
      <c r="J58" s="454">
        <v>-2493.5922115501398</v>
      </c>
      <c r="K58" s="454">
        <v>0</v>
      </c>
      <c r="L58" s="454">
        <v>-633.11783884122201</v>
      </c>
      <c r="M58" s="454">
        <v>6156.4767093806704</v>
      </c>
      <c r="N58" s="454">
        <v>5523.3588705394504</v>
      </c>
      <c r="O58" s="454">
        <f t="shared" si="3"/>
        <v>6156.4767093806704</v>
      </c>
      <c r="P58" s="454">
        <f t="shared" si="4"/>
        <v>0</v>
      </c>
      <c r="Q58" s="454">
        <f t="shared" si="5"/>
        <v>-2493.5922115501398</v>
      </c>
      <c r="S58" s="453">
        <v>4.1666666666666699E-2</v>
      </c>
      <c r="T58" s="454">
        <v>2964.0544983786599</v>
      </c>
      <c r="U58" s="454">
        <v>4554.2430365612199</v>
      </c>
      <c r="V58" s="454">
        <v>0</v>
      </c>
      <c r="W58" s="454">
        <v>357.645426271156</v>
      </c>
      <c r="X58" s="454">
        <v>114.88807578530501</v>
      </c>
      <c r="Y58" s="454">
        <v>0</v>
      </c>
      <c r="Z58" s="454">
        <v>0</v>
      </c>
      <c r="AA58" s="454">
        <v>39.736991888379698</v>
      </c>
      <c r="AB58" s="454">
        <v>-1718.4916941097599</v>
      </c>
      <c r="AC58" s="454">
        <v>0</v>
      </c>
      <c r="AD58" s="454">
        <v>-644.35089175130395</v>
      </c>
      <c r="AE58" s="454">
        <v>6312.0763347749498</v>
      </c>
      <c r="AF58" s="454">
        <v>5667.7254430236499</v>
      </c>
      <c r="AG58" s="454">
        <f t="shared" si="6"/>
        <v>6312.0763347749498</v>
      </c>
      <c r="AH58" s="454">
        <f t="shared" si="7"/>
        <v>0</v>
      </c>
      <c r="AI58" s="454">
        <f t="shared" si="8"/>
        <v>-1718.4916941097599</v>
      </c>
      <c r="AK58" s="453">
        <v>4.1666666666666699E-2</v>
      </c>
      <c r="AL58" s="454">
        <v>2964.9263254467</v>
      </c>
      <c r="AM58" s="454">
        <v>4390.6948239106096</v>
      </c>
      <c r="AN58" s="454">
        <v>0</v>
      </c>
      <c r="AO58" s="454">
        <v>375.65667992845903</v>
      </c>
      <c r="AP58" s="454">
        <v>87.387363009491494</v>
      </c>
      <c r="AQ58" s="454">
        <v>0</v>
      </c>
      <c r="AR58" s="454">
        <v>0</v>
      </c>
      <c r="AS58" s="454">
        <v>12.448629052256599</v>
      </c>
      <c r="AT58" s="454">
        <v>-1738.3798841727901</v>
      </c>
      <c r="AU58" s="454">
        <v>0</v>
      </c>
      <c r="AV58" s="454">
        <v>-621.28229929607596</v>
      </c>
      <c r="AW58" s="454">
        <v>6092.7339371747303</v>
      </c>
      <c r="AX58" s="454">
        <v>5471.4516378786502</v>
      </c>
      <c r="AY58" s="454">
        <f t="shared" si="9"/>
        <v>6092.7339371747303</v>
      </c>
      <c r="AZ58" s="454">
        <f t="shared" si="10"/>
        <v>0</v>
      </c>
      <c r="BA58" s="454">
        <f t="shared" si="11"/>
        <v>-1738.3798841727901</v>
      </c>
    </row>
    <row r="59" spans="1:53" s="448" customFormat="1">
      <c r="A59" s="453">
        <v>5.2083333333333301E-2</v>
      </c>
      <c r="B59" s="454">
        <v>3115.6643060823899</v>
      </c>
      <c r="C59" s="454">
        <v>4250.1879114711101</v>
      </c>
      <c r="D59" s="454">
        <v>811.48724035497696</v>
      </c>
      <c r="E59" s="454">
        <v>362.78886047041402</v>
      </c>
      <c r="F59" s="454">
        <v>61.300847865502</v>
      </c>
      <c r="G59" s="454">
        <v>0</v>
      </c>
      <c r="H59" s="454">
        <v>0</v>
      </c>
      <c r="I59" s="454">
        <v>25.9219624943937</v>
      </c>
      <c r="J59" s="454">
        <v>-2499.0583738876699</v>
      </c>
      <c r="K59" s="454">
        <v>0</v>
      </c>
      <c r="L59" s="454">
        <v>-631.74979301013104</v>
      </c>
      <c r="M59" s="454">
        <v>6128.2927548511198</v>
      </c>
      <c r="N59" s="454">
        <v>5496.5429618409898</v>
      </c>
      <c r="O59" s="454">
        <f t="shared" si="3"/>
        <v>6128.2927548511198</v>
      </c>
      <c r="P59" s="454">
        <f t="shared" si="4"/>
        <v>0</v>
      </c>
      <c r="Q59" s="454">
        <f t="shared" si="5"/>
        <v>-2499.0583738876699</v>
      </c>
      <c r="S59" s="453">
        <v>5.2083333333333301E-2</v>
      </c>
      <c r="T59" s="454">
        <v>2964.9947579138302</v>
      </c>
      <c r="U59" s="454">
        <v>4534.0453705668397</v>
      </c>
      <c r="V59" s="454">
        <v>0</v>
      </c>
      <c r="W59" s="454">
        <v>355.193226211938</v>
      </c>
      <c r="X59" s="454">
        <v>113.88516701645101</v>
      </c>
      <c r="Y59" s="454">
        <v>0</v>
      </c>
      <c r="Z59" s="454">
        <v>0</v>
      </c>
      <c r="AA59" s="454">
        <v>38.670802761039099</v>
      </c>
      <c r="AB59" s="454">
        <v>-1712.9431403493199</v>
      </c>
      <c r="AC59" s="454">
        <v>0</v>
      </c>
      <c r="AD59" s="454">
        <v>-642.24136168825999</v>
      </c>
      <c r="AE59" s="454">
        <v>6293.84618412078</v>
      </c>
      <c r="AF59" s="454">
        <v>5651.6048224325205</v>
      </c>
      <c r="AG59" s="454">
        <f t="shared" si="6"/>
        <v>6293.84618412078</v>
      </c>
      <c r="AH59" s="454">
        <f t="shared" si="7"/>
        <v>0</v>
      </c>
      <c r="AI59" s="454">
        <f t="shared" si="8"/>
        <v>-1712.9431403493199</v>
      </c>
      <c r="AK59" s="453">
        <v>5.2083333333333301E-2</v>
      </c>
      <c r="AL59" s="454">
        <v>2965.5998441075099</v>
      </c>
      <c r="AM59" s="454">
        <v>4293.4761269589599</v>
      </c>
      <c r="AN59" s="454">
        <v>0</v>
      </c>
      <c r="AO59" s="454">
        <v>375.66246353714598</v>
      </c>
      <c r="AP59" s="454">
        <v>84.698934988818195</v>
      </c>
      <c r="AQ59" s="454">
        <v>0</v>
      </c>
      <c r="AR59" s="454">
        <v>0</v>
      </c>
      <c r="AS59" s="454">
        <v>11.204894590359199</v>
      </c>
      <c r="AT59" s="454">
        <v>-1686.1303474802301</v>
      </c>
      <c r="AU59" s="454">
        <v>0</v>
      </c>
      <c r="AV59" s="454">
        <v>-611.83970736163997</v>
      </c>
      <c r="AW59" s="454">
        <v>6044.5119167025596</v>
      </c>
      <c r="AX59" s="454">
        <v>5432.6722093409198</v>
      </c>
      <c r="AY59" s="454">
        <f t="shared" si="9"/>
        <v>6044.5119167025596</v>
      </c>
      <c r="AZ59" s="454">
        <f t="shared" si="10"/>
        <v>0</v>
      </c>
      <c r="BA59" s="454">
        <f t="shared" si="11"/>
        <v>-1686.1303474802301</v>
      </c>
    </row>
    <row r="60" spans="1:53" s="448" customFormat="1">
      <c r="A60" s="453">
        <v>6.25E-2</v>
      </c>
      <c r="B60" s="454">
        <v>3117.9584747788799</v>
      </c>
      <c r="C60" s="454">
        <v>4252.4698311620896</v>
      </c>
      <c r="D60" s="454">
        <v>811.27931387030401</v>
      </c>
      <c r="E60" s="454">
        <v>360.69131635265097</v>
      </c>
      <c r="F60" s="454">
        <v>61.272496028080099</v>
      </c>
      <c r="G60" s="454">
        <v>0</v>
      </c>
      <c r="H60" s="454">
        <v>0</v>
      </c>
      <c r="I60" s="454">
        <v>24.522102646849401</v>
      </c>
      <c r="J60" s="454">
        <v>-2561.8480891147001</v>
      </c>
      <c r="K60" s="454">
        <v>0</v>
      </c>
      <c r="L60" s="454">
        <v>-631.93717119182702</v>
      </c>
      <c r="M60" s="454">
        <v>6066.3454457241496</v>
      </c>
      <c r="N60" s="454">
        <v>5434.4082745323303</v>
      </c>
      <c r="O60" s="454">
        <f t="shared" si="3"/>
        <v>6066.3454457241496</v>
      </c>
      <c r="P60" s="454">
        <f t="shared" si="4"/>
        <v>0</v>
      </c>
      <c r="Q60" s="454">
        <f t="shared" si="5"/>
        <v>-2561.8480891147001</v>
      </c>
      <c r="S60" s="453">
        <v>6.25E-2</v>
      </c>
      <c r="T60" s="454">
        <v>2966.40189910354</v>
      </c>
      <c r="U60" s="454">
        <v>4515.7309126937698</v>
      </c>
      <c r="V60" s="454">
        <v>0</v>
      </c>
      <c r="W60" s="454">
        <v>354.7031932109</v>
      </c>
      <c r="X60" s="454">
        <v>113.872699857038</v>
      </c>
      <c r="Y60" s="454">
        <v>0</v>
      </c>
      <c r="Z60" s="454">
        <v>0</v>
      </c>
      <c r="AA60" s="454">
        <v>36.433406760596903</v>
      </c>
      <c r="AB60" s="454">
        <v>-1765.007170524</v>
      </c>
      <c r="AC60" s="454">
        <v>0</v>
      </c>
      <c r="AD60" s="454">
        <v>-640.47251769493698</v>
      </c>
      <c r="AE60" s="454">
        <v>6222.13494110185</v>
      </c>
      <c r="AF60" s="454">
        <v>5581.6624234069104</v>
      </c>
      <c r="AG60" s="454">
        <f t="shared" si="6"/>
        <v>6222.13494110185</v>
      </c>
      <c r="AH60" s="454">
        <f t="shared" si="7"/>
        <v>0</v>
      </c>
      <c r="AI60" s="454">
        <f t="shared" si="8"/>
        <v>-1765.007170524</v>
      </c>
      <c r="AK60" s="453">
        <v>6.25E-2</v>
      </c>
      <c r="AL60" s="454">
        <v>2965.6131933606698</v>
      </c>
      <c r="AM60" s="454">
        <v>4284.4898107922299</v>
      </c>
      <c r="AN60" s="454">
        <v>0</v>
      </c>
      <c r="AO60" s="454">
        <v>375.61660238940999</v>
      </c>
      <c r="AP60" s="454">
        <v>84.694149380288295</v>
      </c>
      <c r="AQ60" s="454">
        <v>0</v>
      </c>
      <c r="AR60" s="454">
        <v>0</v>
      </c>
      <c r="AS60" s="454">
        <v>10.9192082680817</v>
      </c>
      <c r="AT60" s="454">
        <v>-1738.62006017308</v>
      </c>
      <c r="AU60" s="454">
        <v>0</v>
      </c>
      <c r="AV60" s="454">
        <v>-610.96100465791903</v>
      </c>
      <c r="AW60" s="454">
        <v>5982.7129040175996</v>
      </c>
      <c r="AX60" s="454">
        <v>5371.7518993596796</v>
      </c>
      <c r="AY60" s="454">
        <f t="shared" si="9"/>
        <v>5982.7129040175996</v>
      </c>
      <c r="AZ60" s="454">
        <f t="shared" si="10"/>
        <v>0</v>
      </c>
      <c r="BA60" s="454">
        <f t="shared" si="11"/>
        <v>-1738.62006017308</v>
      </c>
    </row>
    <row r="61" spans="1:53" s="448" customFormat="1">
      <c r="A61" s="453">
        <v>7.2916666666666699E-2</v>
      </c>
      <c r="B61" s="454">
        <v>3118.4586476780401</v>
      </c>
      <c r="C61" s="454">
        <v>4221.34651113362</v>
      </c>
      <c r="D61" s="454">
        <v>804.49831338461797</v>
      </c>
      <c r="E61" s="454">
        <v>359.21057140696303</v>
      </c>
      <c r="F61" s="454">
        <v>61.251463137476897</v>
      </c>
      <c r="G61" s="454">
        <v>0</v>
      </c>
      <c r="H61" s="454">
        <v>0</v>
      </c>
      <c r="I61" s="454">
        <v>22.2888041677963</v>
      </c>
      <c r="J61" s="454">
        <v>-2566.82082743313</v>
      </c>
      <c r="K61" s="454">
        <v>0</v>
      </c>
      <c r="L61" s="454">
        <v>-628.64079048364499</v>
      </c>
      <c r="M61" s="454">
        <v>6020.2334834753801</v>
      </c>
      <c r="N61" s="454">
        <v>5391.5926929917396</v>
      </c>
      <c r="O61" s="454">
        <f t="shared" si="3"/>
        <v>6020.2334834753801</v>
      </c>
      <c r="P61" s="454">
        <f t="shared" si="4"/>
        <v>0</v>
      </c>
      <c r="Q61" s="454">
        <f t="shared" si="5"/>
        <v>-2566.82082743313</v>
      </c>
      <c r="S61" s="453">
        <v>7.2916666666666699E-2</v>
      </c>
      <c r="T61" s="454">
        <v>2966.7286478803799</v>
      </c>
      <c r="U61" s="454">
        <v>4513.5969782149496</v>
      </c>
      <c r="V61" s="454">
        <v>0</v>
      </c>
      <c r="W61" s="454">
        <v>351.69051111867998</v>
      </c>
      <c r="X61" s="454">
        <v>113.868958301132</v>
      </c>
      <c r="Y61" s="454">
        <v>0</v>
      </c>
      <c r="Z61" s="454">
        <v>0</v>
      </c>
      <c r="AA61" s="454">
        <v>34.612214351676101</v>
      </c>
      <c r="AB61" s="454">
        <v>-1782.6863407026999</v>
      </c>
      <c r="AC61" s="454">
        <v>0</v>
      </c>
      <c r="AD61" s="454">
        <v>-640.05446333733596</v>
      </c>
      <c r="AE61" s="454">
        <v>6197.8109691641303</v>
      </c>
      <c r="AF61" s="454">
        <v>5557.7565058267901</v>
      </c>
      <c r="AG61" s="454">
        <f t="shared" si="6"/>
        <v>6197.8109691641303</v>
      </c>
      <c r="AH61" s="454">
        <f t="shared" si="7"/>
        <v>0</v>
      </c>
      <c r="AI61" s="454">
        <f t="shared" si="8"/>
        <v>-1782.6863407026999</v>
      </c>
      <c r="AK61" s="453">
        <v>7.2916666666666699E-2</v>
      </c>
      <c r="AL61" s="454">
        <v>2965.0197051005398</v>
      </c>
      <c r="AM61" s="454">
        <v>4282.0324697366495</v>
      </c>
      <c r="AN61" s="454">
        <v>0</v>
      </c>
      <c r="AO61" s="454">
        <v>373.40336534620297</v>
      </c>
      <c r="AP61" s="454">
        <v>84.6901991958633</v>
      </c>
      <c r="AQ61" s="454">
        <v>0</v>
      </c>
      <c r="AR61" s="454">
        <v>0</v>
      </c>
      <c r="AS61" s="454">
        <v>10.974584297491401</v>
      </c>
      <c r="AT61" s="454">
        <v>-1758.6821741603601</v>
      </c>
      <c r="AU61" s="454">
        <v>0</v>
      </c>
      <c r="AV61" s="454">
        <v>-610.54300499717601</v>
      </c>
      <c r="AW61" s="454">
        <v>5957.4381495163798</v>
      </c>
      <c r="AX61" s="454">
        <v>5346.8951445192097</v>
      </c>
      <c r="AY61" s="454">
        <f t="shared" si="9"/>
        <v>5957.4381495163798</v>
      </c>
      <c r="AZ61" s="454">
        <f t="shared" si="10"/>
        <v>0</v>
      </c>
      <c r="BA61" s="454">
        <f t="shared" si="11"/>
        <v>-1758.6821741603601</v>
      </c>
    </row>
    <row r="62" spans="1:53" s="448" customFormat="1">
      <c r="A62" s="453">
        <v>8.3333333333333301E-2</v>
      </c>
      <c r="B62" s="454">
        <v>3120.8594775940101</v>
      </c>
      <c r="C62" s="454">
        <v>4250.9318943005601</v>
      </c>
      <c r="D62" s="454">
        <v>709.87946518443096</v>
      </c>
      <c r="E62" s="454">
        <v>359.48945920836201</v>
      </c>
      <c r="F62" s="454">
        <v>61.115856954036197</v>
      </c>
      <c r="G62" s="454">
        <v>0</v>
      </c>
      <c r="H62" s="454">
        <v>0</v>
      </c>
      <c r="I62" s="454">
        <v>17.860671213624499</v>
      </c>
      <c r="J62" s="454">
        <v>-2579.35703428333</v>
      </c>
      <c r="K62" s="454">
        <v>0</v>
      </c>
      <c r="L62" s="454">
        <v>-630.20924479201904</v>
      </c>
      <c r="M62" s="454">
        <v>5940.7797901716904</v>
      </c>
      <c r="N62" s="454">
        <v>5310.57054537967</v>
      </c>
      <c r="O62" s="454">
        <f t="shared" si="3"/>
        <v>5940.7797901716904</v>
      </c>
      <c r="P62" s="454">
        <f t="shared" si="4"/>
        <v>0</v>
      </c>
      <c r="Q62" s="454">
        <f t="shared" si="5"/>
        <v>-2579.35703428333</v>
      </c>
      <c r="S62" s="453">
        <v>8.3333333333333301E-2</v>
      </c>
      <c r="T62" s="454">
        <v>2966.1684908388102</v>
      </c>
      <c r="U62" s="454">
        <v>4555.58960860764</v>
      </c>
      <c r="V62" s="454">
        <v>0</v>
      </c>
      <c r="W62" s="454">
        <v>359.29343899296498</v>
      </c>
      <c r="X62" s="454">
        <v>114.974463878533</v>
      </c>
      <c r="Y62" s="454">
        <v>0</v>
      </c>
      <c r="Z62" s="454">
        <v>0</v>
      </c>
      <c r="AA62" s="454">
        <v>34.671917412596002</v>
      </c>
      <c r="AB62" s="454">
        <v>-1903.2396506366199</v>
      </c>
      <c r="AC62" s="454">
        <v>0</v>
      </c>
      <c r="AD62" s="454">
        <v>-644.66029498192995</v>
      </c>
      <c r="AE62" s="454">
        <v>6127.4582690939296</v>
      </c>
      <c r="AF62" s="454">
        <v>5482.7979741119998</v>
      </c>
      <c r="AG62" s="454">
        <f t="shared" si="6"/>
        <v>6127.4582690939296</v>
      </c>
      <c r="AH62" s="454">
        <f t="shared" si="7"/>
        <v>0</v>
      </c>
      <c r="AI62" s="454">
        <f t="shared" si="8"/>
        <v>-1903.2396506366199</v>
      </c>
      <c r="AK62" s="453">
        <v>8.3333333333333301E-2</v>
      </c>
      <c r="AL62" s="454">
        <v>2966.48670662527</v>
      </c>
      <c r="AM62" s="454">
        <v>4275.6461956308904</v>
      </c>
      <c r="AN62" s="454">
        <v>0</v>
      </c>
      <c r="AO62" s="454">
        <v>371.56485606157901</v>
      </c>
      <c r="AP62" s="454">
        <v>83.5984600481884</v>
      </c>
      <c r="AQ62" s="454">
        <v>0</v>
      </c>
      <c r="AR62" s="454">
        <v>0</v>
      </c>
      <c r="AS62" s="454">
        <v>11.1447660067186</v>
      </c>
      <c r="AT62" s="454">
        <v>-1834.65041366538</v>
      </c>
      <c r="AU62" s="454">
        <v>0</v>
      </c>
      <c r="AV62" s="454">
        <v>-609.87814138278304</v>
      </c>
      <c r="AW62" s="454">
        <v>5873.7905707072596</v>
      </c>
      <c r="AX62" s="454">
        <v>5263.9124293244804</v>
      </c>
      <c r="AY62" s="454">
        <f t="shared" si="9"/>
        <v>5873.7905707072596</v>
      </c>
      <c r="AZ62" s="454">
        <f t="shared" si="10"/>
        <v>0</v>
      </c>
      <c r="BA62" s="454">
        <f t="shared" si="11"/>
        <v>-1834.65041366538</v>
      </c>
    </row>
    <row r="63" spans="1:53" s="448" customFormat="1">
      <c r="A63" s="453">
        <v>9.375E-2</v>
      </c>
      <c r="B63" s="454">
        <v>3121.4329831343698</v>
      </c>
      <c r="C63" s="454">
        <v>4291.9745473326602</v>
      </c>
      <c r="D63" s="454">
        <v>697.53816392033605</v>
      </c>
      <c r="E63" s="454">
        <v>358.52292732436399</v>
      </c>
      <c r="F63" s="454">
        <v>60.395780241679802</v>
      </c>
      <c r="G63" s="454">
        <v>0</v>
      </c>
      <c r="H63" s="454">
        <v>0</v>
      </c>
      <c r="I63" s="454">
        <v>15.4224392144629</v>
      </c>
      <c r="J63" s="454">
        <v>-2647.6374178753699</v>
      </c>
      <c r="K63" s="454">
        <v>0</v>
      </c>
      <c r="L63" s="454">
        <v>-634.02039023644602</v>
      </c>
      <c r="M63" s="454">
        <v>5897.6494232925097</v>
      </c>
      <c r="N63" s="454">
        <v>5263.6290330560596</v>
      </c>
      <c r="O63" s="454">
        <f t="shared" si="3"/>
        <v>5897.6494232925097</v>
      </c>
      <c r="P63" s="454">
        <f t="shared" si="4"/>
        <v>0</v>
      </c>
      <c r="Q63" s="454">
        <f t="shared" si="5"/>
        <v>-2647.6374178753699</v>
      </c>
      <c r="S63" s="453">
        <v>9.375E-2</v>
      </c>
      <c r="T63" s="454">
        <v>2968.0357569566299</v>
      </c>
      <c r="U63" s="454">
        <v>4531.3982882543196</v>
      </c>
      <c r="V63" s="454">
        <v>0</v>
      </c>
      <c r="W63" s="454">
        <v>357.65057640192498</v>
      </c>
      <c r="X63" s="454">
        <v>114.964785848256</v>
      </c>
      <c r="Y63" s="454">
        <v>0</v>
      </c>
      <c r="Z63" s="454">
        <v>0</v>
      </c>
      <c r="AA63" s="454">
        <v>33.94738281982</v>
      </c>
      <c r="AB63" s="454">
        <v>-1896.3083678612099</v>
      </c>
      <c r="AC63" s="454">
        <v>0</v>
      </c>
      <c r="AD63" s="454">
        <v>-642.28226511072501</v>
      </c>
      <c r="AE63" s="454">
        <v>6109.6884224197402</v>
      </c>
      <c r="AF63" s="454">
        <v>5467.4061573090203</v>
      </c>
      <c r="AG63" s="454">
        <f t="shared" si="6"/>
        <v>6109.6884224197402</v>
      </c>
      <c r="AH63" s="454">
        <f t="shared" si="7"/>
        <v>0</v>
      </c>
      <c r="AI63" s="454">
        <f t="shared" si="8"/>
        <v>-1896.3083678612099</v>
      </c>
      <c r="AK63" s="453">
        <v>9.375E-2</v>
      </c>
      <c r="AL63" s="454">
        <v>2967.2601818890298</v>
      </c>
      <c r="AM63" s="454">
        <v>4269.0301580350397</v>
      </c>
      <c r="AN63" s="454">
        <v>0</v>
      </c>
      <c r="AO63" s="454">
        <v>373.957202506013</v>
      </c>
      <c r="AP63" s="454">
        <v>83.595384634542796</v>
      </c>
      <c r="AQ63" s="454">
        <v>0</v>
      </c>
      <c r="AR63" s="454">
        <v>0</v>
      </c>
      <c r="AS63" s="454">
        <v>11.2635325638563</v>
      </c>
      <c r="AT63" s="454">
        <v>-1876.7958389995699</v>
      </c>
      <c r="AU63" s="454">
        <v>0</v>
      </c>
      <c r="AV63" s="454">
        <v>-609.43865132199505</v>
      </c>
      <c r="AW63" s="454">
        <v>5828.3106206289103</v>
      </c>
      <c r="AX63" s="454">
        <v>5218.8719693069097</v>
      </c>
      <c r="AY63" s="454">
        <f t="shared" si="9"/>
        <v>5828.3106206289103</v>
      </c>
      <c r="AZ63" s="454">
        <f t="shared" si="10"/>
        <v>0</v>
      </c>
      <c r="BA63" s="454">
        <f t="shared" si="11"/>
        <v>-1876.7958389995699</v>
      </c>
    </row>
    <row r="64" spans="1:53" s="448" customFormat="1">
      <c r="A64" s="453">
        <v>0.104166666666667</v>
      </c>
      <c r="B64" s="454">
        <v>3122.1399006778502</v>
      </c>
      <c r="C64" s="454">
        <v>4299.7055621944901</v>
      </c>
      <c r="D64" s="454">
        <v>697.72596135606</v>
      </c>
      <c r="E64" s="454">
        <v>354.30695826484902</v>
      </c>
      <c r="F64" s="454">
        <v>60.392379371598203</v>
      </c>
      <c r="G64" s="454">
        <v>0</v>
      </c>
      <c r="H64" s="454">
        <v>0</v>
      </c>
      <c r="I64" s="454">
        <v>14.6483731167342</v>
      </c>
      <c r="J64" s="454">
        <v>-2638.3787452903298</v>
      </c>
      <c r="K64" s="454">
        <v>0</v>
      </c>
      <c r="L64" s="454">
        <v>-634.52933544611597</v>
      </c>
      <c r="M64" s="454">
        <v>5910.5403896912503</v>
      </c>
      <c r="N64" s="454">
        <v>5276.0110542451403</v>
      </c>
      <c r="O64" s="454">
        <f t="shared" si="3"/>
        <v>5910.5403896912503</v>
      </c>
      <c r="P64" s="454">
        <f t="shared" si="4"/>
        <v>0</v>
      </c>
      <c r="Q64" s="454">
        <f t="shared" si="5"/>
        <v>-2638.3787452903298</v>
      </c>
      <c r="S64" s="453">
        <v>0.104166666666667</v>
      </c>
      <c r="T64" s="454">
        <v>2967.1421432556099</v>
      </c>
      <c r="U64" s="454">
        <v>4525.7677092931799</v>
      </c>
      <c r="V64" s="454">
        <v>0</v>
      </c>
      <c r="W64" s="454">
        <v>357.88252766141602</v>
      </c>
      <c r="X64" s="454">
        <v>114.953727334232</v>
      </c>
      <c r="Y64" s="454">
        <v>0</v>
      </c>
      <c r="Z64" s="454">
        <v>0</v>
      </c>
      <c r="AA64" s="454">
        <v>34.0486184120617</v>
      </c>
      <c r="AB64" s="454">
        <v>-1890.1013346531399</v>
      </c>
      <c r="AC64" s="454">
        <v>0</v>
      </c>
      <c r="AD64" s="454">
        <v>-641.69655506799904</v>
      </c>
      <c r="AE64" s="454">
        <v>6109.6933913033699</v>
      </c>
      <c r="AF64" s="454">
        <v>5467.9968362353702</v>
      </c>
      <c r="AG64" s="454">
        <f t="shared" si="6"/>
        <v>6109.6933913033699</v>
      </c>
      <c r="AH64" s="454">
        <f t="shared" si="7"/>
        <v>0</v>
      </c>
      <c r="AI64" s="454">
        <f t="shared" si="8"/>
        <v>-1890.1013346531399</v>
      </c>
      <c r="AK64" s="453">
        <v>0.104166666666667</v>
      </c>
      <c r="AL64" s="454">
        <v>2968.0803632592902</v>
      </c>
      <c r="AM64" s="454">
        <v>4267.0697164929898</v>
      </c>
      <c r="AN64" s="454">
        <v>0</v>
      </c>
      <c r="AO64" s="454">
        <v>374.38468996386001</v>
      </c>
      <c r="AP64" s="454">
        <v>83.597178787471506</v>
      </c>
      <c r="AQ64" s="454">
        <v>0</v>
      </c>
      <c r="AR64" s="454">
        <v>0</v>
      </c>
      <c r="AS64" s="454">
        <v>12.050243053918599</v>
      </c>
      <c r="AT64" s="454">
        <v>-1872.05399303028</v>
      </c>
      <c r="AU64" s="454">
        <v>0</v>
      </c>
      <c r="AV64" s="454">
        <v>-609.33231340028897</v>
      </c>
      <c r="AW64" s="454">
        <v>5833.1281985272499</v>
      </c>
      <c r="AX64" s="454">
        <v>5223.7958851269595</v>
      </c>
      <c r="AY64" s="454">
        <f t="shared" si="9"/>
        <v>5833.1281985272499</v>
      </c>
      <c r="AZ64" s="454">
        <f t="shared" si="10"/>
        <v>0</v>
      </c>
      <c r="BA64" s="454">
        <f t="shared" si="11"/>
        <v>-1872.05399303028</v>
      </c>
    </row>
    <row r="65" spans="1:53" s="448" customFormat="1">
      <c r="A65" s="453">
        <v>0.114583333333333</v>
      </c>
      <c r="B65" s="454">
        <v>3121.5996911524198</v>
      </c>
      <c r="C65" s="454">
        <v>4294.8651892079597</v>
      </c>
      <c r="D65" s="454">
        <v>698.83266604665505</v>
      </c>
      <c r="E65" s="454">
        <v>359.03826151232602</v>
      </c>
      <c r="F65" s="454">
        <v>60.385957636533902</v>
      </c>
      <c r="G65" s="454">
        <v>0</v>
      </c>
      <c r="H65" s="454">
        <v>0</v>
      </c>
      <c r="I65" s="454">
        <v>13.8682765213183</v>
      </c>
      <c r="J65" s="454">
        <v>-2627.8803186518899</v>
      </c>
      <c r="K65" s="454">
        <v>0</v>
      </c>
      <c r="L65" s="454">
        <v>-634.35268477968395</v>
      </c>
      <c r="M65" s="454">
        <v>5920.7097234253297</v>
      </c>
      <c r="N65" s="454">
        <v>5286.3570386456504</v>
      </c>
      <c r="O65" s="454">
        <f t="shared" si="3"/>
        <v>5920.7097234253297</v>
      </c>
      <c r="P65" s="454">
        <f t="shared" si="4"/>
        <v>0</v>
      </c>
      <c r="Q65" s="454">
        <f t="shared" si="5"/>
        <v>-2627.8803186518899</v>
      </c>
      <c r="S65" s="453">
        <v>0.114583333333333</v>
      </c>
      <c r="T65" s="454">
        <v>2968.6559430350399</v>
      </c>
      <c r="U65" s="454">
        <v>4525.2873600605099</v>
      </c>
      <c r="V65" s="454">
        <v>0</v>
      </c>
      <c r="W65" s="454">
        <v>354.80170584422001</v>
      </c>
      <c r="X65" s="454">
        <v>114.951037897313</v>
      </c>
      <c r="Y65" s="454">
        <v>0</v>
      </c>
      <c r="Z65" s="454">
        <v>0</v>
      </c>
      <c r="AA65" s="454">
        <v>31.8503949314448</v>
      </c>
      <c r="AB65" s="454">
        <v>-1935.6745401445401</v>
      </c>
      <c r="AC65" s="454">
        <v>0</v>
      </c>
      <c r="AD65" s="454">
        <v>-641.50037561949</v>
      </c>
      <c r="AE65" s="454">
        <v>6059.8719016240002</v>
      </c>
      <c r="AF65" s="454">
        <v>5418.3715260045101</v>
      </c>
      <c r="AG65" s="454">
        <f t="shared" si="6"/>
        <v>6059.8719016240002</v>
      </c>
      <c r="AH65" s="454">
        <f t="shared" si="7"/>
        <v>0</v>
      </c>
      <c r="AI65" s="454">
        <f t="shared" si="8"/>
        <v>-1935.6745401445401</v>
      </c>
      <c r="AK65" s="453">
        <v>0.114583333333333</v>
      </c>
      <c r="AL65" s="454">
        <v>2968.5138069976601</v>
      </c>
      <c r="AM65" s="454">
        <v>4262.2108992067797</v>
      </c>
      <c r="AN65" s="454">
        <v>0</v>
      </c>
      <c r="AO65" s="454">
        <v>371.98169745121498</v>
      </c>
      <c r="AP65" s="454">
        <v>83.597223398841606</v>
      </c>
      <c r="AQ65" s="454">
        <v>0</v>
      </c>
      <c r="AR65" s="454">
        <v>0</v>
      </c>
      <c r="AS65" s="454">
        <v>11.9556189992879</v>
      </c>
      <c r="AT65" s="454">
        <v>-1846.7589631343201</v>
      </c>
      <c r="AU65" s="454">
        <v>0</v>
      </c>
      <c r="AV65" s="454">
        <v>-608.72532263638504</v>
      </c>
      <c r="AW65" s="454">
        <v>5851.50028291946</v>
      </c>
      <c r="AX65" s="454">
        <v>5242.77496028307</v>
      </c>
      <c r="AY65" s="454">
        <f t="shared" si="9"/>
        <v>5851.50028291946</v>
      </c>
      <c r="AZ65" s="454">
        <f t="shared" si="10"/>
        <v>0</v>
      </c>
      <c r="BA65" s="454">
        <f t="shared" si="11"/>
        <v>-1846.7589631343201</v>
      </c>
    </row>
    <row r="66" spans="1:53" s="448" customFormat="1">
      <c r="A66" s="453">
        <v>0.125</v>
      </c>
      <c r="B66" s="454">
        <v>3123.8338293320098</v>
      </c>
      <c r="C66" s="454">
        <v>4317.3308751773602</v>
      </c>
      <c r="D66" s="454">
        <v>715.63426080024999</v>
      </c>
      <c r="E66" s="454">
        <v>362.137450650978</v>
      </c>
      <c r="F66" s="454">
        <v>62.500410798321603</v>
      </c>
      <c r="G66" s="454">
        <v>0</v>
      </c>
      <c r="H66" s="454">
        <v>0</v>
      </c>
      <c r="I66" s="454">
        <v>11.0295266104084</v>
      </c>
      <c r="J66" s="454">
        <v>-2680.3180716509301</v>
      </c>
      <c r="K66" s="454">
        <v>0</v>
      </c>
      <c r="L66" s="454">
        <v>-637.16262440596597</v>
      </c>
      <c r="M66" s="454">
        <v>5912.1482817183996</v>
      </c>
      <c r="N66" s="454">
        <v>5274.9856573124298</v>
      </c>
      <c r="O66" s="454">
        <f t="shared" si="3"/>
        <v>5912.1482817183996</v>
      </c>
      <c r="P66" s="454">
        <f t="shared" si="4"/>
        <v>0</v>
      </c>
      <c r="Q66" s="454">
        <f t="shared" si="5"/>
        <v>-2680.3180716509301</v>
      </c>
      <c r="S66" s="453">
        <v>0.125</v>
      </c>
      <c r="T66" s="454">
        <v>2967.7623618965499</v>
      </c>
      <c r="U66" s="454">
        <v>4534.3466015430604</v>
      </c>
      <c r="V66" s="454">
        <v>0</v>
      </c>
      <c r="W66" s="454">
        <v>357.81957811299401</v>
      </c>
      <c r="X66" s="454">
        <v>114.946780983338</v>
      </c>
      <c r="Y66" s="454">
        <v>0</v>
      </c>
      <c r="Z66" s="454">
        <v>0</v>
      </c>
      <c r="AA66" s="454">
        <v>31.597700710913902</v>
      </c>
      <c r="AB66" s="454">
        <v>-1974.0454966380701</v>
      </c>
      <c r="AC66" s="454">
        <v>0</v>
      </c>
      <c r="AD66" s="454">
        <v>-642.53841060511695</v>
      </c>
      <c r="AE66" s="454">
        <v>6032.4275266087898</v>
      </c>
      <c r="AF66" s="454">
        <v>5389.8891160036701</v>
      </c>
      <c r="AG66" s="454">
        <f t="shared" si="6"/>
        <v>6032.4275266087898</v>
      </c>
      <c r="AH66" s="454">
        <f t="shared" si="7"/>
        <v>0</v>
      </c>
      <c r="AI66" s="454">
        <f t="shared" si="8"/>
        <v>-1974.0454966380701</v>
      </c>
      <c r="AK66" s="453">
        <v>0.125</v>
      </c>
      <c r="AL66" s="454">
        <v>2970.79429898649</v>
      </c>
      <c r="AM66" s="454">
        <v>4318.79152455026</v>
      </c>
      <c r="AN66" s="454">
        <v>0</v>
      </c>
      <c r="AO66" s="454">
        <v>369.73437663052903</v>
      </c>
      <c r="AP66" s="454">
        <v>83.599825266949793</v>
      </c>
      <c r="AQ66" s="454">
        <v>0</v>
      </c>
      <c r="AR66" s="454">
        <v>0</v>
      </c>
      <c r="AS66" s="454">
        <v>11.457295391906801</v>
      </c>
      <c r="AT66" s="454">
        <v>-1932.8238361803999</v>
      </c>
      <c r="AU66" s="454">
        <v>0</v>
      </c>
      <c r="AV66" s="454">
        <v>-614.19849936395599</v>
      </c>
      <c r="AW66" s="454">
        <v>5821.5534846457304</v>
      </c>
      <c r="AX66" s="454">
        <v>5207.3549852817796</v>
      </c>
      <c r="AY66" s="454">
        <f t="shared" si="9"/>
        <v>5821.5534846457304</v>
      </c>
      <c r="AZ66" s="454">
        <f t="shared" si="10"/>
        <v>0</v>
      </c>
      <c r="BA66" s="454">
        <f t="shared" si="11"/>
        <v>-1932.8238361803999</v>
      </c>
    </row>
    <row r="67" spans="1:53" s="448" customFormat="1">
      <c r="A67" s="453">
        <v>0.13541666666666699</v>
      </c>
      <c r="B67" s="454">
        <v>3124.2139737607099</v>
      </c>
      <c r="C67" s="454">
        <v>4315.5336202998096</v>
      </c>
      <c r="D67" s="454">
        <v>717.720206673598</v>
      </c>
      <c r="E67" s="454">
        <v>361.402159313124</v>
      </c>
      <c r="F67" s="454">
        <v>62.510531303697803</v>
      </c>
      <c r="G67" s="454">
        <v>0</v>
      </c>
      <c r="H67" s="454">
        <v>0</v>
      </c>
      <c r="I67" s="454">
        <v>10.0817878388808</v>
      </c>
      <c r="J67" s="454">
        <v>-2715.6207115452498</v>
      </c>
      <c r="K67" s="454">
        <v>0</v>
      </c>
      <c r="L67" s="454">
        <v>-636.97509603977403</v>
      </c>
      <c r="M67" s="454">
        <v>5875.8415676445602</v>
      </c>
      <c r="N67" s="454">
        <v>5238.8664716047897</v>
      </c>
      <c r="O67" s="454">
        <f t="shared" si="3"/>
        <v>5875.8415676445602</v>
      </c>
      <c r="P67" s="454">
        <f t="shared" si="4"/>
        <v>0</v>
      </c>
      <c r="Q67" s="454">
        <f t="shared" si="5"/>
        <v>-2715.6207115452498</v>
      </c>
      <c r="S67" s="453">
        <v>0.13541666666666699</v>
      </c>
      <c r="T67" s="454">
        <v>2967.7756799741601</v>
      </c>
      <c r="U67" s="454">
        <v>4528.36039950339</v>
      </c>
      <c r="V67" s="454">
        <v>0</v>
      </c>
      <c r="W67" s="454">
        <v>357.897794813914</v>
      </c>
      <c r="X67" s="454">
        <v>114.945621850107</v>
      </c>
      <c r="Y67" s="454">
        <v>0</v>
      </c>
      <c r="Z67" s="454">
        <v>0</v>
      </c>
      <c r="AA67" s="454">
        <v>31.030637168641501</v>
      </c>
      <c r="AB67" s="454">
        <v>-1972.5377551593999</v>
      </c>
      <c r="AC67" s="454">
        <v>0</v>
      </c>
      <c r="AD67" s="454">
        <v>-641.95251893105603</v>
      </c>
      <c r="AE67" s="454">
        <v>6027.4723781508101</v>
      </c>
      <c r="AF67" s="454">
        <v>5385.5198592197503</v>
      </c>
      <c r="AG67" s="454">
        <f t="shared" si="6"/>
        <v>6027.4723781508101</v>
      </c>
      <c r="AH67" s="454">
        <f t="shared" si="7"/>
        <v>0</v>
      </c>
      <c r="AI67" s="454">
        <f t="shared" si="8"/>
        <v>-1972.5377551593999</v>
      </c>
      <c r="AK67" s="453">
        <v>0.13541666666666699</v>
      </c>
      <c r="AL67" s="454">
        <v>2972.96143628048</v>
      </c>
      <c r="AM67" s="454">
        <v>4361.5028665425098</v>
      </c>
      <c r="AN67" s="454">
        <v>0</v>
      </c>
      <c r="AO67" s="454">
        <v>371.329396744468</v>
      </c>
      <c r="AP67" s="454">
        <v>83.5997554404574</v>
      </c>
      <c r="AQ67" s="454">
        <v>0</v>
      </c>
      <c r="AR67" s="454">
        <v>0</v>
      </c>
      <c r="AS67" s="454">
        <v>10.800574338878</v>
      </c>
      <c r="AT67" s="454">
        <v>-2009.1179951961701</v>
      </c>
      <c r="AU67" s="454">
        <v>0</v>
      </c>
      <c r="AV67" s="454">
        <v>-618.56936366111199</v>
      </c>
      <c r="AW67" s="454">
        <v>5791.0760341506202</v>
      </c>
      <c r="AX67" s="454">
        <v>5172.5066704895098</v>
      </c>
      <c r="AY67" s="454">
        <f t="shared" si="9"/>
        <v>5791.0760341506202</v>
      </c>
      <c r="AZ67" s="454">
        <f t="shared" si="10"/>
        <v>0</v>
      </c>
      <c r="BA67" s="454">
        <f t="shared" si="11"/>
        <v>-2009.1179951961701</v>
      </c>
    </row>
    <row r="68" spans="1:53" s="448" customFormat="1">
      <c r="A68" s="453">
        <v>0.14583333333333301</v>
      </c>
      <c r="B68" s="454">
        <v>3124.9341934284898</v>
      </c>
      <c r="C68" s="454">
        <v>4317.2583988637498</v>
      </c>
      <c r="D68" s="454">
        <v>717.79399271757802</v>
      </c>
      <c r="E68" s="454">
        <v>356.61685861425701</v>
      </c>
      <c r="F68" s="454">
        <v>62.499113595414798</v>
      </c>
      <c r="G68" s="454">
        <v>0</v>
      </c>
      <c r="H68" s="454">
        <v>0</v>
      </c>
      <c r="I68" s="454">
        <v>9.0512253561039895</v>
      </c>
      <c r="J68" s="454">
        <v>-2745.5092822777401</v>
      </c>
      <c r="K68" s="454">
        <v>0</v>
      </c>
      <c r="L68" s="454">
        <v>-636.84437417280196</v>
      </c>
      <c r="M68" s="454">
        <v>5842.6445002978498</v>
      </c>
      <c r="N68" s="454">
        <v>5205.8001261250502</v>
      </c>
      <c r="O68" s="454">
        <f t="shared" si="3"/>
        <v>5842.6445002978498</v>
      </c>
      <c r="P68" s="454">
        <f t="shared" si="4"/>
        <v>0</v>
      </c>
      <c r="Q68" s="454">
        <f t="shared" si="5"/>
        <v>-2745.5092822777401</v>
      </c>
      <c r="S68" s="453">
        <v>0.14583333333333301</v>
      </c>
      <c r="T68" s="454">
        <v>2967.31552248351</v>
      </c>
      <c r="U68" s="454">
        <v>4530.0673314781097</v>
      </c>
      <c r="V68" s="454">
        <v>0</v>
      </c>
      <c r="W68" s="454">
        <v>355.08877709423501</v>
      </c>
      <c r="X68" s="454">
        <v>114.949928328574</v>
      </c>
      <c r="Y68" s="454">
        <v>0</v>
      </c>
      <c r="Z68" s="454">
        <v>0</v>
      </c>
      <c r="AA68" s="454">
        <v>30.919091549614699</v>
      </c>
      <c r="AB68" s="454">
        <v>-1972.5080625154101</v>
      </c>
      <c r="AC68" s="454">
        <v>0</v>
      </c>
      <c r="AD68" s="454">
        <v>-641.89829317103499</v>
      </c>
      <c r="AE68" s="454">
        <v>6025.8325884186297</v>
      </c>
      <c r="AF68" s="454">
        <v>5383.9342952475899</v>
      </c>
      <c r="AG68" s="454">
        <f t="shared" si="6"/>
        <v>6025.8325884186297</v>
      </c>
      <c r="AH68" s="454">
        <f t="shared" si="7"/>
        <v>0</v>
      </c>
      <c r="AI68" s="454">
        <f t="shared" si="8"/>
        <v>-1972.5080625154101</v>
      </c>
      <c r="AK68" s="453">
        <v>0.14583333333333301</v>
      </c>
      <c r="AL68" s="454">
        <v>2974.5750842350799</v>
      </c>
      <c r="AM68" s="454">
        <v>4357.2280759128998</v>
      </c>
      <c r="AN68" s="454">
        <v>0</v>
      </c>
      <c r="AO68" s="454">
        <v>369.19563524308802</v>
      </c>
      <c r="AP68" s="454">
        <v>83.596214239773403</v>
      </c>
      <c r="AQ68" s="454">
        <v>0</v>
      </c>
      <c r="AR68" s="454">
        <v>0</v>
      </c>
      <c r="AS68" s="454">
        <v>10.329858817897399</v>
      </c>
      <c r="AT68" s="454">
        <v>-2040.4549977397301</v>
      </c>
      <c r="AU68" s="454">
        <v>0</v>
      </c>
      <c r="AV68" s="454">
        <v>-618.09977705144104</v>
      </c>
      <c r="AW68" s="454">
        <v>5754.4698707090201</v>
      </c>
      <c r="AX68" s="454">
        <v>5136.3700936575797</v>
      </c>
      <c r="AY68" s="454">
        <f t="shared" si="9"/>
        <v>5754.4698707090201</v>
      </c>
      <c r="AZ68" s="454">
        <f t="shared" si="10"/>
        <v>0</v>
      </c>
      <c r="BA68" s="454">
        <f t="shared" si="11"/>
        <v>-2040.4549977397301</v>
      </c>
    </row>
    <row r="69" spans="1:53" s="448" customFormat="1">
      <c r="A69" s="453">
        <v>0.15625</v>
      </c>
      <c r="B69" s="454">
        <v>3126.2613123415999</v>
      </c>
      <c r="C69" s="454">
        <v>4324.41699540641</v>
      </c>
      <c r="D69" s="454">
        <v>724.71585151447198</v>
      </c>
      <c r="E69" s="454">
        <v>357.66698715034499</v>
      </c>
      <c r="F69" s="454">
        <v>62.496632083795497</v>
      </c>
      <c r="G69" s="454">
        <v>0</v>
      </c>
      <c r="H69" s="454">
        <v>0</v>
      </c>
      <c r="I69" s="454">
        <v>7.1502329320096303</v>
      </c>
      <c r="J69" s="454">
        <v>-2762.0862201812502</v>
      </c>
      <c r="K69" s="454">
        <v>0</v>
      </c>
      <c r="L69" s="454">
        <v>-637.78381196735802</v>
      </c>
      <c r="M69" s="454">
        <v>5840.6217912473803</v>
      </c>
      <c r="N69" s="454">
        <v>5202.8379792800197</v>
      </c>
      <c r="O69" s="454">
        <f t="shared" si="3"/>
        <v>5840.6217912473803</v>
      </c>
      <c r="P69" s="454">
        <f t="shared" si="4"/>
        <v>0</v>
      </c>
      <c r="Q69" s="454">
        <f t="shared" si="5"/>
        <v>-2762.0862201812502</v>
      </c>
      <c r="S69" s="453">
        <v>0.15625</v>
      </c>
      <c r="T69" s="454">
        <v>2966.5819373702402</v>
      </c>
      <c r="U69" s="454">
        <v>4521.7207082056702</v>
      </c>
      <c r="V69" s="454">
        <v>0</v>
      </c>
      <c r="W69" s="454">
        <v>350.74432263797001</v>
      </c>
      <c r="X69" s="454">
        <v>114.941794119573</v>
      </c>
      <c r="Y69" s="454">
        <v>0</v>
      </c>
      <c r="Z69" s="454">
        <v>0</v>
      </c>
      <c r="AA69" s="454">
        <v>28.6659103007444</v>
      </c>
      <c r="AB69" s="454">
        <v>-1990.51962512712</v>
      </c>
      <c r="AC69" s="454">
        <v>0</v>
      </c>
      <c r="AD69" s="454">
        <v>-640.71421541336201</v>
      </c>
      <c r="AE69" s="454">
        <v>5992.1350475070703</v>
      </c>
      <c r="AF69" s="454">
        <v>5351.4208320937096</v>
      </c>
      <c r="AG69" s="454">
        <f t="shared" si="6"/>
        <v>5992.1350475070703</v>
      </c>
      <c r="AH69" s="454">
        <f t="shared" si="7"/>
        <v>0</v>
      </c>
      <c r="AI69" s="454">
        <f t="shared" si="8"/>
        <v>-1990.51962512712</v>
      </c>
      <c r="AK69" s="453">
        <v>0.15625</v>
      </c>
      <c r="AL69" s="454">
        <v>2976.42883967127</v>
      </c>
      <c r="AM69" s="454">
        <v>4351.05989446286</v>
      </c>
      <c r="AN69" s="454">
        <v>-1.6279702446427999</v>
      </c>
      <c r="AO69" s="454">
        <v>369.72738621576502</v>
      </c>
      <c r="AP69" s="454">
        <v>83.592006085251697</v>
      </c>
      <c r="AQ69" s="454">
        <v>0</v>
      </c>
      <c r="AR69" s="454">
        <v>0</v>
      </c>
      <c r="AS69" s="454">
        <v>10.4239206579223</v>
      </c>
      <c r="AT69" s="454">
        <v>-2039.20131014252</v>
      </c>
      <c r="AU69" s="454">
        <v>0</v>
      </c>
      <c r="AV69" s="454">
        <v>-617.61415212116106</v>
      </c>
      <c r="AW69" s="454">
        <v>5750.4027667059099</v>
      </c>
      <c r="AX69" s="454">
        <v>5132.7886145847497</v>
      </c>
      <c r="AY69" s="454">
        <f t="shared" si="9"/>
        <v>5750.4027667059099</v>
      </c>
      <c r="AZ69" s="454">
        <f t="shared" si="10"/>
        <v>0</v>
      </c>
      <c r="BA69" s="454">
        <f t="shared" si="11"/>
        <v>-2039.20131014252</v>
      </c>
    </row>
    <row r="70" spans="1:53" s="448" customFormat="1">
      <c r="A70" s="453">
        <v>0.16666666666666699</v>
      </c>
      <c r="B70" s="454">
        <v>3127.98856957403</v>
      </c>
      <c r="C70" s="454">
        <v>4380.6497769964899</v>
      </c>
      <c r="D70" s="454">
        <v>819.32798184414401</v>
      </c>
      <c r="E70" s="454">
        <v>357.89232252757603</v>
      </c>
      <c r="F70" s="454">
        <v>62.491718485527201</v>
      </c>
      <c r="G70" s="454">
        <v>0</v>
      </c>
      <c r="H70" s="454">
        <v>0</v>
      </c>
      <c r="I70" s="454">
        <v>7.1872772373306901</v>
      </c>
      <c r="J70" s="454">
        <v>-2871.2181992139599</v>
      </c>
      <c r="K70" s="454">
        <v>0</v>
      </c>
      <c r="L70" s="454">
        <v>-644.93943453409395</v>
      </c>
      <c r="M70" s="454">
        <v>5884.3194474511401</v>
      </c>
      <c r="N70" s="454">
        <v>5239.3800129170504</v>
      </c>
      <c r="O70" s="454">
        <f t="shared" si="3"/>
        <v>5884.3194474511401</v>
      </c>
      <c r="P70" s="454">
        <f t="shared" si="4"/>
        <v>0</v>
      </c>
      <c r="Q70" s="454">
        <f t="shared" si="5"/>
        <v>-2871.2181992139599</v>
      </c>
      <c r="S70" s="453">
        <v>0.16666666666666699</v>
      </c>
      <c r="T70" s="454">
        <v>2966.66863512482</v>
      </c>
      <c r="U70" s="454">
        <v>4530.9005596832503</v>
      </c>
      <c r="V70" s="454">
        <v>0</v>
      </c>
      <c r="W70" s="454">
        <v>347.78798011248</v>
      </c>
      <c r="X70" s="454">
        <v>114.93890135559</v>
      </c>
      <c r="Y70" s="454">
        <v>0</v>
      </c>
      <c r="Z70" s="454">
        <v>0</v>
      </c>
      <c r="AA70" s="454">
        <v>26.804708832657901</v>
      </c>
      <c r="AB70" s="454">
        <v>-1953.45110283084</v>
      </c>
      <c r="AC70" s="454">
        <v>0</v>
      </c>
      <c r="AD70" s="454">
        <v>-641.39187066461704</v>
      </c>
      <c r="AE70" s="454">
        <v>6033.64968227796</v>
      </c>
      <c r="AF70" s="454">
        <v>5392.25781161334</v>
      </c>
      <c r="AG70" s="454">
        <f t="shared" si="6"/>
        <v>6033.64968227796</v>
      </c>
      <c r="AH70" s="454">
        <f t="shared" si="7"/>
        <v>0</v>
      </c>
      <c r="AI70" s="454">
        <f t="shared" si="8"/>
        <v>-1953.45110283084</v>
      </c>
      <c r="AK70" s="453">
        <v>0.16666666666666699</v>
      </c>
      <c r="AL70" s="454">
        <v>2977.7558368335699</v>
      </c>
      <c r="AM70" s="454">
        <v>4432.5837438648005</v>
      </c>
      <c r="AN70" s="454">
        <v>85.244006901590495</v>
      </c>
      <c r="AO70" s="454">
        <v>370.09898307391001</v>
      </c>
      <c r="AP70" s="454">
        <v>84.676800822007905</v>
      </c>
      <c r="AQ70" s="454">
        <v>0</v>
      </c>
      <c r="AR70" s="454">
        <v>0</v>
      </c>
      <c r="AS70" s="454">
        <v>10.0625634839057</v>
      </c>
      <c r="AT70" s="454">
        <v>-2175.0998581672402</v>
      </c>
      <c r="AU70" s="454">
        <v>0</v>
      </c>
      <c r="AV70" s="454">
        <v>-627.14397021350203</v>
      </c>
      <c r="AW70" s="454">
        <v>5785.3220768125502</v>
      </c>
      <c r="AX70" s="454">
        <v>5158.1781065990499</v>
      </c>
      <c r="AY70" s="454">
        <f t="shared" si="9"/>
        <v>5785.3220768125502</v>
      </c>
      <c r="AZ70" s="454">
        <f t="shared" si="10"/>
        <v>0</v>
      </c>
      <c r="BA70" s="454">
        <f t="shared" si="11"/>
        <v>-2175.0998581672402</v>
      </c>
    </row>
    <row r="71" spans="1:53" s="448" customFormat="1">
      <c r="A71" s="453">
        <v>0.17708333333333301</v>
      </c>
      <c r="B71" s="454">
        <v>3129.2823761905302</v>
      </c>
      <c r="C71" s="454">
        <v>4387.79559326445</v>
      </c>
      <c r="D71" s="454">
        <v>831.41440931151897</v>
      </c>
      <c r="E71" s="454">
        <v>356.45737870773002</v>
      </c>
      <c r="F71" s="454">
        <v>62.483451821656701</v>
      </c>
      <c r="G71" s="454">
        <v>0</v>
      </c>
      <c r="H71" s="454">
        <v>17.668425506591799</v>
      </c>
      <c r="I71" s="454">
        <v>7.5949859263456299</v>
      </c>
      <c r="J71" s="454">
        <v>-2850.9072923573399</v>
      </c>
      <c r="K71" s="454">
        <v>0</v>
      </c>
      <c r="L71" s="454">
        <v>-645.967211063695</v>
      </c>
      <c r="M71" s="454">
        <v>5941.7893283714802</v>
      </c>
      <c r="N71" s="454">
        <v>5295.82211730778</v>
      </c>
      <c r="O71" s="454">
        <f t="shared" si="3"/>
        <v>5941.7893283714802</v>
      </c>
      <c r="P71" s="454">
        <f t="shared" si="4"/>
        <v>0</v>
      </c>
      <c r="Q71" s="454">
        <f t="shared" si="5"/>
        <v>-2850.9072923573399</v>
      </c>
      <c r="S71" s="453">
        <v>0.17708333333333301</v>
      </c>
      <c r="T71" s="454">
        <v>2967.17547101216</v>
      </c>
      <c r="U71" s="454">
        <v>4534.2597375190098</v>
      </c>
      <c r="V71" s="454">
        <v>0</v>
      </c>
      <c r="W71" s="454">
        <v>353.82527187357499</v>
      </c>
      <c r="X71" s="454">
        <v>114.935319194584</v>
      </c>
      <c r="Y71" s="454">
        <v>0</v>
      </c>
      <c r="Z71" s="454">
        <v>0</v>
      </c>
      <c r="AA71" s="454">
        <v>25.429118074512999</v>
      </c>
      <c r="AB71" s="454">
        <v>-1913.6909689599499</v>
      </c>
      <c r="AC71" s="454">
        <v>0</v>
      </c>
      <c r="AD71" s="454">
        <v>-642.14851659638396</v>
      </c>
      <c r="AE71" s="454">
        <v>6081.9339487138895</v>
      </c>
      <c r="AF71" s="454">
        <v>5439.78543211751</v>
      </c>
      <c r="AG71" s="454">
        <f t="shared" si="6"/>
        <v>6081.9339487138895</v>
      </c>
      <c r="AH71" s="454">
        <f t="shared" si="7"/>
        <v>0</v>
      </c>
      <c r="AI71" s="454">
        <f t="shared" si="8"/>
        <v>-1913.6909689599499</v>
      </c>
      <c r="AK71" s="453">
        <v>0.17708333333333301</v>
      </c>
      <c r="AL71" s="454">
        <v>2979.5028470831899</v>
      </c>
      <c r="AM71" s="454">
        <v>4367.8363794247098</v>
      </c>
      <c r="AN71" s="454">
        <v>270.24976489419998</v>
      </c>
      <c r="AO71" s="454">
        <v>367.734829834224</v>
      </c>
      <c r="AP71" s="454">
        <v>84.669319135022903</v>
      </c>
      <c r="AQ71" s="454">
        <v>0</v>
      </c>
      <c r="AR71" s="454">
        <v>0</v>
      </c>
      <c r="AS71" s="454">
        <v>8.7776434145269793</v>
      </c>
      <c r="AT71" s="454">
        <v>-2208.2489505256599</v>
      </c>
      <c r="AU71" s="454">
        <v>0</v>
      </c>
      <c r="AV71" s="454">
        <v>-623.98620501191601</v>
      </c>
      <c r="AW71" s="454">
        <v>5870.5218332602199</v>
      </c>
      <c r="AX71" s="454">
        <v>5246.5356282482999</v>
      </c>
      <c r="AY71" s="454">
        <f t="shared" si="9"/>
        <v>5870.5218332602199</v>
      </c>
      <c r="AZ71" s="454">
        <f t="shared" si="10"/>
        <v>0</v>
      </c>
      <c r="BA71" s="454">
        <f t="shared" si="11"/>
        <v>-2208.2489505256599</v>
      </c>
    </row>
    <row r="72" spans="1:53" s="448" customFormat="1">
      <c r="A72" s="453">
        <v>0.1875</v>
      </c>
      <c r="B72" s="454">
        <v>3131.7432529050702</v>
      </c>
      <c r="C72" s="454">
        <v>4386.2941573931403</v>
      </c>
      <c r="D72" s="454">
        <v>831.46806630654896</v>
      </c>
      <c r="E72" s="454">
        <v>353.41447206409202</v>
      </c>
      <c r="F72" s="454">
        <v>62.476149619909798</v>
      </c>
      <c r="G72" s="454">
        <v>0</v>
      </c>
      <c r="H72" s="454">
        <v>18.854649336497001</v>
      </c>
      <c r="I72" s="454">
        <v>7.1689090179999697</v>
      </c>
      <c r="J72" s="454">
        <v>-2821.35308675535</v>
      </c>
      <c r="K72" s="454">
        <v>0</v>
      </c>
      <c r="L72" s="454">
        <v>-645.74973939991298</v>
      </c>
      <c r="M72" s="454">
        <v>5970.0665698879102</v>
      </c>
      <c r="N72" s="454">
        <v>5324.31683048799</v>
      </c>
      <c r="O72" s="454">
        <f t="shared" si="3"/>
        <v>5970.0665698879102</v>
      </c>
      <c r="P72" s="454">
        <f t="shared" si="4"/>
        <v>0</v>
      </c>
      <c r="Q72" s="454">
        <f t="shared" si="5"/>
        <v>-2821.35308675535</v>
      </c>
      <c r="S72" s="453">
        <v>0.1875</v>
      </c>
      <c r="T72" s="454">
        <v>2969.0893666828701</v>
      </c>
      <c r="U72" s="454">
        <v>4536.8471681926003</v>
      </c>
      <c r="V72" s="454">
        <v>0</v>
      </c>
      <c r="W72" s="454">
        <v>354.16337723044199</v>
      </c>
      <c r="X72" s="454">
        <v>114.926029231749</v>
      </c>
      <c r="Y72" s="454">
        <v>0</v>
      </c>
      <c r="Z72" s="454">
        <v>0</v>
      </c>
      <c r="AA72" s="454">
        <v>24.472417916504298</v>
      </c>
      <c r="AB72" s="454">
        <v>-1851.7043067634399</v>
      </c>
      <c r="AC72" s="454">
        <v>0</v>
      </c>
      <c r="AD72" s="454">
        <v>-642.52513733439298</v>
      </c>
      <c r="AE72" s="454">
        <v>6147.7940524907199</v>
      </c>
      <c r="AF72" s="454">
        <v>5505.26891515633</v>
      </c>
      <c r="AG72" s="454">
        <f t="shared" si="6"/>
        <v>6147.7940524907199</v>
      </c>
      <c r="AH72" s="454">
        <f t="shared" si="7"/>
        <v>0</v>
      </c>
      <c r="AI72" s="454">
        <f t="shared" si="8"/>
        <v>-1851.7043067634399</v>
      </c>
      <c r="AK72" s="453">
        <v>0.1875</v>
      </c>
      <c r="AL72" s="454">
        <v>2978.8427102347</v>
      </c>
      <c r="AM72" s="454">
        <v>4406.7959846084104</v>
      </c>
      <c r="AN72" s="454">
        <v>442.28535258226498</v>
      </c>
      <c r="AO72" s="454">
        <v>375.64280354617102</v>
      </c>
      <c r="AP72" s="454">
        <v>84.670011581072103</v>
      </c>
      <c r="AQ72" s="454">
        <v>0</v>
      </c>
      <c r="AR72" s="454">
        <v>0</v>
      </c>
      <c r="AS72" s="454">
        <v>8.2636773809883</v>
      </c>
      <c r="AT72" s="454">
        <v>-2348.97609358506</v>
      </c>
      <c r="AU72" s="454">
        <v>0</v>
      </c>
      <c r="AV72" s="454">
        <v>-631.229097704889</v>
      </c>
      <c r="AW72" s="454">
        <v>5947.5244463485496</v>
      </c>
      <c r="AX72" s="454">
        <v>5316.29534864366</v>
      </c>
      <c r="AY72" s="454">
        <f t="shared" si="9"/>
        <v>5947.5244463485496</v>
      </c>
      <c r="AZ72" s="454">
        <f t="shared" si="10"/>
        <v>0</v>
      </c>
      <c r="BA72" s="454">
        <f t="shared" si="11"/>
        <v>-2348.97609358506</v>
      </c>
    </row>
    <row r="73" spans="1:53" s="448" customFormat="1">
      <c r="A73" s="453">
        <v>0.19791666666666699</v>
      </c>
      <c r="B73" s="454">
        <v>3133.6838977031398</v>
      </c>
      <c r="C73" s="454">
        <v>4380.0023854462897</v>
      </c>
      <c r="D73" s="454">
        <v>825.129745240842</v>
      </c>
      <c r="E73" s="454">
        <v>356.66306319884501</v>
      </c>
      <c r="F73" s="454">
        <v>62.472876768603498</v>
      </c>
      <c r="G73" s="454">
        <v>0</v>
      </c>
      <c r="H73" s="454">
        <v>18.8552365099589</v>
      </c>
      <c r="I73" s="454">
        <v>7.1717795240346804</v>
      </c>
      <c r="J73" s="454">
        <v>-2804.7843757619098</v>
      </c>
      <c r="K73" s="454">
        <v>0</v>
      </c>
      <c r="L73" s="454">
        <v>-645.35795569178799</v>
      </c>
      <c r="M73" s="454">
        <v>5979.1946086298103</v>
      </c>
      <c r="N73" s="454">
        <v>5333.8366529380201</v>
      </c>
      <c r="O73" s="454">
        <f t="shared" si="3"/>
        <v>5979.1946086298103</v>
      </c>
      <c r="P73" s="454">
        <f t="shared" si="4"/>
        <v>0</v>
      </c>
      <c r="Q73" s="454">
        <f t="shared" si="5"/>
        <v>-2804.7843757619098</v>
      </c>
      <c r="S73" s="453">
        <v>0.19791666666666699</v>
      </c>
      <c r="T73" s="454">
        <v>2968.0490750342401</v>
      </c>
      <c r="U73" s="454">
        <v>4542.7356277877598</v>
      </c>
      <c r="V73" s="454">
        <v>-1.3640453969984301</v>
      </c>
      <c r="W73" s="454">
        <v>355.01090988380997</v>
      </c>
      <c r="X73" s="454">
        <v>114.91720449925801</v>
      </c>
      <c r="Y73" s="454">
        <v>0</v>
      </c>
      <c r="Z73" s="454">
        <v>0</v>
      </c>
      <c r="AA73" s="454">
        <v>25.291410800235301</v>
      </c>
      <c r="AB73" s="454">
        <v>-1813.43555522529</v>
      </c>
      <c r="AC73" s="454">
        <v>0</v>
      </c>
      <c r="AD73" s="454">
        <v>-643.08536549647101</v>
      </c>
      <c r="AE73" s="454">
        <v>6191.2046273830101</v>
      </c>
      <c r="AF73" s="454">
        <v>5548.1192618865298</v>
      </c>
      <c r="AG73" s="454">
        <f t="shared" si="6"/>
        <v>6191.2046273830101</v>
      </c>
      <c r="AH73" s="454">
        <f t="shared" si="7"/>
        <v>0</v>
      </c>
      <c r="AI73" s="454">
        <f t="shared" si="8"/>
        <v>-1813.43555522529</v>
      </c>
      <c r="AK73" s="453">
        <v>0.19791666666666699</v>
      </c>
      <c r="AL73" s="454">
        <v>2978.9494228621202</v>
      </c>
      <c r="AM73" s="454">
        <v>4367.9868717627396</v>
      </c>
      <c r="AN73" s="454">
        <v>519.08133787353995</v>
      </c>
      <c r="AO73" s="454">
        <v>369.01166967434102</v>
      </c>
      <c r="AP73" s="454">
        <v>84.665550444060202</v>
      </c>
      <c r="AQ73" s="454">
        <v>43.460967314794502</v>
      </c>
      <c r="AR73" s="454">
        <v>0</v>
      </c>
      <c r="AS73" s="454">
        <v>8.4401365141430809</v>
      </c>
      <c r="AT73" s="454">
        <v>-2354.2949525190602</v>
      </c>
      <c r="AU73" s="454">
        <v>0</v>
      </c>
      <c r="AV73" s="454">
        <v>-628.91650008749002</v>
      </c>
      <c r="AW73" s="454">
        <v>6017.3010039266701</v>
      </c>
      <c r="AX73" s="454">
        <v>5388.3845038391801</v>
      </c>
      <c r="AY73" s="454">
        <f t="shared" si="9"/>
        <v>6017.3010039266701</v>
      </c>
      <c r="AZ73" s="454">
        <f t="shared" si="10"/>
        <v>0</v>
      </c>
      <c r="BA73" s="454">
        <f t="shared" si="11"/>
        <v>-2354.2949525190602</v>
      </c>
    </row>
    <row r="74" spans="1:53" s="448" customFormat="1">
      <c r="A74" s="453">
        <v>0.20833333333333301</v>
      </c>
      <c r="B74" s="454">
        <v>3133.25043080554</v>
      </c>
      <c r="C74" s="454">
        <v>4286.9832094045896</v>
      </c>
      <c r="D74" s="454">
        <v>742.81865398360299</v>
      </c>
      <c r="E74" s="454">
        <v>343.58631482918202</v>
      </c>
      <c r="F74" s="454">
        <v>61.406681311147601</v>
      </c>
      <c r="G74" s="454">
        <v>0</v>
      </c>
      <c r="H74" s="454">
        <v>19.159322241465301</v>
      </c>
      <c r="I74" s="454">
        <v>7.5591411261263701</v>
      </c>
      <c r="J74" s="454">
        <v>-2555.3650298705402</v>
      </c>
      <c r="K74" s="454">
        <v>0</v>
      </c>
      <c r="L74" s="454">
        <v>-633.92513300381495</v>
      </c>
      <c r="M74" s="454">
        <v>6039.3987238311202</v>
      </c>
      <c r="N74" s="454">
        <v>5405.4735908272996</v>
      </c>
      <c r="O74" s="454">
        <f t="shared" si="3"/>
        <v>6039.3987238311202</v>
      </c>
      <c r="P74" s="454">
        <f t="shared" si="4"/>
        <v>0</v>
      </c>
      <c r="Q74" s="454">
        <f t="shared" si="5"/>
        <v>-2555.3650298705402</v>
      </c>
      <c r="S74" s="453">
        <v>0.20833333333333301</v>
      </c>
      <c r="T74" s="454">
        <v>2969.5429302598</v>
      </c>
      <c r="U74" s="454">
        <v>4559.42390880738</v>
      </c>
      <c r="V74" s="454">
        <v>73.778808269365101</v>
      </c>
      <c r="W74" s="454">
        <v>354.312743157824</v>
      </c>
      <c r="X74" s="454">
        <v>120.972452853622</v>
      </c>
      <c r="Y74" s="454">
        <v>0</v>
      </c>
      <c r="Z74" s="454">
        <v>7.5443556848923503</v>
      </c>
      <c r="AA74" s="454">
        <v>26.2635617920877</v>
      </c>
      <c r="AB74" s="454">
        <v>-1759.9264009824601</v>
      </c>
      <c r="AC74" s="454">
        <v>0</v>
      </c>
      <c r="AD74" s="454">
        <v>-646.13831268167598</v>
      </c>
      <c r="AE74" s="454">
        <v>6351.9123598425003</v>
      </c>
      <c r="AF74" s="454">
        <v>5705.7740471608304</v>
      </c>
      <c r="AG74" s="454">
        <f t="shared" si="6"/>
        <v>6351.9123598425003</v>
      </c>
      <c r="AH74" s="454">
        <f t="shared" si="7"/>
        <v>0</v>
      </c>
      <c r="AI74" s="454">
        <f t="shared" si="8"/>
        <v>-1759.9264009824601</v>
      </c>
      <c r="AK74" s="453">
        <v>0.20833333333333301</v>
      </c>
      <c r="AL74" s="454">
        <v>2980.3096954798598</v>
      </c>
      <c r="AM74" s="454">
        <v>4403.7792194030399</v>
      </c>
      <c r="AN74" s="454">
        <v>791.77640176296404</v>
      </c>
      <c r="AO74" s="454">
        <v>367.52360227709602</v>
      </c>
      <c r="AP74" s="454">
        <v>85.758105065413702</v>
      </c>
      <c r="AQ74" s="454">
        <v>250.15391337519699</v>
      </c>
      <c r="AR74" s="454">
        <v>0</v>
      </c>
      <c r="AS74" s="454">
        <v>8.6126964179980998</v>
      </c>
      <c r="AT74" s="454">
        <v>-2674.7868447866099</v>
      </c>
      <c r="AU74" s="454">
        <v>0</v>
      </c>
      <c r="AV74" s="454">
        <v>-639.75742261191203</v>
      </c>
      <c r="AW74" s="454">
        <v>6213.1267889949504</v>
      </c>
      <c r="AX74" s="454">
        <v>5573.36936638303</v>
      </c>
      <c r="AY74" s="454">
        <f t="shared" si="9"/>
        <v>6213.1267889949504</v>
      </c>
      <c r="AZ74" s="454">
        <f t="shared" si="10"/>
        <v>0</v>
      </c>
      <c r="BA74" s="454">
        <f t="shared" si="11"/>
        <v>-2674.7868447866099</v>
      </c>
    </row>
    <row r="75" spans="1:53" s="448" customFormat="1">
      <c r="A75" s="453">
        <v>0.21875</v>
      </c>
      <c r="B75" s="454">
        <v>3132.47018062085</v>
      </c>
      <c r="C75" s="454">
        <v>4305.8028702699503</v>
      </c>
      <c r="D75" s="454">
        <v>732.17428844920698</v>
      </c>
      <c r="E75" s="454">
        <v>354.11087975968701</v>
      </c>
      <c r="F75" s="454">
        <v>61.395249828692499</v>
      </c>
      <c r="G75" s="454">
        <v>0</v>
      </c>
      <c r="H75" s="454">
        <v>20.658549467722601</v>
      </c>
      <c r="I75" s="454">
        <v>8.3491841391234392</v>
      </c>
      <c r="J75" s="454">
        <v>-2561.8114809531198</v>
      </c>
      <c r="K75" s="454">
        <v>0</v>
      </c>
      <c r="L75" s="454">
        <v>-636.33369777428004</v>
      </c>
      <c r="M75" s="454">
        <v>6053.14972158212</v>
      </c>
      <c r="N75" s="454">
        <v>5416.8160238078399</v>
      </c>
      <c r="O75" s="454">
        <f t="shared" si="3"/>
        <v>6053.14972158212</v>
      </c>
      <c r="P75" s="454">
        <f t="shared" si="4"/>
        <v>0</v>
      </c>
      <c r="Q75" s="454">
        <f t="shared" si="5"/>
        <v>-2561.8114809531198</v>
      </c>
      <c r="S75" s="453">
        <v>0.21875</v>
      </c>
      <c r="T75" s="454">
        <v>2970.58322190843</v>
      </c>
      <c r="U75" s="454">
        <v>4556.4995737787503</v>
      </c>
      <c r="V75" s="454">
        <v>249.593558659216</v>
      </c>
      <c r="W75" s="454">
        <v>349.67517053787299</v>
      </c>
      <c r="X75" s="454">
        <v>122.01456488264201</v>
      </c>
      <c r="Y75" s="454">
        <v>0</v>
      </c>
      <c r="Z75" s="454">
        <v>18.786618753536199</v>
      </c>
      <c r="AA75" s="454">
        <v>25.4431818421495</v>
      </c>
      <c r="AB75" s="454">
        <v>-1844.5096973279101</v>
      </c>
      <c r="AC75" s="454">
        <v>0</v>
      </c>
      <c r="AD75" s="454">
        <v>-648.62034516598897</v>
      </c>
      <c r="AE75" s="454">
        <v>6448.08619303469</v>
      </c>
      <c r="AF75" s="454">
        <v>5799.4658478686997</v>
      </c>
      <c r="AG75" s="454">
        <f t="shared" si="6"/>
        <v>6448.08619303469</v>
      </c>
      <c r="AH75" s="454">
        <f t="shared" si="7"/>
        <v>0</v>
      </c>
      <c r="AI75" s="454">
        <f t="shared" si="8"/>
        <v>-1844.5096973279101</v>
      </c>
      <c r="AK75" s="453">
        <v>0.21875</v>
      </c>
      <c r="AL75" s="454">
        <v>2978.9693979031299</v>
      </c>
      <c r="AM75" s="454">
        <v>4457.0903623324702</v>
      </c>
      <c r="AN75" s="454">
        <v>818.40008170467195</v>
      </c>
      <c r="AO75" s="454">
        <v>369.75297956508598</v>
      </c>
      <c r="AP75" s="454">
        <v>85.756018306231297</v>
      </c>
      <c r="AQ75" s="454">
        <v>231.363643313019</v>
      </c>
      <c r="AR75" s="454">
        <v>0</v>
      </c>
      <c r="AS75" s="454">
        <v>9.1011871181898698</v>
      </c>
      <c r="AT75" s="454">
        <v>-2647.7870401339701</v>
      </c>
      <c r="AU75" s="454">
        <v>0</v>
      </c>
      <c r="AV75" s="454">
        <v>-645.23343624219694</v>
      </c>
      <c r="AW75" s="454">
        <v>6302.6466301088303</v>
      </c>
      <c r="AX75" s="454">
        <v>5657.4131938666296</v>
      </c>
      <c r="AY75" s="454">
        <f t="shared" si="9"/>
        <v>6302.6466301088303</v>
      </c>
      <c r="AZ75" s="454">
        <f t="shared" si="10"/>
        <v>0</v>
      </c>
      <c r="BA75" s="454">
        <f t="shared" si="11"/>
        <v>-2647.7870401339701</v>
      </c>
    </row>
    <row r="76" spans="1:53" s="448" customFormat="1">
      <c r="A76" s="453">
        <v>0.22916666666666699</v>
      </c>
      <c r="B76" s="454">
        <v>3132.4034746192901</v>
      </c>
      <c r="C76" s="454">
        <v>4291.3615541053796</v>
      </c>
      <c r="D76" s="454">
        <v>732.12062326664397</v>
      </c>
      <c r="E76" s="454">
        <v>361.78482892991599</v>
      </c>
      <c r="F76" s="454">
        <v>61.383644683637201</v>
      </c>
      <c r="G76" s="454">
        <v>0</v>
      </c>
      <c r="H76" s="454">
        <v>30.754061803182001</v>
      </c>
      <c r="I76" s="454">
        <v>7.8120533975101001</v>
      </c>
      <c r="J76" s="454">
        <v>-2481.3659432132799</v>
      </c>
      <c r="K76" s="454">
        <v>0</v>
      </c>
      <c r="L76" s="454">
        <v>-635.50618609390597</v>
      </c>
      <c r="M76" s="454">
        <v>6136.2542975922797</v>
      </c>
      <c r="N76" s="454">
        <v>5500.7481114983702</v>
      </c>
      <c r="O76" s="454">
        <f t="shared" si="3"/>
        <v>6136.2542975922797</v>
      </c>
      <c r="P76" s="454">
        <f t="shared" si="4"/>
        <v>0</v>
      </c>
      <c r="Q76" s="454">
        <f t="shared" si="5"/>
        <v>-2481.3659432132799</v>
      </c>
      <c r="S76" s="453">
        <v>0.22916666666666699</v>
      </c>
      <c r="T76" s="454">
        <v>2972.1370573270101</v>
      </c>
      <c r="U76" s="454">
        <v>4537.0360541599102</v>
      </c>
      <c r="V76" s="454">
        <v>432.24191045009798</v>
      </c>
      <c r="W76" s="454">
        <v>332.78401094625798</v>
      </c>
      <c r="X76" s="454">
        <v>121.958756954454</v>
      </c>
      <c r="Y76" s="454">
        <v>0</v>
      </c>
      <c r="Z76" s="454">
        <v>18.709899508962</v>
      </c>
      <c r="AA76" s="454">
        <v>23.331691046985998</v>
      </c>
      <c r="AB76" s="454">
        <v>-2019.0664300690401</v>
      </c>
      <c r="AC76" s="454">
        <v>0</v>
      </c>
      <c r="AD76" s="454">
        <v>-648.65373013001897</v>
      </c>
      <c r="AE76" s="454">
        <v>6419.1329503246297</v>
      </c>
      <c r="AF76" s="454">
        <v>5770.4792201946102</v>
      </c>
      <c r="AG76" s="454">
        <f t="shared" si="6"/>
        <v>6419.1329503246297</v>
      </c>
      <c r="AH76" s="454">
        <f t="shared" si="7"/>
        <v>0</v>
      </c>
      <c r="AI76" s="454">
        <f t="shared" si="8"/>
        <v>-2019.0664300690401</v>
      </c>
      <c r="AK76" s="453">
        <v>0.22916666666666699</v>
      </c>
      <c r="AL76" s="454">
        <v>2980.21634838518</v>
      </c>
      <c r="AM76" s="454">
        <v>4442.2828214872898</v>
      </c>
      <c r="AN76" s="454">
        <v>809.84485858020003</v>
      </c>
      <c r="AO76" s="454">
        <v>369.08572780202599</v>
      </c>
      <c r="AP76" s="454">
        <v>85.759545375363302</v>
      </c>
      <c r="AQ76" s="454">
        <v>189.76814606032599</v>
      </c>
      <c r="AR76" s="454">
        <v>3.8439314537048301</v>
      </c>
      <c r="AS76" s="454">
        <v>9.9908465425252899</v>
      </c>
      <c r="AT76" s="454">
        <v>-2432.5241743348702</v>
      </c>
      <c r="AU76" s="454">
        <v>0</v>
      </c>
      <c r="AV76" s="454">
        <v>-643.18245128393005</v>
      </c>
      <c r="AW76" s="454">
        <v>6458.2680513517498</v>
      </c>
      <c r="AX76" s="454">
        <v>5815.0856000678205</v>
      </c>
      <c r="AY76" s="454">
        <f t="shared" si="9"/>
        <v>6458.2680513517498</v>
      </c>
      <c r="AZ76" s="454">
        <f t="shared" si="10"/>
        <v>0</v>
      </c>
      <c r="BA76" s="454">
        <f t="shared" si="11"/>
        <v>-2432.5241743348702</v>
      </c>
    </row>
    <row r="77" spans="1:53" s="448" customFormat="1">
      <c r="A77" s="453">
        <v>0.23958333333333301</v>
      </c>
      <c r="B77" s="454">
        <v>3134.1173808824101</v>
      </c>
      <c r="C77" s="454">
        <v>4267.0156564624804</v>
      </c>
      <c r="D77" s="454">
        <v>738.25103422274299</v>
      </c>
      <c r="E77" s="454">
        <v>363.492188094798</v>
      </c>
      <c r="F77" s="454">
        <v>61.374106744713103</v>
      </c>
      <c r="G77" s="454">
        <v>0</v>
      </c>
      <c r="H77" s="454">
        <v>52.792879234314</v>
      </c>
      <c r="I77" s="454">
        <v>5.5046289772453401</v>
      </c>
      <c r="J77" s="454">
        <v>-2352.8267151016998</v>
      </c>
      <c r="K77" s="454">
        <v>0</v>
      </c>
      <c r="L77" s="454">
        <v>-633.56039968115897</v>
      </c>
      <c r="M77" s="454">
        <v>6269.7211595170002</v>
      </c>
      <c r="N77" s="454">
        <v>5636.1607598358396</v>
      </c>
      <c r="O77" s="454">
        <f t="shared" si="3"/>
        <v>6269.7211595170002</v>
      </c>
      <c r="P77" s="454">
        <f t="shared" si="4"/>
        <v>0</v>
      </c>
      <c r="Q77" s="454">
        <f t="shared" si="5"/>
        <v>-2352.8267151016998</v>
      </c>
      <c r="S77" s="453">
        <v>0.23958333333333301</v>
      </c>
      <c r="T77" s="454">
        <v>2972.6705456508298</v>
      </c>
      <c r="U77" s="454">
        <v>4563.9276075467396</v>
      </c>
      <c r="V77" s="454">
        <v>455.71820391088801</v>
      </c>
      <c r="W77" s="454">
        <v>347.25980289361598</v>
      </c>
      <c r="X77" s="454">
        <v>128.30518430764499</v>
      </c>
      <c r="Y77" s="454">
        <v>13.4404545356116</v>
      </c>
      <c r="Z77" s="454">
        <v>18.6781841208016</v>
      </c>
      <c r="AA77" s="454">
        <v>21.339722413009</v>
      </c>
      <c r="AB77" s="454">
        <v>-1939.5066303717099</v>
      </c>
      <c r="AC77" s="454">
        <v>0</v>
      </c>
      <c r="AD77" s="454">
        <v>-652.90545304928003</v>
      </c>
      <c r="AE77" s="454">
        <v>6581.8330750074301</v>
      </c>
      <c r="AF77" s="454">
        <v>5928.9276219581498</v>
      </c>
      <c r="AG77" s="454">
        <f t="shared" si="6"/>
        <v>6581.8330750074301</v>
      </c>
      <c r="AH77" s="454">
        <f t="shared" si="7"/>
        <v>0</v>
      </c>
      <c r="AI77" s="454">
        <f t="shared" si="8"/>
        <v>-1939.5066303717099</v>
      </c>
      <c r="AK77" s="453">
        <v>0.23958333333333301</v>
      </c>
      <c r="AL77" s="454">
        <v>2980.6564341909798</v>
      </c>
      <c r="AM77" s="454">
        <v>4494.6433571755897</v>
      </c>
      <c r="AN77" s="454">
        <v>804.19051163997301</v>
      </c>
      <c r="AO77" s="454">
        <v>372.46834860845797</v>
      </c>
      <c r="AP77" s="454">
        <v>92.571077033345304</v>
      </c>
      <c r="AQ77" s="454">
        <v>191.05913172641999</v>
      </c>
      <c r="AR77" s="454">
        <v>28.790607686360701</v>
      </c>
      <c r="AS77" s="454">
        <v>10.0556309099429</v>
      </c>
      <c r="AT77" s="454">
        <v>-2289.36628575225</v>
      </c>
      <c r="AU77" s="454">
        <v>0</v>
      </c>
      <c r="AV77" s="454">
        <v>-648.69780959385605</v>
      </c>
      <c r="AW77" s="454">
        <v>6685.0688132188197</v>
      </c>
      <c r="AX77" s="454">
        <v>6036.3710036249604</v>
      </c>
      <c r="AY77" s="454">
        <f t="shared" si="9"/>
        <v>6685.0688132188197</v>
      </c>
      <c r="AZ77" s="454">
        <f t="shared" si="10"/>
        <v>0</v>
      </c>
      <c r="BA77" s="454">
        <f t="shared" si="11"/>
        <v>-2289.36628575225</v>
      </c>
    </row>
    <row r="78" spans="1:53" s="448" customFormat="1">
      <c r="A78" s="453">
        <v>0.25</v>
      </c>
      <c r="B78" s="454">
        <v>3135.8979931470899</v>
      </c>
      <c r="C78" s="454">
        <v>4326.6790711747099</v>
      </c>
      <c r="D78" s="454">
        <v>819.48224724001898</v>
      </c>
      <c r="E78" s="454">
        <v>371.850783526886</v>
      </c>
      <c r="F78" s="454">
        <v>85.956304119155206</v>
      </c>
      <c r="G78" s="454">
        <v>120.075541270475</v>
      </c>
      <c r="H78" s="454">
        <v>82.617259226481096</v>
      </c>
      <c r="I78" s="454">
        <v>5.37732466069476</v>
      </c>
      <c r="J78" s="454">
        <v>-2283.7743837032899</v>
      </c>
      <c r="K78" s="454">
        <v>0</v>
      </c>
      <c r="L78" s="454">
        <v>-643.40835722166605</v>
      </c>
      <c r="M78" s="454">
        <v>6664.1621406622198</v>
      </c>
      <c r="N78" s="454">
        <v>6020.7537834405503</v>
      </c>
      <c r="O78" s="454">
        <f t="shared" si="3"/>
        <v>6664.1621406622198</v>
      </c>
      <c r="P78" s="454">
        <f t="shared" si="4"/>
        <v>0</v>
      </c>
      <c r="Q78" s="454">
        <f t="shared" si="5"/>
        <v>-2283.7743837032899</v>
      </c>
      <c r="S78" s="453">
        <v>0.25</v>
      </c>
      <c r="T78" s="454">
        <v>2974.07773568435</v>
      </c>
      <c r="U78" s="454">
        <v>4536.8708524413496</v>
      </c>
      <c r="V78" s="454">
        <v>746.96195103476498</v>
      </c>
      <c r="W78" s="454">
        <v>363.81118855395198</v>
      </c>
      <c r="X78" s="454">
        <v>216.86005688811801</v>
      </c>
      <c r="Y78" s="454">
        <v>44.473803902615899</v>
      </c>
      <c r="Z78" s="454">
        <v>19.362759815515901</v>
      </c>
      <c r="AA78" s="454">
        <v>21.257156583566601</v>
      </c>
      <c r="AB78" s="454">
        <v>-1925.01311797468</v>
      </c>
      <c r="AC78" s="454">
        <v>0</v>
      </c>
      <c r="AD78" s="454">
        <v>-657.46806523332498</v>
      </c>
      <c r="AE78" s="454">
        <v>6998.6623869295499</v>
      </c>
      <c r="AF78" s="454">
        <v>6341.19432169623</v>
      </c>
      <c r="AG78" s="454">
        <f t="shared" si="6"/>
        <v>6998.6623869295499</v>
      </c>
      <c r="AH78" s="454">
        <f t="shared" si="7"/>
        <v>0</v>
      </c>
      <c r="AI78" s="454">
        <f t="shared" si="8"/>
        <v>-1925.01311797468</v>
      </c>
      <c r="AK78" s="453">
        <v>0.25</v>
      </c>
      <c r="AL78" s="454">
        <v>2982.9636409657101</v>
      </c>
      <c r="AM78" s="454">
        <v>4519.9380640909903</v>
      </c>
      <c r="AN78" s="454">
        <v>812.18968398446498</v>
      </c>
      <c r="AO78" s="454">
        <v>403.24440024421</v>
      </c>
      <c r="AP78" s="454">
        <v>166.79206921030601</v>
      </c>
      <c r="AQ78" s="454">
        <v>57.577872358433901</v>
      </c>
      <c r="AR78" s="454">
        <v>28.644603511810299</v>
      </c>
      <c r="AS78" s="454">
        <v>9.6839191055991307</v>
      </c>
      <c r="AT78" s="454">
        <v>-1886.58587404987</v>
      </c>
      <c r="AU78" s="454">
        <v>0</v>
      </c>
      <c r="AV78" s="454">
        <v>-652.33217322063103</v>
      </c>
      <c r="AW78" s="454">
        <v>7094.4483794216503</v>
      </c>
      <c r="AX78" s="454">
        <v>6442.1162062010198</v>
      </c>
      <c r="AY78" s="454">
        <f t="shared" si="9"/>
        <v>7094.4483794216503</v>
      </c>
      <c r="AZ78" s="454">
        <f t="shared" si="10"/>
        <v>0</v>
      </c>
      <c r="BA78" s="454">
        <f t="shared" si="11"/>
        <v>-1886.58587404987</v>
      </c>
    </row>
    <row r="79" spans="1:53" s="448" customFormat="1">
      <c r="A79" s="453">
        <v>0.26041666666666702</v>
      </c>
      <c r="B79" s="454">
        <v>3135.7446523800199</v>
      </c>
      <c r="C79" s="454">
        <v>4381.3363635793903</v>
      </c>
      <c r="D79" s="454">
        <v>829.61017187305595</v>
      </c>
      <c r="E79" s="454">
        <v>386.8797269447</v>
      </c>
      <c r="F79" s="454">
        <v>86.481464683814096</v>
      </c>
      <c r="G79" s="454">
        <v>118.453730502852</v>
      </c>
      <c r="H79" s="454">
        <v>114.644999928792</v>
      </c>
      <c r="I79" s="454">
        <v>5.1342660805367801</v>
      </c>
      <c r="J79" s="454">
        <v>-2161.6241294782999</v>
      </c>
      <c r="K79" s="454">
        <v>0</v>
      </c>
      <c r="L79" s="454">
        <v>-650.27833664097898</v>
      </c>
      <c r="M79" s="454">
        <v>6896.6612464948703</v>
      </c>
      <c r="N79" s="454">
        <v>6246.3829098538899</v>
      </c>
      <c r="O79" s="454">
        <f t="shared" si="3"/>
        <v>6896.6612464948703</v>
      </c>
      <c r="P79" s="454">
        <f t="shared" si="4"/>
        <v>0</v>
      </c>
      <c r="Q79" s="454">
        <f t="shared" si="5"/>
        <v>-2161.6241294782999</v>
      </c>
      <c r="S79" s="453">
        <v>0.26041666666666702</v>
      </c>
      <c r="T79" s="454">
        <v>2973.2707383315601</v>
      </c>
      <c r="U79" s="454">
        <v>4581.2432108130297</v>
      </c>
      <c r="V79" s="454">
        <v>767.79707817547899</v>
      </c>
      <c r="W79" s="454">
        <v>387.21005047260797</v>
      </c>
      <c r="X79" s="454">
        <v>236.02999601745401</v>
      </c>
      <c r="Y79" s="454">
        <v>44.2258645522869</v>
      </c>
      <c r="Z79" s="454">
        <v>26.204085879361099</v>
      </c>
      <c r="AA79" s="454">
        <v>20.0029025000286</v>
      </c>
      <c r="AB79" s="454">
        <v>-1794.6121024955301</v>
      </c>
      <c r="AC79" s="454">
        <v>0</v>
      </c>
      <c r="AD79" s="454">
        <v>-663.92083886102398</v>
      </c>
      <c r="AE79" s="454">
        <v>7241.3718242462801</v>
      </c>
      <c r="AF79" s="454">
        <v>6577.4509853852596</v>
      </c>
      <c r="AG79" s="454">
        <f t="shared" si="6"/>
        <v>7241.3718242462801</v>
      </c>
      <c r="AH79" s="454">
        <f t="shared" si="7"/>
        <v>0</v>
      </c>
      <c r="AI79" s="454">
        <f t="shared" si="8"/>
        <v>-1794.6121024955301</v>
      </c>
      <c r="AK79" s="453">
        <v>0.26041666666666702</v>
      </c>
      <c r="AL79" s="454">
        <v>2982.7702558701999</v>
      </c>
      <c r="AM79" s="454">
        <v>4568.6479239908604</v>
      </c>
      <c r="AN79" s="454">
        <v>813.78415609993795</v>
      </c>
      <c r="AO79" s="454">
        <v>410.35310968889399</v>
      </c>
      <c r="AP79" s="454">
        <v>177.595861850841</v>
      </c>
      <c r="AQ79" s="454">
        <v>97.172342419646895</v>
      </c>
      <c r="AR79" s="454">
        <v>28.5383258857727</v>
      </c>
      <c r="AS79" s="454">
        <v>9.6544741702511292</v>
      </c>
      <c r="AT79" s="454">
        <v>-1753.72665574608</v>
      </c>
      <c r="AU79" s="454">
        <v>0</v>
      </c>
      <c r="AV79" s="454">
        <v>-658.143109778792</v>
      </c>
      <c r="AW79" s="454">
        <v>7334.7897942303198</v>
      </c>
      <c r="AX79" s="454">
        <v>6676.6466844515198</v>
      </c>
      <c r="AY79" s="454">
        <f t="shared" si="9"/>
        <v>7334.7897942303198</v>
      </c>
      <c r="AZ79" s="454">
        <f t="shared" si="10"/>
        <v>0</v>
      </c>
      <c r="BA79" s="454">
        <f t="shared" si="11"/>
        <v>-1753.72665574608</v>
      </c>
    </row>
    <row r="80" spans="1:53" s="448" customFormat="1">
      <c r="A80" s="453">
        <v>0.27083333333333298</v>
      </c>
      <c r="B80" s="454">
        <v>3137.74529513165</v>
      </c>
      <c r="C80" s="454">
        <v>4402.2327698027702</v>
      </c>
      <c r="D80" s="454">
        <v>830.04613751628494</v>
      </c>
      <c r="E80" s="454">
        <v>394.813075636311</v>
      </c>
      <c r="F80" s="454">
        <v>85.878183497382295</v>
      </c>
      <c r="G80" s="454">
        <v>109.739367553942</v>
      </c>
      <c r="H80" s="454">
        <v>156.19219714355501</v>
      </c>
      <c r="I80" s="454">
        <v>5.2780521277729804</v>
      </c>
      <c r="J80" s="454">
        <v>-2068.9753841611</v>
      </c>
      <c r="K80" s="454">
        <v>0</v>
      </c>
      <c r="L80" s="454">
        <v>-653.26520671329695</v>
      </c>
      <c r="M80" s="454">
        <v>7052.9496942485703</v>
      </c>
      <c r="N80" s="454">
        <v>6399.6844875352799</v>
      </c>
      <c r="O80" s="454">
        <f t="shared" si="3"/>
        <v>7052.9496942485703</v>
      </c>
      <c r="P80" s="454">
        <f t="shared" si="4"/>
        <v>0</v>
      </c>
      <c r="Q80" s="454">
        <f t="shared" si="5"/>
        <v>-2068.9753841611</v>
      </c>
      <c r="S80" s="453">
        <v>0.27083333333333298</v>
      </c>
      <c r="T80" s="454">
        <v>2974.2444558734401</v>
      </c>
      <c r="U80" s="454">
        <v>4589.1877245435198</v>
      </c>
      <c r="V80" s="454">
        <v>752.23091802689703</v>
      </c>
      <c r="W80" s="454">
        <v>391.56218765222297</v>
      </c>
      <c r="X80" s="454">
        <v>236.051803267427</v>
      </c>
      <c r="Y80" s="454">
        <v>44.197836540777899</v>
      </c>
      <c r="Z80" s="454">
        <v>44.7535784572623</v>
      </c>
      <c r="AA80" s="454">
        <v>20.299144916931599</v>
      </c>
      <c r="AB80" s="454">
        <v>-1605.5018367627299</v>
      </c>
      <c r="AC80" s="454">
        <v>0</v>
      </c>
      <c r="AD80" s="454">
        <v>-664.97628717774899</v>
      </c>
      <c r="AE80" s="454">
        <v>7447.0258125157397</v>
      </c>
      <c r="AF80" s="454">
        <v>6782.0495253379904</v>
      </c>
      <c r="AG80" s="454">
        <f t="shared" si="6"/>
        <v>7447.0258125157397</v>
      </c>
      <c r="AH80" s="454">
        <f t="shared" si="7"/>
        <v>0</v>
      </c>
      <c r="AI80" s="454">
        <f t="shared" si="8"/>
        <v>-1605.5018367627299</v>
      </c>
      <c r="AK80" s="453">
        <v>0.27083333333333298</v>
      </c>
      <c r="AL80" s="454">
        <v>2983.0570043399698</v>
      </c>
      <c r="AM80" s="454">
        <v>4606.05220460091</v>
      </c>
      <c r="AN80" s="454">
        <v>813.77075226089005</v>
      </c>
      <c r="AO80" s="454">
        <v>432.33659372449301</v>
      </c>
      <c r="AP80" s="454">
        <v>182.511961686386</v>
      </c>
      <c r="AQ80" s="454">
        <v>101.812329710298</v>
      </c>
      <c r="AR80" s="454">
        <v>31.575798862457301</v>
      </c>
      <c r="AS80" s="454">
        <v>9.2985758341619302</v>
      </c>
      <c r="AT80" s="454">
        <v>-1678.4424649431401</v>
      </c>
      <c r="AU80" s="454">
        <v>0</v>
      </c>
      <c r="AV80" s="454">
        <v>-663.36345395639205</v>
      </c>
      <c r="AW80" s="454">
        <v>7481.9727560764304</v>
      </c>
      <c r="AX80" s="454">
        <v>6818.6093021200404</v>
      </c>
      <c r="AY80" s="454">
        <f t="shared" si="9"/>
        <v>7481.9727560764304</v>
      </c>
      <c r="AZ80" s="454">
        <f t="shared" si="10"/>
        <v>0</v>
      </c>
      <c r="BA80" s="454">
        <f t="shared" si="11"/>
        <v>-1678.4424649431401</v>
      </c>
    </row>
    <row r="81" spans="1:53" s="448" customFormat="1">
      <c r="A81" s="453">
        <v>0.28125</v>
      </c>
      <c r="B81" s="454">
        <v>3137.3184874370399</v>
      </c>
      <c r="C81" s="454">
        <v>4378.0956275980798</v>
      </c>
      <c r="D81" s="454">
        <v>829.78455813034805</v>
      </c>
      <c r="E81" s="454">
        <v>394.96859308891499</v>
      </c>
      <c r="F81" s="454">
        <v>87.567810404536303</v>
      </c>
      <c r="G81" s="454">
        <v>97.276030248179396</v>
      </c>
      <c r="H81" s="454">
        <v>210.615233011882</v>
      </c>
      <c r="I81" s="454">
        <v>6.0074087730711199</v>
      </c>
      <c r="J81" s="454">
        <v>-1943.7305729505899</v>
      </c>
      <c r="K81" s="454">
        <v>0</v>
      </c>
      <c r="L81" s="454">
        <v>-651.19456037195403</v>
      </c>
      <c r="M81" s="454">
        <v>7197.9031757414696</v>
      </c>
      <c r="N81" s="454">
        <v>6546.70861536951</v>
      </c>
      <c r="O81" s="454">
        <f t="shared" si="3"/>
        <v>7197.9031757414696</v>
      </c>
      <c r="P81" s="454">
        <f t="shared" si="4"/>
        <v>0</v>
      </c>
      <c r="Q81" s="454">
        <f t="shared" si="5"/>
        <v>-1943.7305729505899</v>
      </c>
      <c r="S81" s="453">
        <v>0.28125</v>
      </c>
      <c r="T81" s="454">
        <v>2973.5441985167199</v>
      </c>
      <c r="U81" s="454">
        <v>4593.83179737515</v>
      </c>
      <c r="V81" s="454">
        <v>755.654401232586</v>
      </c>
      <c r="W81" s="454">
        <v>395.66773501733599</v>
      </c>
      <c r="X81" s="454">
        <v>244.81829748025601</v>
      </c>
      <c r="Y81" s="454">
        <v>44.299168582387502</v>
      </c>
      <c r="Z81" s="454">
        <v>73.013694981769106</v>
      </c>
      <c r="AA81" s="454">
        <v>19.635905625945099</v>
      </c>
      <c r="AB81" s="454">
        <v>-1582.4855111074</v>
      </c>
      <c r="AC81" s="454">
        <v>0</v>
      </c>
      <c r="AD81" s="454">
        <v>-666.06605273790797</v>
      </c>
      <c r="AE81" s="454">
        <v>7517.9796877047502</v>
      </c>
      <c r="AF81" s="454">
        <v>6851.9136349668397</v>
      </c>
      <c r="AG81" s="454">
        <f t="shared" si="6"/>
        <v>7517.9796877047502</v>
      </c>
      <c r="AH81" s="454">
        <f t="shared" si="7"/>
        <v>0</v>
      </c>
      <c r="AI81" s="454">
        <f t="shared" si="8"/>
        <v>-1582.4855111074</v>
      </c>
      <c r="AK81" s="453">
        <v>0.28125</v>
      </c>
      <c r="AL81" s="454">
        <v>2983.7504492030598</v>
      </c>
      <c r="AM81" s="454">
        <v>4685.5112861933903</v>
      </c>
      <c r="AN81" s="454">
        <v>813.73055301083502</v>
      </c>
      <c r="AO81" s="454">
        <v>451.03335462198299</v>
      </c>
      <c r="AP81" s="454">
        <v>184.43389820445901</v>
      </c>
      <c r="AQ81" s="454">
        <v>270.27271510757299</v>
      </c>
      <c r="AR81" s="454">
        <v>52.692561187744097</v>
      </c>
      <c r="AS81" s="454">
        <v>9.3174779673092996</v>
      </c>
      <c r="AT81" s="454">
        <v>-1839.46573697093</v>
      </c>
      <c r="AU81" s="454">
        <v>0</v>
      </c>
      <c r="AV81" s="454">
        <v>-674.70598572787605</v>
      </c>
      <c r="AW81" s="454">
        <v>7611.2765585254201</v>
      </c>
      <c r="AX81" s="454">
        <v>6936.5705727975501</v>
      </c>
      <c r="AY81" s="454">
        <f t="shared" si="9"/>
        <v>7611.2765585254201</v>
      </c>
      <c r="AZ81" s="454">
        <f t="shared" si="10"/>
        <v>0</v>
      </c>
      <c r="BA81" s="454">
        <f t="shared" si="11"/>
        <v>-1839.46573697093</v>
      </c>
    </row>
    <row r="82" spans="1:53" s="448" customFormat="1">
      <c r="A82" s="453">
        <v>0.29166666666666702</v>
      </c>
      <c r="B82" s="454">
        <v>3136.0380480715198</v>
      </c>
      <c r="C82" s="454">
        <v>4369.15597328694</v>
      </c>
      <c r="D82" s="454">
        <v>820.199929505667</v>
      </c>
      <c r="E82" s="454">
        <v>383.74058560941501</v>
      </c>
      <c r="F82" s="454">
        <v>132.87329577735801</v>
      </c>
      <c r="G82" s="454">
        <v>69.562921203984004</v>
      </c>
      <c r="H82" s="454">
        <v>274.88632163492798</v>
      </c>
      <c r="I82" s="454">
        <v>6.2223127766609796</v>
      </c>
      <c r="J82" s="454">
        <v>-1809.95876798367</v>
      </c>
      <c r="K82" s="454">
        <v>0</v>
      </c>
      <c r="L82" s="454">
        <v>-649.93206436590503</v>
      </c>
      <c r="M82" s="454">
        <v>7382.7206198828098</v>
      </c>
      <c r="N82" s="454">
        <v>6732.7885555168996</v>
      </c>
      <c r="O82" s="454">
        <f t="shared" si="3"/>
        <v>7382.7206198828098</v>
      </c>
      <c r="P82" s="454">
        <f t="shared" si="4"/>
        <v>0</v>
      </c>
      <c r="Q82" s="454">
        <f t="shared" si="5"/>
        <v>-1809.95876798367</v>
      </c>
      <c r="S82" s="453">
        <v>0.29166666666666702</v>
      </c>
      <c r="T82" s="454">
        <v>2975.2780722020002</v>
      </c>
      <c r="U82" s="454">
        <v>4623.3103567525004</v>
      </c>
      <c r="V82" s="454">
        <v>802.379641542169</v>
      </c>
      <c r="W82" s="454">
        <v>392.817589062026</v>
      </c>
      <c r="X82" s="454">
        <v>342.21708288345002</v>
      </c>
      <c r="Y82" s="454">
        <v>246.460413629166</v>
      </c>
      <c r="Z82" s="454">
        <v>108.352549229812</v>
      </c>
      <c r="AA82" s="454">
        <v>17.724524872290701</v>
      </c>
      <c r="AB82" s="454">
        <v>-1804.4376914284201</v>
      </c>
      <c r="AC82" s="454">
        <v>0</v>
      </c>
      <c r="AD82" s="454">
        <v>-673.42753579286</v>
      </c>
      <c r="AE82" s="454">
        <v>7704.1025387449899</v>
      </c>
      <c r="AF82" s="454">
        <v>7030.6750029521299</v>
      </c>
      <c r="AG82" s="454">
        <f t="shared" si="6"/>
        <v>7704.1025387449899</v>
      </c>
      <c r="AH82" s="454">
        <f t="shared" si="7"/>
        <v>0</v>
      </c>
      <c r="AI82" s="454">
        <f t="shared" si="8"/>
        <v>-1804.4376914284201</v>
      </c>
      <c r="AK82" s="453">
        <v>0.29166666666666702</v>
      </c>
      <c r="AL82" s="454">
        <v>2984.95738448477</v>
      </c>
      <c r="AM82" s="454">
        <v>4608.5088667436903</v>
      </c>
      <c r="AN82" s="454">
        <v>810.50140952983304</v>
      </c>
      <c r="AO82" s="454">
        <v>414.82911441889502</v>
      </c>
      <c r="AP82" s="454">
        <v>191.76983069931501</v>
      </c>
      <c r="AQ82" s="454">
        <v>771.25846884408804</v>
      </c>
      <c r="AR82" s="454">
        <v>96.343919932047498</v>
      </c>
      <c r="AS82" s="454">
        <v>9.1591873270966104</v>
      </c>
      <c r="AT82" s="454">
        <v>-2168.2889791531302</v>
      </c>
      <c r="AU82" s="454">
        <v>0</v>
      </c>
      <c r="AV82" s="454">
        <v>-671.69039495084098</v>
      </c>
      <c r="AW82" s="454">
        <v>7719.0392028266097</v>
      </c>
      <c r="AX82" s="454">
        <v>7047.34880787577</v>
      </c>
      <c r="AY82" s="454">
        <f t="shared" si="9"/>
        <v>7719.0392028266097</v>
      </c>
      <c r="AZ82" s="454">
        <f t="shared" si="10"/>
        <v>0</v>
      </c>
      <c r="BA82" s="454">
        <f t="shared" si="11"/>
        <v>-2168.2889791531302</v>
      </c>
    </row>
    <row r="83" spans="1:53" s="448" customFormat="1">
      <c r="A83" s="453">
        <v>0.30208333333333298</v>
      </c>
      <c r="B83" s="454">
        <v>3136.09137054043</v>
      </c>
      <c r="C83" s="454">
        <v>4389.6598049539398</v>
      </c>
      <c r="D83" s="454">
        <v>817.65118335092495</v>
      </c>
      <c r="E83" s="454">
        <v>379.16406747578799</v>
      </c>
      <c r="F83" s="454">
        <v>137.53808172349599</v>
      </c>
      <c r="G83" s="454">
        <v>46.426179996603999</v>
      </c>
      <c r="H83" s="454">
        <v>346.01809499104797</v>
      </c>
      <c r="I83" s="454">
        <v>6.22170894996162</v>
      </c>
      <c r="J83" s="454">
        <v>-1741.39701771459</v>
      </c>
      <c r="K83" s="454">
        <v>0</v>
      </c>
      <c r="L83" s="454">
        <v>-651.98563339093698</v>
      </c>
      <c r="M83" s="454">
        <v>7517.3734742675997</v>
      </c>
      <c r="N83" s="454">
        <v>6865.3878408766604</v>
      </c>
      <c r="O83" s="454">
        <f t="shared" si="3"/>
        <v>7517.3734742675997</v>
      </c>
      <c r="P83" s="454">
        <f t="shared" si="4"/>
        <v>0</v>
      </c>
      <c r="Q83" s="454">
        <f t="shared" si="5"/>
        <v>-1741.39701771459</v>
      </c>
      <c r="S83" s="453">
        <v>0.30208333333333298</v>
      </c>
      <c r="T83" s="454">
        <v>2975.5114479041899</v>
      </c>
      <c r="U83" s="454">
        <v>4659.4809741182598</v>
      </c>
      <c r="V83" s="454">
        <v>808.33062796472097</v>
      </c>
      <c r="W83" s="454">
        <v>393.72786860786903</v>
      </c>
      <c r="X83" s="454">
        <v>355.341562082341</v>
      </c>
      <c r="Y83" s="454">
        <v>270.07542698777002</v>
      </c>
      <c r="Z83" s="454">
        <v>157.191920959523</v>
      </c>
      <c r="AA83" s="454">
        <v>15.817152127719799</v>
      </c>
      <c r="AB83" s="454">
        <v>-1821.05554216165</v>
      </c>
      <c r="AC83" s="454">
        <v>0</v>
      </c>
      <c r="AD83" s="454">
        <v>-678.006567210399</v>
      </c>
      <c r="AE83" s="454">
        <v>7814.4214385907399</v>
      </c>
      <c r="AF83" s="454">
        <v>7136.4148713803397</v>
      </c>
      <c r="AG83" s="454">
        <f t="shared" si="6"/>
        <v>7814.4214385907399</v>
      </c>
      <c r="AH83" s="454">
        <f t="shared" si="7"/>
        <v>0</v>
      </c>
      <c r="AI83" s="454">
        <f t="shared" si="8"/>
        <v>-1821.05554216165</v>
      </c>
      <c r="AK83" s="453">
        <v>0.30208333333333298</v>
      </c>
      <c r="AL83" s="454">
        <v>2986.7310606815599</v>
      </c>
      <c r="AM83" s="454">
        <v>4606.4737124641197</v>
      </c>
      <c r="AN83" s="454">
        <v>809.78456174963299</v>
      </c>
      <c r="AO83" s="454">
        <v>413.00677935586702</v>
      </c>
      <c r="AP83" s="454">
        <v>191.650800913696</v>
      </c>
      <c r="AQ83" s="454">
        <v>793.22550907136201</v>
      </c>
      <c r="AR83" s="454">
        <v>162.364942153931</v>
      </c>
      <c r="AS83" s="454">
        <v>9.4122597053680206</v>
      </c>
      <c r="AT83" s="454">
        <v>-2173.9054344669598</v>
      </c>
      <c r="AU83" s="454">
        <v>0</v>
      </c>
      <c r="AV83" s="454">
        <v>-672.29024681958094</v>
      </c>
      <c r="AW83" s="454">
        <v>7798.7441916285798</v>
      </c>
      <c r="AX83" s="454">
        <v>7126.4539448089999</v>
      </c>
      <c r="AY83" s="454">
        <f t="shared" si="9"/>
        <v>7798.7441916285798</v>
      </c>
      <c r="AZ83" s="454">
        <f t="shared" si="10"/>
        <v>0</v>
      </c>
      <c r="BA83" s="454">
        <f t="shared" si="11"/>
        <v>-2173.9054344669598</v>
      </c>
    </row>
    <row r="84" spans="1:53" s="448" customFormat="1">
      <c r="A84" s="453">
        <v>0.3125</v>
      </c>
      <c r="B84" s="454">
        <v>3136.8916634607499</v>
      </c>
      <c r="C84" s="454">
        <v>4412.03455056247</v>
      </c>
      <c r="D84" s="454">
        <v>829.37542303151702</v>
      </c>
      <c r="E84" s="454">
        <v>387.73392980090802</v>
      </c>
      <c r="F84" s="454">
        <v>138.25243135118899</v>
      </c>
      <c r="G84" s="454">
        <v>0</v>
      </c>
      <c r="H84" s="454">
        <v>438.71104842122401</v>
      </c>
      <c r="I84" s="454">
        <v>5.4067751322954702</v>
      </c>
      <c r="J84" s="454">
        <v>-1728.1374383561499</v>
      </c>
      <c r="K84" s="454">
        <v>0</v>
      </c>
      <c r="L84" s="454">
        <v>-655.24154816738496</v>
      </c>
      <c r="M84" s="454">
        <v>7620.26838340421</v>
      </c>
      <c r="N84" s="454">
        <v>6965.0268352368203</v>
      </c>
      <c r="O84" s="454">
        <f t="shared" si="3"/>
        <v>7620.26838340421</v>
      </c>
      <c r="P84" s="454">
        <f t="shared" si="4"/>
        <v>0</v>
      </c>
      <c r="Q84" s="454">
        <f t="shared" si="5"/>
        <v>-1728.1374383561499</v>
      </c>
      <c r="S84" s="453">
        <v>0.3125</v>
      </c>
      <c r="T84" s="454">
        <v>2975.78484296427</v>
      </c>
      <c r="U84" s="454">
        <v>4662.6561988440299</v>
      </c>
      <c r="V84" s="454">
        <v>808.19688578112198</v>
      </c>
      <c r="W84" s="454">
        <v>389.79181685185102</v>
      </c>
      <c r="X84" s="454">
        <v>354.70047241470701</v>
      </c>
      <c r="Y84" s="454">
        <v>258.12384762214401</v>
      </c>
      <c r="Z84" s="454">
        <v>223.15900000906601</v>
      </c>
      <c r="AA84" s="454">
        <v>16.0477365782825</v>
      </c>
      <c r="AB84" s="454">
        <v>-1790.8006438514201</v>
      </c>
      <c r="AC84" s="454">
        <v>0</v>
      </c>
      <c r="AD84" s="454">
        <v>-678.53250279919098</v>
      </c>
      <c r="AE84" s="454">
        <v>7897.6601572140498</v>
      </c>
      <c r="AF84" s="454">
        <v>7219.1276544148604</v>
      </c>
      <c r="AG84" s="454">
        <f t="shared" si="6"/>
        <v>7897.6601572140498</v>
      </c>
      <c r="AH84" s="454">
        <f t="shared" si="7"/>
        <v>0</v>
      </c>
      <c r="AI84" s="454">
        <f t="shared" si="8"/>
        <v>-1790.8006438514201</v>
      </c>
      <c r="AK84" s="453">
        <v>0.3125</v>
      </c>
      <c r="AL84" s="454">
        <v>2989.5250105298601</v>
      </c>
      <c r="AM84" s="454">
        <v>4592.1756795131196</v>
      </c>
      <c r="AN84" s="454">
        <v>810.19323163552997</v>
      </c>
      <c r="AO84" s="454">
        <v>405.118699697387</v>
      </c>
      <c r="AP84" s="454">
        <v>191.44651963104701</v>
      </c>
      <c r="AQ84" s="454">
        <v>764.40435321027906</v>
      </c>
      <c r="AR84" s="454">
        <v>260.144149820964</v>
      </c>
      <c r="AS84" s="454">
        <v>9.3504080451762803</v>
      </c>
      <c r="AT84" s="454">
        <v>-2134.28588334592</v>
      </c>
      <c r="AU84" s="454">
        <v>0</v>
      </c>
      <c r="AV84" s="454">
        <v>-670.98293091332403</v>
      </c>
      <c r="AW84" s="454">
        <v>7888.0721687374398</v>
      </c>
      <c r="AX84" s="454">
        <v>7217.0892378241197</v>
      </c>
      <c r="AY84" s="454">
        <f t="shared" si="9"/>
        <v>7888.0721687374398</v>
      </c>
      <c r="AZ84" s="454">
        <f t="shared" si="10"/>
        <v>0</v>
      </c>
      <c r="BA84" s="454">
        <f t="shared" si="11"/>
        <v>-2134.28588334592</v>
      </c>
    </row>
    <row r="85" spans="1:53" s="448" customFormat="1">
      <c r="A85" s="453">
        <v>0.32291666666666702</v>
      </c>
      <c r="B85" s="454">
        <v>3136.8450001948399</v>
      </c>
      <c r="C85" s="454">
        <v>4412.7152891019296</v>
      </c>
      <c r="D85" s="454">
        <v>823.58036931780202</v>
      </c>
      <c r="E85" s="454">
        <v>391.23044511223702</v>
      </c>
      <c r="F85" s="454">
        <v>139.747825687692</v>
      </c>
      <c r="G85" s="454">
        <v>0</v>
      </c>
      <c r="H85" s="454">
        <v>523.21691538492803</v>
      </c>
      <c r="I85" s="454">
        <v>3.35164025456123</v>
      </c>
      <c r="J85" s="454">
        <v>-1705.67328866968</v>
      </c>
      <c r="K85" s="454">
        <v>0</v>
      </c>
      <c r="L85" s="454">
        <v>-656.18388954990996</v>
      </c>
      <c r="M85" s="454">
        <v>7725.0141963843098</v>
      </c>
      <c r="N85" s="454">
        <v>7068.8303068344003</v>
      </c>
      <c r="O85" s="454">
        <f t="shared" si="3"/>
        <v>7725.0141963843098</v>
      </c>
      <c r="P85" s="454">
        <f t="shared" si="4"/>
        <v>0</v>
      </c>
      <c r="Q85" s="454">
        <f t="shared" si="5"/>
        <v>-1705.67328866968</v>
      </c>
      <c r="S85" s="453">
        <v>0.32291666666666702</v>
      </c>
      <c r="T85" s="454">
        <v>2975.2380691253802</v>
      </c>
      <c r="U85" s="454">
        <v>4637.7556577452497</v>
      </c>
      <c r="V85" s="454">
        <v>806.88634624239</v>
      </c>
      <c r="W85" s="454">
        <v>388.58092693983298</v>
      </c>
      <c r="X85" s="454">
        <v>349.35967086569798</v>
      </c>
      <c r="Y85" s="454">
        <v>239.67373540564299</v>
      </c>
      <c r="Z85" s="454">
        <v>299.28541973548602</v>
      </c>
      <c r="AA85" s="454">
        <v>15.9850825600936</v>
      </c>
      <c r="AB85" s="454">
        <v>-1752.6924343006999</v>
      </c>
      <c r="AC85" s="454">
        <v>0</v>
      </c>
      <c r="AD85" s="454">
        <v>-676.40187144410595</v>
      </c>
      <c r="AE85" s="454">
        <v>7960.0724743190704</v>
      </c>
      <c r="AF85" s="454">
        <v>7283.6706028749604</v>
      </c>
      <c r="AG85" s="454">
        <f t="shared" si="6"/>
        <v>7960.0724743190704</v>
      </c>
      <c r="AH85" s="454">
        <f t="shared" si="7"/>
        <v>0</v>
      </c>
      <c r="AI85" s="454">
        <f t="shared" si="8"/>
        <v>-1752.6924343006999</v>
      </c>
      <c r="AK85" s="453">
        <v>0.32291666666666702</v>
      </c>
      <c r="AL85" s="454">
        <v>2989.7650691727199</v>
      </c>
      <c r="AM85" s="454">
        <v>4607.1270852141997</v>
      </c>
      <c r="AN85" s="454">
        <v>809.41609111379103</v>
      </c>
      <c r="AO85" s="454">
        <v>390.31679152888699</v>
      </c>
      <c r="AP85" s="454">
        <v>191.74784532943499</v>
      </c>
      <c r="AQ85" s="454">
        <v>706.38755063038604</v>
      </c>
      <c r="AR85" s="454">
        <v>375.21076289876299</v>
      </c>
      <c r="AS85" s="454">
        <v>9.1680982624144498</v>
      </c>
      <c r="AT85" s="454">
        <v>-2112.6162620912901</v>
      </c>
      <c r="AU85" s="454">
        <v>0</v>
      </c>
      <c r="AV85" s="454">
        <v>-671.66615738282201</v>
      </c>
      <c r="AW85" s="454">
        <v>7966.5230320593</v>
      </c>
      <c r="AX85" s="454">
        <v>7294.8568746764804</v>
      </c>
      <c r="AY85" s="454">
        <f t="shared" si="9"/>
        <v>7966.5230320593</v>
      </c>
      <c r="AZ85" s="454">
        <f t="shared" si="10"/>
        <v>0</v>
      </c>
      <c r="BA85" s="454">
        <f t="shared" si="11"/>
        <v>-2112.6162620912901</v>
      </c>
    </row>
    <row r="86" spans="1:53" s="448" customFormat="1">
      <c r="A86" s="453">
        <v>0.33333333333333298</v>
      </c>
      <c r="B86" s="454">
        <v>3136.0113786962402</v>
      </c>
      <c r="C86" s="454">
        <v>4350.2640660872003</v>
      </c>
      <c r="D86" s="454">
        <v>744.81741082207202</v>
      </c>
      <c r="E86" s="454">
        <v>393.497658303756</v>
      </c>
      <c r="F86" s="454">
        <v>141.54966132148601</v>
      </c>
      <c r="G86" s="454">
        <v>0</v>
      </c>
      <c r="H86" s="454">
        <v>634.91782963053402</v>
      </c>
      <c r="I86" s="454">
        <v>2.6926968010999799</v>
      </c>
      <c r="J86" s="454">
        <v>-1603.15826263654</v>
      </c>
      <c r="K86" s="454">
        <v>0</v>
      </c>
      <c r="L86" s="454">
        <v>-649.86108731154695</v>
      </c>
      <c r="M86" s="454">
        <v>7800.5924390258497</v>
      </c>
      <c r="N86" s="454">
        <v>7150.7313517143002</v>
      </c>
      <c r="O86" s="454">
        <f t="shared" si="3"/>
        <v>7800.5924390258497</v>
      </c>
      <c r="P86" s="454">
        <f t="shared" si="4"/>
        <v>0</v>
      </c>
      <c r="Q86" s="454">
        <f t="shared" si="5"/>
        <v>-1603.15826263654</v>
      </c>
      <c r="S86" s="453">
        <v>0.33333333333333298</v>
      </c>
      <c r="T86" s="454">
        <v>2975.10466041157</v>
      </c>
      <c r="U86" s="454">
        <v>4608.1700782314601</v>
      </c>
      <c r="V86" s="454">
        <v>788.71243593434099</v>
      </c>
      <c r="W86" s="454">
        <v>384.84621811428099</v>
      </c>
      <c r="X86" s="454">
        <v>280.21478500766</v>
      </c>
      <c r="Y86" s="454">
        <v>13.012510152845801</v>
      </c>
      <c r="Z86" s="454">
        <v>387.76493545355203</v>
      </c>
      <c r="AA86" s="454">
        <v>13.9724447789769</v>
      </c>
      <c r="AB86" s="454">
        <v>-1423.66234579004</v>
      </c>
      <c r="AC86" s="454">
        <v>0</v>
      </c>
      <c r="AD86" s="454">
        <v>-670.19809487608302</v>
      </c>
      <c r="AE86" s="454">
        <v>8028.1357222946499</v>
      </c>
      <c r="AF86" s="454">
        <v>7357.9376274185697</v>
      </c>
      <c r="AG86" s="454">
        <f t="shared" si="6"/>
        <v>8028.1357222946499</v>
      </c>
      <c r="AH86" s="454">
        <f t="shared" si="7"/>
        <v>0</v>
      </c>
      <c r="AI86" s="454">
        <f t="shared" si="8"/>
        <v>-1423.66234579004</v>
      </c>
      <c r="AK86" s="453">
        <v>0.33333333333333298</v>
      </c>
      <c r="AL86" s="454">
        <v>2991.27210217737</v>
      </c>
      <c r="AM86" s="454">
        <v>4640.5548765486701</v>
      </c>
      <c r="AN86" s="454">
        <v>802.85730807116602</v>
      </c>
      <c r="AO86" s="454">
        <v>397.16239963112901</v>
      </c>
      <c r="AP86" s="454">
        <v>181.929317242206</v>
      </c>
      <c r="AQ86" s="454">
        <v>135.34027633375001</v>
      </c>
      <c r="AR86" s="454">
        <v>499.80565498860699</v>
      </c>
      <c r="AS86" s="454">
        <v>8.93347420604651</v>
      </c>
      <c r="AT86" s="454">
        <v>-1634.6936423479201</v>
      </c>
      <c r="AU86" s="454">
        <v>0</v>
      </c>
      <c r="AV86" s="454">
        <v>-668.96357195772202</v>
      </c>
      <c r="AW86" s="454">
        <v>8023.1617668510198</v>
      </c>
      <c r="AX86" s="454">
        <v>7354.1981948932998</v>
      </c>
      <c r="AY86" s="454">
        <f t="shared" si="9"/>
        <v>8023.1617668510198</v>
      </c>
      <c r="AZ86" s="454">
        <f t="shared" si="10"/>
        <v>0</v>
      </c>
      <c r="BA86" s="454">
        <f t="shared" si="11"/>
        <v>-1634.6936423479201</v>
      </c>
    </row>
    <row r="87" spans="1:53" s="448" customFormat="1">
      <c r="A87" s="453">
        <v>0.34375</v>
      </c>
      <c r="B87" s="454">
        <v>3134.5708579523198</v>
      </c>
      <c r="C87" s="454">
        <v>4350.8250182987304</v>
      </c>
      <c r="D87" s="454">
        <v>733.02611524931501</v>
      </c>
      <c r="E87" s="454">
        <v>394.97163492333698</v>
      </c>
      <c r="F87" s="454">
        <v>138.36103016442999</v>
      </c>
      <c r="G87" s="454">
        <v>0</v>
      </c>
      <c r="H87" s="454">
        <v>736.43669986979205</v>
      </c>
      <c r="I87" s="454">
        <v>2.7433048467138499</v>
      </c>
      <c r="J87" s="454">
        <v>-1551.4561828056701</v>
      </c>
      <c r="K87" s="454">
        <v>0</v>
      </c>
      <c r="L87" s="454">
        <v>-650.61561515026403</v>
      </c>
      <c r="M87" s="454">
        <v>7939.4784784989597</v>
      </c>
      <c r="N87" s="454">
        <v>7288.8628633486996</v>
      </c>
      <c r="O87" s="454">
        <f t="shared" si="3"/>
        <v>7939.4784784989597</v>
      </c>
      <c r="P87" s="454">
        <f t="shared" si="4"/>
        <v>0</v>
      </c>
      <c r="Q87" s="454">
        <f t="shared" si="5"/>
        <v>-1551.4561828056701</v>
      </c>
      <c r="S87" s="453">
        <v>0.34375</v>
      </c>
      <c r="T87" s="454">
        <v>2973.8509376146199</v>
      </c>
      <c r="U87" s="454">
        <v>4596.7336242004803</v>
      </c>
      <c r="V87" s="454">
        <v>782.40039336510597</v>
      </c>
      <c r="W87" s="454">
        <v>388.337674274157</v>
      </c>
      <c r="X87" s="454">
        <v>271.38528531389102</v>
      </c>
      <c r="Y87" s="454">
        <v>0</v>
      </c>
      <c r="Z87" s="454">
        <v>469.11777111830702</v>
      </c>
      <c r="AA87" s="454">
        <v>13.6581565464862</v>
      </c>
      <c r="AB87" s="454">
        <v>-1370.00873870039</v>
      </c>
      <c r="AC87" s="454">
        <v>0</v>
      </c>
      <c r="AD87" s="454">
        <v>-669.67270958810002</v>
      </c>
      <c r="AE87" s="454">
        <v>8125.4751037326596</v>
      </c>
      <c r="AF87" s="454">
        <v>7455.8023941445599</v>
      </c>
      <c r="AG87" s="454">
        <f t="shared" si="6"/>
        <v>8125.4751037326596</v>
      </c>
      <c r="AH87" s="454">
        <f t="shared" si="7"/>
        <v>0</v>
      </c>
      <c r="AI87" s="454">
        <f t="shared" si="8"/>
        <v>-1370.00873870039</v>
      </c>
      <c r="AK87" s="453">
        <v>0.34375</v>
      </c>
      <c r="AL87" s="454">
        <v>2990.9786790810099</v>
      </c>
      <c r="AM87" s="454">
        <v>4659.6910361099999</v>
      </c>
      <c r="AN87" s="454">
        <v>782.00188316741503</v>
      </c>
      <c r="AO87" s="454">
        <v>398.99152250644198</v>
      </c>
      <c r="AP87" s="454">
        <v>181.828555397017</v>
      </c>
      <c r="AQ87" s="454">
        <v>0</v>
      </c>
      <c r="AR87" s="454">
        <v>623.53688940429697</v>
      </c>
      <c r="AS87" s="454">
        <v>8.8212323040886407</v>
      </c>
      <c r="AT87" s="454">
        <v>-1481.3486522016799</v>
      </c>
      <c r="AU87" s="454">
        <v>0</v>
      </c>
      <c r="AV87" s="454">
        <v>-669.85014969769497</v>
      </c>
      <c r="AW87" s="454">
        <v>8164.5011457685896</v>
      </c>
      <c r="AX87" s="454">
        <v>7494.65099607089</v>
      </c>
      <c r="AY87" s="454">
        <f t="shared" si="9"/>
        <v>8164.5011457685896</v>
      </c>
      <c r="AZ87" s="454">
        <f t="shared" si="10"/>
        <v>0</v>
      </c>
      <c r="BA87" s="454">
        <f t="shared" si="11"/>
        <v>-1481.3486522016799</v>
      </c>
    </row>
    <row r="88" spans="1:53" s="448" customFormat="1">
      <c r="A88" s="453">
        <v>0.35416666666666702</v>
      </c>
      <c r="B88" s="454">
        <v>3132.7235722494202</v>
      </c>
      <c r="C88" s="454">
        <v>4357.3854388477603</v>
      </c>
      <c r="D88" s="454">
        <v>713.44099274930795</v>
      </c>
      <c r="E88" s="454">
        <v>391.55216800639602</v>
      </c>
      <c r="F88" s="454">
        <v>137.904194894661</v>
      </c>
      <c r="G88" s="454">
        <v>0</v>
      </c>
      <c r="H88" s="454">
        <v>865.15318595377596</v>
      </c>
      <c r="I88" s="454">
        <v>3.0501322510725002</v>
      </c>
      <c r="J88" s="454">
        <v>-1521.7698384165301</v>
      </c>
      <c r="K88" s="454">
        <v>0</v>
      </c>
      <c r="L88" s="454">
        <v>-651.75046955996697</v>
      </c>
      <c r="M88" s="454">
        <v>8079.4398465358599</v>
      </c>
      <c r="N88" s="454">
        <v>7427.6893769758899</v>
      </c>
      <c r="O88" s="454">
        <f t="shared" si="3"/>
        <v>8079.4398465358599</v>
      </c>
      <c r="P88" s="454">
        <f t="shared" si="4"/>
        <v>0</v>
      </c>
      <c r="Q88" s="454">
        <f t="shared" si="5"/>
        <v>-1521.7698384165301</v>
      </c>
      <c r="S88" s="453">
        <v>0.35416666666666702</v>
      </c>
      <c r="T88" s="454">
        <v>2973.1040181424701</v>
      </c>
      <c r="U88" s="454">
        <v>4591.4888534845704</v>
      </c>
      <c r="V88" s="454">
        <v>785.52966906978304</v>
      </c>
      <c r="W88" s="454">
        <v>384.76191809442997</v>
      </c>
      <c r="X88" s="454">
        <v>271.31618565337902</v>
      </c>
      <c r="Y88" s="454">
        <v>0</v>
      </c>
      <c r="Z88" s="454">
        <v>562.91467714334499</v>
      </c>
      <c r="AA88" s="454">
        <v>11.965325404243901</v>
      </c>
      <c r="AB88" s="454">
        <v>-1325.83316016463</v>
      </c>
      <c r="AC88" s="454">
        <v>0</v>
      </c>
      <c r="AD88" s="454">
        <v>-669.80150024369902</v>
      </c>
      <c r="AE88" s="454">
        <v>8255.2474868276004</v>
      </c>
      <c r="AF88" s="454">
        <v>7585.4459865838999</v>
      </c>
      <c r="AG88" s="454">
        <f t="shared" si="6"/>
        <v>8255.2474868276004</v>
      </c>
      <c r="AH88" s="454">
        <f t="shared" si="7"/>
        <v>0</v>
      </c>
      <c r="AI88" s="454">
        <f t="shared" si="8"/>
        <v>-1325.83316016463</v>
      </c>
      <c r="AK88" s="453">
        <v>0.35416666666666702</v>
      </c>
      <c r="AL88" s="454">
        <v>2991.1654058295198</v>
      </c>
      <c r="AM88" s="454">
        <v>4634.5550008154496</v>
      </c>
      <c r="AN88" s="454">
        <v>764.79095310493699</v>
      </c>
      <c r="AO88" s="454">
        <v>398.33820375369203</v>
      </c>
      <c r="AP88" s="454">
        <v>181.77958596708899</v>
      </c>
      <c r="AQ88" s="454">
        <v>0</v>
      </c>
      <c r="AR88" s="454">
        <v>776.91977746581995</v>
      </c>
      <c r="AS88" s="454">
        <v>8.5218928787872805</v>
      </c>
      <c r="AT88" s="454">
        <v>-1481.53795989076</v>
      </c>
      <c r="AU88" s="454">
        <v>0</v>
      </c>
      <c r="AV88" s="454">
        <v>-668.34074789526096</v>
      </c>
      <c r="AW88" s="454">
        <v>8274.5328599245404</v>
      </c>
      <c r="AX88" s="454">
        <v>7606.19211202928</v>
      </c>
      <c r="AY88" s="454">
        <f t="shared" si="9"/>
        <v>8274.5328599245404</v>
      </c>
      <c r="AZ88" s="454">
        <f t="shared" si="10"/>
        <v>0</v>
      </c>
      <c r="BA88" s="454">
        <f t="shared" si="11"/>
        <v>-1481.53795989076</v>
      </c>
    </row>
    <row r="89" spans="1:53" s="448" customFormat="1">
      <c r="A89" s="453">
        <v>0.36458333333333298</v>
      </c>
      <c r="B89" s="454">
        <v>3131.32310441344</v>
      </c>
      <c r="C89" s="454">
        <v>4345.6061651975997</v>
      </c>
      <c r="D89" s="454">
        <v>739.96808672009297</v>
      </c>
      <c r="E89" s="454">
        <v>389.24577285766702</v>
      </c>
      <c r="F89" s="454">
        <v>133.930734102386</v>
      </c>
      <c r="G89" s="454">
        <v>0</v>
      </c>
      <c r="H89" s="454">
        <v>972.73238085937498</v>
      </c>
      <c r="I89" s="454">
        <v>2.7914172553242298</v>
      </c>
      <c r="J89" s="454">
        <v>-1568.9961218256401</v>
      </c>
      <c r="K89" s="454">
        <v>0</v>
      </c>
      <c r="L89" s="454">
        <v>-651.65654306590704</v>
      </c>
      <c r="M89" s="454">
        <v>8146.6015395802497</v>
      </c>
      <c r="N89" s="454">
        <v>7494.9449965143403</v>
      </c>
      <c r="O89" s="454">
        <f t="shared" si="3"/>
        <v>8146.6015395802497</v>
      </c>
      <c r="P89" s="454">
        <f t="shared" si="4"/>
        <v>0</v>
      </c>
      <c r="Q89" s="454">
        <f t="shared" si="5"/>
        <v>-1568.9961218256401</v>
      </c>
      <c r="S89" s="453">
        <v>0.36458333333333298</v>
      </c>
      <c r="T89" s="454">
        <v>2972.06372649384</v>
      </c>
      <c r="U89" s="454">
        <v>4607.4792495302099</v>
      </c>
      <c r="V89" s="454">
        <v>791.46058457417803</v>
      </c>
      <c r="W89" s="454">
        <v>387.58311216004199</v>
      </c>
      <c r="X89" s="454">
        <v>264.35339737138497</v>
      </c>
      <c r="Y89" s="454">
        <v>0</v>
      </c>
      <c r="Z89" s="454">
        <v>652.42154657011099</v>
      </c>
      <c r="AA89" s="454">
        <v>12.596892993960299</v>
      </c>
      <c r="AB89" s="454">
        <v>-1352.8869150938799</v>
      </c>
      <c r="AC89" s="454">
        <v>0</v>
      </c>
      <c r="AD89" s="454">
        <v>-672.40443661978497</v>
      </c>
      <c r="AE89" s="454">
        <v>8335.07159459984</v>
      </c>
      <c r="AF89" s="454">
        <v>7662.6671579800604</v>
      </c>
      <c r="AG89" s="454">
        <f t="shared" si="6"/>
        <v>8335.07159459984</v>
      </c>
      <c r="AH89" s="454">
        <f t="shared" si="7"/>
        <v>0</v>
      </c>
      <c r="AI89" s="454">
        <f t="shared" si="8"/>
        <v>-1352.8869150938799</v>
      </c>
      <c r="AK89" s="453">
        <v>0.36458333333333298</v>
      </c>
      <c r="AL89" s="454">
        <v>2989.2983174197402</v>
      </c>
      <c r="AM89" s="454">
        <v>4572.0898502569098</v>
      </c>
      <c r="AN89" s="454">
        <v>765.09242907971702</v>
      </c>
      <c r="AO89" s="454">
        <v>394.58388919227701</v>
      </c>
      <c r="AP89" s="454">
        <v>184.17509683991801</v>
      </c>
      <c r="AQ89" s="454">
        <v>0</v>
      </c>
      <c r="AR89" s="454">
        <v>925.81225878906298</v>
      </c>
      <c r="AS89" s="454">
        <v>9.3726469693078194</v>
      </c>
      <c r="AT89" s="454">
        <v>-1471.4752678193599</v>
      </c>
      <c r="AU89" s="454">
        <v>-1.6785670210397601</v>
      </c>
      <c r="AV89" s="454">
        <v>-663.18198868687296</v>
      </c>
      <c r="AW89" s="454">
        <v>8367.2706537065405</v>
      </c>
      <c r="AX89" s="454">
        <v>7704.0886650196599</v>
      </c>
      <c r="AY89" s="454">
        <f t="shared" si="9"/>
        <v>8367.2706537065405</v>
      </c>
      <c r="AZ89" s="454">
        <f t="shared" si="10"/>
        <v>0</v>
      </c>
      <c r="BA89" s="454">
        <f t="shared" si="11"/>
        <v>-1471.4752678193599</v>
      </c>
    </row>
    <row r="90" spans="1:53" s="448" customFormat="1">
      <c r="A90" s="453">
        <v>0.375</v>
      </c>
      <c r="B90" s="454">
        <v>3130.3160831304599</v>
      </c>
      <c r="C90" s="454">
        <v>4373.41811276504</v>
      </c>
      <c r="D90" s="454">
        <v>759.419048310574</v>
      </c>
      <c r="E90" s="454">
        <v>381.05038626899602</v>
      </c>
      <c r="F90" s="454">
        <v>62.9512883335669</v>
      </c>
      <c r="G90" s="454">
        <v>0</v>
      </c>
      <c r="H90" s="454">
        <v>1065.58649003092</v>
      </c>
      <c r="I90" s="454">
        <v>2.9183575514481901</v>
      </c>
      <c r="J90" s="454">
        <v>-1523.5269587031801</v>
      </c>
      <c r="K90" s="454">
        <v>0</v>
      </c>
      <c r="L90" s="454">
        <v>-654.27766565878801</v>
      </c>
      <c r="M90" s="454">
        <v>8252.1328076878399</v>
      </c>
      <c r="N90" s="454">
        <v>7597.8551420290496</v>
      </c>
      <c r="O90" s="454">
        <f t="shared" si="3"/>
        <v>8252.1328076878399</v>
      </c>
      <c r="P90" s="454">
        <f t="shared" si="4"/>
        <v>0</v>
      </c>
      <c r="Q90" s="454">
        <f t="shared" si="5"/>
        <v>-1523.5269587031801</v>
      </c>
      <c r="S90" s="453">
        <v>0.375</v>
      </c>
      <c r="T90" s="454">
        <v>2971.4501668917001</v>
      </c>
      <c r="U90" s="454">
        <v>4625.4567050444502</v>
      </c>
      <c r="V90" s="454">
        <v>783.48360261629603</v>
      </c>
      <c r="W90" s="454">
        <v>380.77133854011697</v>
      </c>
      <c r="X90" s="454">
        <v>135.05924243339899</v>
      </c>
      <c r="Y90" s="454">
        <v>0</v>
      </c>
      <c r="Z90" s="454">
        <v>728.894617293328</v>
      </c>
      <c r="AA90" s="454">
        <v>11.146621424541101</v>
      </c>
      <c r="AB90" s="454">
        <v>-1271.1740691416501</v>
      </c>
      <c r="AC90" s="454">
        <v>0</v>
      </c>
      <c r="AD90" s="454">
        <v>-673.16473353716401</v>
      </c>
      <c r="AE90" s="454">
        <v>8365.0882251021794</v>
      </c>
      <c r="AF90" s="454">
        <v>7691.9234915650204</v>
      </c>
      <c r="AG90" s="454">
        <f t="shared" si="6"/>
        <v>8365.0882251021794</v>
      </c>
      <c r="AH90" s="454">
        <f t="shared" si="7"/>
        <v>0</v>
      </c>
      <c r="AI90" s="454">
        <f t="shared" si="8"/>
        <v>-1271.1740691416501</v>
      </c>
      <c r="AK90" s="453">
        <v>0.375</v>
      </c>
      <c r="AL90" s="454">
        <v>2986.7110856405502</v>
      </c>
      <c r="AM90" s="454">
        <v>4550.5564495876797</v>
      </c>
      <c r="AN90" s="454">
        <v>787.07337573859502</v>
      </c>
      <c r="AO90" s="454">
        <v>388.29974667366201</v>
      </c>
      <c r="AP90" s="454">
        <v>205.920317895929</v>
      </c>
      <c r="AQ90" s="454">
        <v>0</v>
      </c>
      <c r="AR90" s="454">
        <v>1064.9775721435501</v>
      </c>
      <c r="AS90" s="454">
        <v>8.5451173403229905</v>
      </c>
      <c r="AT90" s="454">
        <v>-1416.30785009743</v>
      </c>
      <c r="AU90" s="454">
        <v>-111.812711387978</v>
      </c>
      <c r="AV90" s="454">
        <v>-662.22233886771903</v>
      </c>
      <c r="AW90" s="454">
        <v>8463.9631035348793</v>
      </c>
      <c r="AX90" s="454">
        <v>7801.74076466716</v>
      </c>
      <c r="AY90" s="454">
        <f t="shared" si="9"/>
        <v>8463.9631035348793</v>
      </c>
      <c r="AZ90" s="454">
        <f t="shared" si="10"/>
        <v>0</v>
      </c>
      <c r="BA90" s="454">
        <f t="shared" si="11"/>
        <v>-1416.30785009743</v>
      </c>
    </row>
    <row r="91" spans="1:53" s="448" customFormat="1">
      <c r="A91" s="453">
        <v>0.38541666666666702</v>
      </c>
      <c r="B91" s="454">
        <v>3128.2753549075501</v>
      </c>
      <c r="C91" s="454">
        <v>4378.1423790914096</v>
      </c>
      <c r="D91" s="454">
        <v>761.02206894734604</v>
      </c>
      <c r="E91" s="454">
        <v>381.75699658044601</v>
      </c>
      <c r="F91" s="454">
        <v>59.332796056878699</v>
      </c>
      <c r="G91" s="454">
        <v>0</v>
      </c>
      <c r="H91" s="454">
        <v>1177.1555260416701</v>
      </c>
      <c r="I91" s="454">
        <v>3.29325865474829</v>
      </c>
      <c r="J91" s="454">
        <v>-1576.5444388666699</v>
      </c>
      <c r="K91" s="454">
        <v>0</v>
      </c>
      <c r="L91" s="454">
        <v>-655.65461508252497</v>
      </c>
      <c r="M91" s="454">
        <v>8312.4339414133701</v>
      </c>
      <c r="N91" s="454">
        <v>7656.7793263308404</v>
      </c>
      <c r="O91" s="454">
        <f t="shared" si="3"/>
        <v>8312.4339414133701</v>
      </c>
      <c r="P91" s="454">
        <f t="shared" si="4"/>
        <v>0</v>
      </c>
      <c r="Q91" s="454">
        <f t="shared" si="5"/>
        <v>-1576.5444388666699</v>
      </c>
      <c r="S91" s="453">
        <v>0.38541666666666702</v>
      </c>
      <c r="T91" s="454">
        <v>2971.5035043272001</v>
      </c>
      <c r="U91" s="454">
        <v>4618.2468930442901</v>
      </c>
      <c r="V91" s="454">
        <v>782.32683536818195</v>
      </c>
      <c r="W91" s="454">
        <v>376.96462496449499</v>
      </c>
      <c r="X91" s="454">
        <v>128.655444744059</v>
      </c>
      <c r="Y91" s="454">
        <v>0</v>
      </c>
      <c r="Z91" s="454">
        <v>801.60574238612696</v>
      </c>
      <c r="AA91" s="454">
        <v>9.8019624439681294</v>
      </c>
      <c r="AB91" s="454">
        <v>-1320.7504132311799</v>
      </c>
      <c r="AC91" s="454">
        <v>0</v>
      </c>
      <c r="AD91" s="454">
        <v>-672.81015246246898</v>
      </c>
      <c r="AE91" s="454">
        <v>8368.3545940471395</v>
      </c>
      <c r="AF91" s="454">
        <v>7695.5444415846696</v>
      </c>
      <c r="AG91" s="454">
        <f t="shared" si="6"/>
        <v>8368.3545940471395</v>
      </c>
      <c r="AH91" s="454">
        <f t="shared" si="7"/>
        <v>0</v>
      </c>
      <c r="AI91" s="454">
        <f t="shared" si="8"/>
        <v>-1320.7504132311799</v>
      </c>
      <c r="AK91" s="453">
        <v>0.38541666666666702</v>
      </c>
      <c r="AL91" s="454">
        <v>2984.4039439841199</v>
      </c>
      <c r="AM91" s="454">
        <v>4584.1127494170296</v>
      </c>
      <c r="AN91" s="454">
        <v>789.94074641424902</v>
      </c>
      <c r="AO91" s="454">
        <v>389.94148616447501</v>
      </c>
      <c r="AP91" s="454">
        <v>209.10801919144001</v>
      </c>
      <c r="AQ91" s="454">
        <v>0</v>
      </c>
      <c r="AR91" s="454">
        <v>1183.65823942057</v>
      </c>
      <c r="AS91" s="454">
        <v>7.70536778896449</v>
      </c>
      <c r="AT91" s="454">
        <v>-1521.8749744642801</v>
      </c>
      <c r="AU91" s="454">
        <v>-114.24998895137399</v>
      </c>
      <c r="AV91" s="454">
        <v>-666.50514889630404</v>
      </c>
      <c r="AW91" s="454">
        <v>8512.7455889651992</v>
      </c>
      <c r="AX91" s="454">
        <v>7846.2404400688902</v>
      </c>
      <c r="AY91" s="454">
        <f t="shared" si="9"/>
        <v>8512.7455889651992</v>
      </c>
      <c r="AZ91" s="454">
        <f t="shared" si="10"/>
        <v>0</v>
      </c>
      <c r="BA91" s="454">
        <f t="shared" si="11"/>
        <v>-1521.8749744642801</v>
      </c>
    </row>
    <row r="92" spans="1:53" s="448" customFormat="1">
      <c r="A92" s="453">
        <v>0.39583333333333298</v>
      </c>
      <c r="B92" s="454">
        <v>3127.6017985056901</v>
      </c>
      <c r="C92" s="454">
        <v>4369.82232169705</v>
      </c>
      <c r="D92" s="454">
        <v>775.71089137696094</v>
      </c>
      <c r="E92" s="454">
        <v>379.72352537929299</v>
      </c>
      <c r="F92" s="454">
        <v>59.330246484644803</v>
      </c>
      <c r="G92" s="454">
        <v>0</v>
      </c>
      <c r="H92" s="454">
        <v>1258.5402295735701</v>
      </c>
      <c r="I92" s="454">
        <v>3.5108687298464498</v>
      </c>
      <c r="J92" s="454">
        <v>-1627.88269233506</v>
      </c>
      <c r="K92" s="454">
        <v>0</v>
      </c>
      <c r="L92" s="454">
        <v>-655.59225455447404</v>
      </c>
      <c r="M92" s="454">
        <v>8346.3571894119796</v>
      </c>
      <c r="N92" s="454">
        <v>7690.7649348575096</v>
      </c>
      <c r="O92" s="454">
        <f t="shared" si="3"/>
        <v>8346.3571894119796</v>
      </c>
      <c r="P92" s="454">
        <f t="shared" si="4"/>
        <v>0</v>
      </c>
      <c r="Q92" s="454">
        <f t="shared" si="5"/>
        <v>-1627.88269233506</v>
      </c>
      <c r="S92" s="453">
        <v>0.39583333333333298</v>
      </c>
      <c r="T92" s="454">
        <v>2970.07638602108</v>
      </c>
      <c r="U92" s="454">
        <v>4617.8663770036201</v>
      </c>
      <c r="V92" s="454">
        <v>782.12623637668298</v>
      </c>
      <c r="W92" s="454">
        <v>373.11629774977803</v>
      </c>
      <c r="X92" s="454">
        <v>128.69198447601801</v>
      </c>
      <c r="Y92" s="454">
        <v>0</v>
      </c>
      <c r="Z92" s="454">
        <v>878.11659840949505</v>
      </c>
      <c r="AA92" s="454">
        <v>13.124937080225701</v>
      </c>
      <c r="AB92" s="454">
        <v>-1330.8279409526999</v>
      </c>
      <c r="AC92" s="454">
        <v>0</v>
      </c>
      <c r="AD92" s="454">
        <v>-673.19502794065602</v>
      </c>
      <c r="AE92" s="454">
        <v>8432.2908761641902</v>
      </c>
      <c r="AF92" s="454">
        <v>7759.0958482235401</v>
      </c>
      <c r="AG92" s="454">
        <f t="shared" si="6"/>
        <v>8432.2908761641902</v>
      </c>
      <c r="AH92" s="454">
        <f t="shared" si="7"/>
        <v>0</v>
      </c>
      <c r="AI92" s="454">
        <f t="shared" si="8"/>
        <v>-1330.8279409526999</v>
      </c>
      <c r="AK92" s="453">
        <v>0.39583333333333298</v>
      </c>
      <c r="AL92" s="454">
        <v>2982.8035638848</v>
      </c>
      <c r="AM92" s="454">
        <v>4542.1243525725904</v>
      </c>
      <c r="AN92" s="454">
        <v>789.73976243106301</v>
      </c>
      <c r="AO92" s="454">
        <v>391.52642900722799</v>
      </c>
      <c r="AP92" s="454">
        <v>209.04778220403099</v>
      </c>
      <c r="AQ92" s="454">
        <v>0</v>
      </c>
      <c r="AR92" s="454">
        <v>1287.57784464518</v>
      </c>
      <c r="AS92" s="454">
        <v>7.1382646453340302</v>
      </c>
      <c r="AT92" s="454">
        <v>-1559.9344948764001</v>
      </c>
      <c r="AU92" s="454">
        <v>-111.92013855445499</v>
      </c>
      <c r="AV92" s="454">
        <v>-663.28696854363398</v>
      </c>
      <c r="AW92" s="454">
        <v>8538.1033659593704</v>
      </c>
      <c r="AX92" s="454">
        <v>7874.8163974157296</v>
      </c>
      <c r="AY92" s="454">
        <f t="shared" si="9"/>
        <v>8538.1033659593704</v>
      </c>
      <c r="AZ92" s="454">
        <f t="shared" si="10"/>
        <v>0</v>
      </c>
      <c r="BA92" s="454">
        <f t="shared" si="11"/>
        <v>-1559.9344948764001</v>
      </c>
    </row>
    <row r="93" spans="1:53" s="448" customFormat="1">
      <c r="A93" s="453">
        <v>0.40625</v>
      </c>
      <c r="B93" s="454">
        <v>3125.2276379650002</v>
      </c>
      <c r="C93" s="454">
        <v>4338.3477576663799</v>
      </c>
      <c r="D93" s="454">
        <v>773.97372620572901</v>
      </c>
      <c r="E93" s="454">
        <v>365.24562958404198</v>
      </c>
      <c r="F93" s="454">
        <v>59.271866412040701</v>
      </c>
      <c r="G93" s="454">
        <v>0</v>
      </c>
      <c r="H93" s="454">
        <v>1385.51295328776</v>
      </c>
      <c r="I93" s="454">
        <v>4.1510948189295798</v>
      </c>
      <c r="J93" s="454">
        <v>-1627.76765059171</v>
      </c>
      <c r="K93" s="454">
        <v>0</v>
      </c>
      <c r="L93" s="454">
        <v>-652.42922887151497</v>
      </c>
      <c r="M93" s="454">
        <v>8423.9630153481703</v>
      </c>
      <c r="N93" s="454">
        <v>7771.5337864766598</v>
      </c>
      <c r="O93" s="454">
        <f t="shared" si="3"/>
        <v>8423.9630153481703</v>
      </c>
      <c r="P93" s="454">
        <f t="shared" si="4"/>
        <v>0</v>
      </c>
      <c r="Q93" s="454">
        <f t="shared" si="5"/>
        <v>-1627.76765059171</v>
      </c>
      <c r="S93" s="453">
        <v>0.40625</v>
      </c>
      <c r="T93" s="454">
        <v>2966.5619439725601</v>
      </c>
      <c r="U93" s="454">
        <v>4604.5805914940202</v>
      </c>
      <c r="V93" s="454">
        <v>781.59131661565505</v>
      </c>
      <c r="W93" s="454">
        <v>367.208029870335</v>
      </c>
      <c r="X93" s="454">
        <v>127.453109862622</v>
      </c>
      <c r="Y93" s="454">
        <v>0</v>
      </c>
      <c r="Z93" s="454">
        <v>949.55339097689</v>
      </c>
      <c r="AA93" s="454">
        <v>11.210494610186201</v>
      </c>
      <c r="AB93" s="454">
        <v>-1358.0223607129501</v>
      </c>
      <c r="AC93" s="454">
        <v>-24.135938291408799</v>
      </c>
      <c r="AD93" s="454">
        <v>-671.92810473901795</v>
      </c>
      <c r="AE93" s="454">
        <v>8426.0005783979104</v>
      </c>
      <c r="AF93" s="454">
        <v>7754.07247365889</v>
      </c>
      <c r="AG93" s="454">
        <f t="shared" si="6"/>
        <v>8426.0005783979104</v>
      </c>
      <c r="AH93" s="454">
        <f t="shared" si="7"/>
        <v>0</v>
      </c>
      <c r="AI93" s="454">
        <f t="shared" si="8"/>
        <v>-1358.0223607129501</v>
      </c>
      <c r="AK93" s="453">
        <v>0.40625</v>
      </c>
      <c r="AL93" s="454">
        <v>2982.3768110525798</v>
      </c>
      <c r="AM93" s="454">
        <v>4496.8739736840998</v>
      </c>
      <c r="AN93" s="454">
        <v>789.87375175318698</v>
      </c>
      <c r="AO93" s="454">
        <v>386.86141503928502</v>
      </c>
      <c r="AP93" s="454">
        <v>202.87196367860099</v>
      </c>
      <c r="AQ93" s="454">
        <v>0</v>
      </c>
      <c r="AR93" s="454">
        <v>1398.1748830566401</v>
      </c>
      <c r="AS93" s="454">
        <v>7.0211627125808604</v>
      </c>
      <c r="AT93" s="454">
        <v>-1598.88417083171</v>
      </c>
      <c r="AU93" s="454">
        <v>-111.859709524683</v>
      </c>
      <c r="AV93" s="454">
        <v>-659.42374460342205</v>
      </c>
      <c r="AW93" s="454">
        <v>8553.3100806205803</v>
      </c>
      <c r="AX93" s="454">
        <v>7893.8863360171599</v>
      </c>
      <c r="AY93" s="454">
        <f t="shared" si="9"/>
        <v>8553.3100806205803</v>
      </c>
      <c r="AZ93" s="454">
        <f t="shared" si="10"/>
        <v>0</v>
      </c>
      <c r="BA93" s="454">
        <f t="shared" si="11"/>
        <v>-1598.88417083171</v>
      </c>
    </row>
    <row r="94" spans="1:53" s="448" customFormat="1">
      <c r="A94" s="453">
        <v>0.41666666666666702</v>
      </c>
      <c r="B94" s="454">
        <v>3123.1268792251899</v>
      </c>
      <c r="C94" s="454">
        <v>4292.27903984153</v>
      </c>
      <c r="D94" s="454">
        <v>705.31854691902197</v>
      </c>
      <c r="E94" s="454">
        <v>355.90068633053602</v>
      </c>
      <c r="F94" s="454">
        <v>59.803904069686197</v>
      </c>
      <c r="G94" s="454">
        <v>0</v>
      </c>
      <c r="H94" s="454">
        <v>1492.5709806315101</v>
      </c>
      <c r="I94" s="454">
        <v>7.3414281077191097</v>
      </c>
      <c r="J94" s="454">
        <v>-1621.1216254707699</v>
      </c>
      <c r="K94" s="454">
        <v>0</v>
      </c>
      <c r="L94" s="454">
        <v>-647.01446567940695</v>
      </c>
      <c r="M94" s="454">
        <v>8415.21983965443</v>
      </c>
      <c r="N94" s="454">
        <v>7768.2053739750199</v>
      </c>
      <c r="O94" s="454">
        <f t="shared" si="3"/>
        <v>8415.21983965443</v>
      </c>
      <c r="P94" s="454">
        <f t="shared" si="4"/>
        <v>0</v>
      </c>
      <c r="Q94" s="454">
        <f t="shared" si="5"/>
        <v>-1621.1216254707699</v>
      </c>
      <c r="S94" s="453">
        <v>0.41666666666666702</v>
      </c>
      <c r="T94" s="454">
        <v>2965.11483226877</v>
      </c>
      <c r="U94" s="454">
        <v>4590.0139618117901</v>
      </c>
      <c r="V94" s="454">
        <v>773.26664007799695</v>
      </c>
      <c r="W94" s="454">
        <v>360.17655172035398</v>
      </c>
      <c r="X94" s="454">
        <v>114.43009650069099</v>
      </c>
      <c r="Y94" s="454">
        <v>0</v>
      </c>
      <c r="Z94" s="454">
        <v>1019.87767770388</v>
      </c>
      <c r="AA94" s="454">
        <v>11.299385715487301</v>
      </c>
      <c r="AB94" s="454">
        <v>-886.20664868166295</v>
      </c>
      <c r="AC94" s="454">
        <v>-554.91391652132302</v>
      </c>
      <c r="AD94" s="454">
        <v>-670.36479752705395</v>
      </c>
      <c r="AE94" s="454">
        <v>8393.0585805959799</v>
      </c>
      <c r="AF94" s="454">
        <v>7722.6937830689303</v>
      </c>
      <c r="AG94" s="454">
        <f t="shared" si="6"/>
        <v>8393.0585805959799</v>
      </c>
      <c r="AH94" s="454">
        <f t="shared" si="7"/>
        <v>0</v>
      </c>
      <c r="AI94" s="454">
        <f t="shared" si="8"/>
        <v>-886.20664868166295</v>
      </c>
      <c r="AK94" s="453">
        <v>0.41666666666666702</v>
      </c>
      <c r="AL94" s="454">
        <v>2978.7093479396799</v>
      </c>
      <c r="AM94" s="454">
        <v>4459.6419429509697</v>
      </c>
      <c r="AN94" s="454">
        <v>804.67957184792101</v>
      </c>
      <c r="AO94" s="454">
        <v>380.598763484367</v>
      </c>
      <c r="AP94" s="454">
        <v>105.70558100762101</v>
      </c>
      <c r="AQ94" s="454">
        <v>0</v>
      </c>
      <c r="AR94" s="454">
        <v>1490.19704500326</v>
      </c>
      <c r="AS94" s="454">
        <v>5.9947755532035902</v>
      </c>
      <c r="AT94" s="454">
        <v>-1658.8404322456699</v>
      </c>
      <c r="AU94" s="454">
        <v>0</v>
      </c>
      <c r="AV94" s="454">
        <v>-655.41205387955404</v>
      </c>
      <c r="AW94" s="454">
        <v>8566.6865955413505</v>
      </c>
      <c r="AX94" s="454">
        <v>7911.27454166179</v>
      </c>
      <c r="AY94" s="454">
        <f t="shared" si="9"/>
        <v>8566.6865955413505</v>
      </c>
      <c r="AZ94" s="454">
        <f t="shared" si="10"/>
        <v>0</v>
      </c>
      <c r="BA94" s="454">
        <f t="shared" si="11"/>
        <v>-1658.8404322456699</v>
      </c>
    </row>
    <row r="95" spans="1:53" s="448" customFormat="1">
      <c r="A95" s="453">
        <v>0.42708333333333298</v>
      </c>
      <c r="B95" s="454">
        <v>3122.8534937059899</v>
      </c>
      <c r="C95" s="454">
        <v>4278.9256897355599</v>
      </c>
      <c r="D95" s="454">
        <v>698.61802987899898</v>
      </c>
      <c r="E95" s="454">
        <v>355.362610517946</v>
      </c>
      <c r="F95" s="454">
        <v>59.634200598597602</v>
      </c>
      <c r="G95" s="454">
        <v>0</v>
      </c>
      <c r="H95" s="454">
        <v>1550.8892913411501</v>
      </c>
      <c r="I95" s="454">
        <v>9.5878373859797907</v>
      </c>
      <c r="J95" s="454">
        <v>-1662.38815576155</v>
      </c>
      <c r="K95" s="454">
        <v>0</v>
      </c>
      <c r="L95" s="454">
        <v>-646.068985465541</v>
      </c>
      <c r="M95" s="454">
        <v>8413.4829974026798</v>
      </c>
      <c r="N95" s="454">
        <v>7767.4140119371395</v>
      </c>
      <c r="O95" s="454">
        <f t="shared" si="3"/>
        <v>8413.4829974026798</v>
      </c>
      <c r="P95" s="454">
        <f t="shared" si="4"/>
        <v>0</v>
      </c>
      <c r="Q95" s="454">
        <f t="shared" si="5"/>
        <v>-1662.38815576155</v>
      </c>
      <c r="S95" s="453">
        <v>0.42708333333333298</v>
      </c>
      <c r="T95" s="454">
        <v>2962.6006787922602</v>
      </c>
      <c r="U95" s="454">
        <v>4572.0569564213001</v>
      </c>
      <c r="V95" s="454">
        <v>772.40407216866504</v>
      </c>
      <c r="W95" s="454">
        <v>365.24208273266697</v>
      </c>
      <c r="X95" s="454">
        <v>114.889449510256</v>
      </c>
      <c r="Y95" s="454">
        <v>0</v>
      </c>
      <c r="Z95" s="454">
        <v>1068.7980944977501</v>
      </c>
      <c r="AA95" s="454">
        <v>11.6849016143676</v>
      </c>
      <c r="AB95" s="454">
        <v>-821.30795527247801</v>
      </c>
      <c r="AC95" s="454">
        <v>-681.04128586065303</v>
      </c>
      <c r="AD95" s="454">
        <v>-669.27333330189902</v>
      </c>
      <c r="AE95" s="454">
        <v>8365.3269946041401</v>
      </c>
      <c r="AF95" s="454">
        <v>7696.0536613022396</v>
      </c>
      <c r="AG95" s="454">
        <f t="shared" si="6"/>
        <v>8365.3269946041401</v>
      </c>
      <c r="AH95" s="454">
        <f t="shared" si="7"/>
        <v>0</v>
      </c>
      <c r="AI95" s="454">
        <f t="shared" si="8"/>
        <v>-821.30795527247801</v>
      </c>
      <c r="AK95" s="453">
        <v>0.42708333333333298</v>
      </c>
      <c r="AL95" s="454">
        <v>2976.6222410463702</v>
      </c>
      <c r="AM95" s="454">
        <v>4533.1294368436802</v>
      </c>
      <c r="AN95" s="454">
        <v>798.97161772956099</v>
      </c>
      <c r="AO95" s="454">
        <v>386.01433281151202</v>
      </c>
      <c r="AP95" s="454">
        <v>95.463272613188195</v>
      </c>
      <c r="AQ95" s="454">
        <v>0</v>
      </c>
      <c r="AR95" s="454">
        <v>1592.0916035156199</v>
      </c>
      <c r="AS95" s="454">
        <v>6.0118466538574502</v>
      </c>
      <c r="AT95" s="454">
        <v>-1817.6031768565899</v>
      </c>
      <c r="AU95" s="454">
        <v>0</v>
      </c>
      <c r="AV95" s="454">
        <v>-663.45137506265405</v>
      </c>
      <c r="AW95" s="454">
        <v>8570.7011743572093</v>
      </c>
      <c r="AX95" s="454">
        <v>7907.24979929455</v>
      </c>
      <c r="AY95" s="454">
        <f t="shared" si="9"/>
        <v>8570.7011743572093</v>
      </c>
      <c r="AZ95" s="454">
        <f t="shared" si="10"/>
        <v>0</v>
      </c>
      <c r="BA95" s="454">
        <f t="shared" si="11"/>
        <v>-1817.6031768565899</v>
      </c>
    </row>
    <row r="96" spans="1:53" s="448" customFormat="1">
      <c r="A96" s="453">
        <v>0.4375</v>
      </c>
      <c r="B96" s="454">
        <v>3120.5126617435799</v>
      </c>
      <c r="C96" s="454">
        <v>4237.7051970454504</v>
      </c>
      <c r="D96" s="454">
        <v>708.30996430620905</v>
      </c>
      <c r="E96" s="454">
        <v>339.15093390038402</v>
      </c>
      <c r="F96" s="454">
        <v>59.610069869697398</v>
      </c>
      <c r="G96" s="454">
        <v>0</v>
      </c>
      <c r="H96" s="454">
        <v>1662.4188618977901</v>
      </c>
      <c r="I96" s="454">
        <v>11.7711003320239</v>
      </c>
      <c r="J96" s="454">
        <v>-1653.94819572552</v>
      </c>
      <c r="K96" s="454">
        <v>0</v>
      </c>
      <c r="L96" s="454">
        <v>-641.88224982137899</v>
      </c>
      <c r="M96" s="454">
        <v>8485.5305933696109</v>
      </c>
      <c r="N96" s="454">
        <v>7843.6483435482296</v>
      </c>
      <c r="O96" s="454">
        <f t="shared" si="3"/>
        <v>8485.5305933696109</v>
      </c>
      <c r="P96" s="454">
        <f t="shared" si="4"/>
        <v>0</v>
      </c>
      <c r="Q96" s="454">
        <f t="shared" si="5"/>
        <v>-1653.94819572552</v>
      </c>
      <c r="S96" s="453">
        <v>0.4375</v>
      </c>
      <c r="T96" s="454">
        <v>2959.8997954477099</v>
      </c>
      <c r="U96" s="454">
        <v>4573.3294702719704</v>
      </c>
      <c r="V96" s="454">
        <v>772.29041314656604</v>
      </c>
      <c r="W96" s="454">
        <v>362.757860606831</v>
      </c>
      <c r="X96" s="454">
        <v>115.214007941452</v>
      </c>
      <c r="Y96" s="454">
        <v>0</v>
      </c>
      <c r="Z96" s="454">
        <v>1113.06173649129</v>
      </c>
      <c r="AA96" s="454">
        <v>11.9598309474761</v>
      </c>
      <c r="AB96" s="454">
        <v>-823.44737817066095</v>
      </c>
      <c r="AC96" s="454">
        <v>-679.48517910781504</v>
      </c>
      <c r="AD96" s="454">
        <v>-669.49795025062997</v>
      </c>
      <c r="AE96" s="454">
        <v>8405.58055757482</v>
      </c>
      <c r="AF96" s="454">
        <v>7736.0826073241897</v>
      </c>
      <c r="AG96" s="454">
        <f t="shared" si="6"/>
        <v>8405.58055757482</v>
      </c>
      <c r="AH96" s="454">
        <f t="shared" si="7"/>
        <v>0</v>
      </c>
      <c r="AI96" s="454">
        <f t="shared" si="8"/>
        <v>-823.44737817066095</v>
      </c>
      <c r="AK96" s="453">
        <v>0.4375</v>
      </c>
      <c r="AL96" s="454">
        <v>2974.8418413842601</v>
      </c>
      <c r="AM96" s="454">
        <v>4559.0018015670203</v>
      </c>
      <c r="AN96" s="454">
        <v>530.91929121199803</v>
      </c>
      <c r="AO96" s="454">
        <v>385.37388749585301</v>
      </c>
      <c r="AP96" s="454">
        <v>95.365634118085396</v>
      </c>
      <c r="AQ96" s="454">
        <v>0</v>
      </c>
      <c r="AR96" s="454">
        <v>1676.9950490722699</v>
      </c>
      <c r="AS96" s="454">
        <v>6.46190743545014</v>
      </c>
      <c r="AT96" s="454">
        <v>-1659.7478897183801</v>
      </c>
      <c r="AU96" s="454">
        <v>0</v>
      </c>
      <c r="AV96" s="454">
        <v>-661.884580375974</v>
      </c>
      <c r="AW96" s="454">
        <v>8569.2115225665493</v>
      </c>
      <c r="AX96" s="454">
        <v>7907.3269421905798</v>
      </c>
      <c r="AY96" s="454">
        <f t="shared" si="9"/>
        <v>8569.2115225665493</v>
      </c>
      <c r="AZ96" s="454">
        <f t="shared" si="10"/>
        <v>0</v>
      </c>
      <c r="BA96" s="454">
        <f t="shared" si="11"/>
        <v>-1659.7478897183801</v>
      </c>
    </row>
    <row r="97" spans="1:53" s="448" customFormat="1">
      <c r="A97" s="453">
        <v>0.44791666666666702</v>
      </c>
      <c r="B97" s="454">
        <v>3116.8914229789998</v>
      </c>
      <c r="C97" s="454">
        <v>4198.8389360890396</v>
      </c>
      <c r="D97" s="454">
        <v>695.72721270512397</v>
      </c>
      <c r="E97" s="454">
        <v>338.78621086215799</v>
      </c>
      <c r="F97" s="454">
        <v>59.584638696908797</v>
      </c>
      <c r="G97" s="454">
        <v>0</v>
      </c>
      <c r="H97" s="454">
        <v>1759.6413649088499</v>
      </c>
      <c r="I97" s="454">
        <v>15.452663205783301</v>
      </c>
      <c r="J97" s="454">
        <v>-1665.28402810438</v>
      </c>
      <c r="K97" s="454">
        <v>0</v>
      </c>
      <c r="L97" s="454">
        <v>-638.50006609046397</v>
      </c>
      <c r="M97" s="454">
        <v>8519.6384213424899</v>
      </c>
      <c r="N97" s="454">
        <v>7881.1383552520201</v>
      </c>
      <c r="O97" s="454">
        <f t="shared" si="3"/>
        <v>8519.6384213424899</v>
      </c>
      <c r="P97" s="454">
        <f t="shared" si="4"/>
        <v>0</v>
      </c>
      <c r="Q97" s="454">
        <f t="shared" si="5"/>
        <v>-1665.28402810438</v>
      </c>
      <c r="S97" s="453">
        <v>0.44791666666666702</v>
      </c>
      <c r="T97" s="454">
        <v>2955.4783890580302</v>
      </c>
      <c r="U97" s="454">
        <v>4565.6872328914496</v>
      </c>
      <c r="V97" s="454">
        <v>772.08980191172498</v>
      </c>
      <c r="W97" s="454">
        <v>360.19061992629202</v>
      </c>
      <c r="X97" s="454">
        <v>115.17989349019901</v>
      </c>
      <c r="Y97" s="454">
        <v>0</v>
      </c>
      <c r="Z97" s="454">
        <v>1161.1509157104699</v>
      </c>
      <c r="AA97" s="454">
        <v>11.580994288463</v>
      </c>
      <c r="AB97" s="454">
        <v>-778.08192192056197</v>
      </c>
      <c r="AC97" s="454">
        <v>-716.33389988618796</v>
      </c>
      <c r="AD97" s="454">
        <v>-668.76926400933701</v>
      </c>
      <c r="AE97" s="454">
        <v>8446.9420254698798</v>
      </c>
      <c r="AF97" s="454">
        <v>7778.1727614605397</v>
      </c>
      <c r="AG97" s="454">
        <f t="shared" si="6"/>
        <v>8446.9420254698798</v>
      </c>
      <c r="AH97" s="454">
        <f t="shared" si="7"/>
        <v>0</v>
      </c>
      <c r="AI97" s="454">
        <f t="shared" si="8"/>
        <v>-778.08192192056197</v>
      </c>
      <c r="AK97" s="453">
        <v>0.44791666666666702</v>
      </c>
      <c r="AL97" s="454">
        <v>2972.26794257865</v>
      </c>
      <c r="AM97" s="454">
        <v>4543.3092817183497</v>
      </c>
      <c r="AN97" s="454">
        <v>105.978854500324</v>
      </c>
      <c r="AO97" s="454">
        <v>389.51612666186998</v>
      </c>
      <c r="AP97" s="454">
        <v>95.244018535534494</v>
      </c>
      <c r="AQ97" s="454">
        <v>0</v>
      </c>
      <c r="AR97" s="454">
        <v>1761.12026529948</v>
      </c>
      <c r="AS97" s="454">
        <v>7.5148882533051404</v>
      </c>
      <c r="AT97" s="454">
        <v>-1217.5753259629901</v>
      </c>
      <c r="AU97" s="454">
        <v>-37.270903454487403</v>
      </c>
      <c r="AV97" s="454">
        <v>-653.83293747513903</v>
      </c>
      <c r="AW97" s="454">
        <v>8620.1051481300401</v>
      </c>
      <c r="AX97" s="454">
        <v>7966.2722106548999</v>
      </c>
      <c r="AY97" s="454">
        <f t="shared" si="9"/>
        <v>8620.1051481300401</v>
      </c>
      <c r="AZ97" s="454">
        <f t="shared" si="10"/>
        <v>0</v>
      </c>
      <c r="BA97" s="454">
        <f t="shared" si="11"/>
        <v>-1217.5753259629901</v>
      </c>
    </row>
    <row r="98" spans="1:53" s="448" customFormat="1">
      <c r="A98" s="453">
        <v>0.45833333333333298</v>
      </c>
      <c r="B98" s="454">
        <v>3113.2501577604398</v>
      </c>
      <c r="C98" s="454">
        <v>4217.0239528247203</v>
      </c>
      <c r="D98" s="454">
        <v>658.16003337331301</v>
      </c>
      <c r="E98" s="454">
        <v>322.11227077551098</v>
      </c>
      <c r="F98" s="454">
        <v>59.558230368151598</v>
      </c>
      <c r="G98" s="454">
        <v>0</v>
      </c>
      <c r="H98" s="454">
        <v>1797.35773868815</v>
      </c>
      <c r="I98" s="454">
        <v>20.256259764192901</v>
      </c>
      <c r="J98" s="454">
        <v>-1590.9850324583001</v>
      </c>
      <c r="K98" s="454">
        <v>0</v>
      </c>
      <c r="L98" s="454">
        <v>-638.76299779812098</v>
      </c>
      <c r="M98" s="454">
        <v>8596.7336110961805</v>
      </c>
      <c r="N98" s="454">
        <v>7957.97061329806</v>
      </c>
      <c r="O98" s="454">
        <f t="shared" si="3"/>
        <v>8596.7336110961805</v>
      </c>
      <c r="P98" s="454">
        <f t="shared" si="4"/>
        <v>0</v>
      </c>
      <c r="Q98" s="454">
        <f t="shared" si="5"/>
        <v>-1590.9850324583001</v>
      </c>
      <c r="S98" s="453">
        <v>0.45833333333333298</v>
      </c>
      <c r="T98" s="454">
        <v>2952.4907437319898</v>
      </c>
      <c r="U98" s="454">
        <v>4554.9522573066797</v>
      </c>
      <c r="V98" s="454">
        <v>619.577500115936</v>
      </c>
      <c r="W98" s="454">
        <v>355.55065912129101</v>
      </c>
      <c r="X98" s="454">
        <v>205.21357056149699</v>
      </c>
      <c r="Y98" s="454">
        <v>0</v>
      </c>
      <c r="Z98" s="454">
        <v>1196.58225355077</v>
      </c>
      <c r="AA98" s="454">
        <v>14.243113909146</v>
      </c>
      <c r="AB98" s="454">
        <v>-532.96562972286904</v>
      </c>
      <c r="AC98" s="454">
        <v>-894.662129156128</v>
      </c>
      <c r="AD98" s="454">
        <v>-665.815691560299</v>
      </c>
      <c r="AE98" s="454">
        <v>8470.9823394183095</v>
      </c>
      <c r="AF98" s="454">
        <v>7805.16664785801</v>
      </c>
      <c r="AG98" s="454">
        <f t="shared" si="6"/>
        <v>8470.9823394183095</v>
      </c>
      <c r="AH98" s="454">
        <f t="shared" si="7"/>
        <v>0</v>
      </c>
      <c r="AI98" s="454">
        <f t="shared" si="8"/>
        <v>-532.96562972286904</v>
      </c>
      <c r="AK98" s="453">
        <v>0.45833333333333298</v>
      </c>
      <c r="AL98" s="454">
        <v>2969.9741176162402</v>
      </c>
      <c r="AM98" s="454">
        <v>4525.5168199111804</v>
      </c>
      <c r="AN98" s="454">
        <v>0</v>
      </c>
      <c r="AO98" s="454">
        <v>382.60135938507801</v>
      </c>
      <c r="AP98" s="454">
        <v>80.913545519273598</v>
      </c>
      <c r="AQ98" s="454">
        <v>0</v>
      </c>
      <c r="AR98" s="454">
        <v>1814.1445419921899</v>
      </c>
      <c r="AS98" s="454">
        <v>7.4574044624188298</v>
      </c>
      <c r="AT98" s="454">
        <v>-833.40974339188995</v>
      </c>
      <c r="AU98" s="454">
        <v>-341.55869545722601</v>
      </c>
      <c r="AV98" s="454">
        <v>-650.00458243869105</v>
      </c>
      <c r="AW98" s="454">
        <v>8605.6393500372506</v>
      </c>
      <c r="AX98" s="454">
        <v>7955.6347675985598</v>
      </c>
      <c r="AY98" s="454">
        <f t="shared" si="9"/>
        <v>8605.6393500372506</v>
      </c>
      <c r="AZ98" s="454">
        <f t="shared" si="10"/>
        <v>0</v>
      </c>
      <c r="BA98" s="454">
        <f t="shared" si="11"/>
        <v>-833.40974339188995</v>
      </c>
    </row>
    <row r="99" spans="1:53" s="448" customFormat="1">
      <c r="A99" s="453">
        <v>0.46875</v>
      </c>
      <c r="B99" s="454">
        <v>3111.5696126389398</v>
      </c>
      <c r="C99" s="454">
        <v>4273.0159133002198</v>
      </c>
      <c r="D99" s="454">
        <v>371.37914467623602</v>
      </c>
      <c r="E99" s="454">
        <v>336.94489605811998</v>
      </c>
      <c r="F99" s="454">
        <v>59.555022066396603</v>
      </c>
      <c r="G99" s="454">
        <v>0</v>
      </c>
      <c r="H99" s="454">
        <v>1821.3372165527301</v>
      </c>
      <c r="I99" s="454">
        <v>20.925544069653899</v>
      </c>
      <c r="J99" s="454">
        <v>-1373.6442591704799</v>
      </c>
      <c r="K99" s="454">
        <v>0</v>
      </c>
      <c r="L99" s="454">
        <v>-641.03273592684695</v>
      </c>
      <c r="M99" s="454">
        <v>8621.0830901918198</v>
      </c>
      <c r="N99" s="454">
        <v>7980.0503542649703</v>
      </c>
      <c r="O99" s="454">
        <f t="shared" si="3"/>
        <v>8621.0830901918198</v>
      </c>
      <c r="P99" s="454">
        <f t="shared" si="4"/>
        <v>0</v>
      </c>
      <c r="Q99" s="454">
        <f t="shared" si="5"/>
        <v>-1373.6442591704799</v>
      </c>
      <c r="S99" s="453">
        <v>0.46875</v>
      </c>
      <c r="T99" s="454">
        <v>2950.29674511859</v>
      </c>
      <c r="U99" s="454">
        <v>4571.5558630535097</v>
      </c>
      <c r="V99" s="454">
        <v>206.12464365748599</v>
      </c>
      <c r="W99" s="454">
        <v>364.466056077308</v>
      </c>
      <c r="X99" s="454">
        <v>220.45609369889499</v>
      </c>
      <c r="Y99" s="454">
        <v>0</v>
      </c>
      <c r="Z99" s="454">
        <v>1224.04220888186</v>
      </c>
      <c r="AA99" s="454">
        <v>14.2268717322188</v>
      </c>
      <c r="AB99" s="454">
        <v>-160.402354968807</v>
      </c>
      <c r="AC99" s="454">
        <v>-894.15647370880902</v>
      </c>
      <c r="AD99" s="454">
        <v>-661.44935655275401</v>
      </c>
      <c r="AE99" s="454">
        <v>8496.6096535422603</v>
      </c>
      <c r="AF99" s="454">
        <v>7835.1602969895102</v>
      </c>
      <c r="AG99" s="454">
        <f t="shared" si="6"/>
        <v>8496.6096535422603</v>
      </c>
      <c r="AH99" s="454">
        <f t="shared" si="7"/>
        <v>0</v>
      </c>
      <c r="AI99" s="454">
        <f t="shared" si="8"/>
        <v>-160.402354968807</v>
      </c>
      <c r="AK99" s="453">
        <v>0.46875</v>
      </c>
      <c r="AL99" s="454">
        <v>2968.1603936599599</v>
      </c>
      <c r="AM99" s="454">
        <v>4541.7555412745696</v>
      </c>
      <c r="AN99" s="454">
        <v>0</v>
      </c>
      <c r="AO99" s="454">
        <v>388.601984271579</v>
      </c>
      <c r="AP99" s="454">
        <v>83.6567302560629</v>
      </c>
      <c r="AQ99" s="454">
        <v>0</v>
      </c>
      <c r="AR99" s="454">
        <v>1878.4736513671901</v>
      </c>
      <c r="AS99" s="454">
        <v>7.1213836340659897</v>
      </c>
      <c r="AT99" s="454">
        <v>-738.15405426524103</v>
      </c>
      <c r="AU99" s="454">
        <v>-479.854880186066</v>
      </c>
      <c r="AV99" s="454">
        <v>-652.42422358021895</v>
      </c>
      <c r="AW99" s="454">
        <v>8649.7607500121103</v>
      </c>
      <c r="AX99" s="454">
        <v>7997.33652643189</v>
      </c>
      <c r="AY99" s="454">
        <f t="shared" si="9"/>
        <v>8649.7607500121103</v>
      </c>
      <c r="AZ99" s="454">
        <f t="shared" si="10"/>
        <v>0</v>
      </c>
      <c r="BA99" s="454">
        <f t="shared" si="11"/>
        <v>-738.15405426524103</v>
      </c>
    </row>
    <row r="100" spans="1:53" s="448" customFormat="1">
      <c r="A100" s="453">
        <v>0.47916666666666702</v>
      </c>
      <c r="B100" s="454">
        <v>3110.61594638821</v>
      </c>
      <c r="C100" s="454">
        <v>4280.9391579494204</v>
      </c>
      <c r="D100" s="454">
        <v>48.815196550580097</v>
      </c>
      <c r="E100" s="454">
        <v>347.10654495653802</v>
      </c>
      <c r="F100" s="454">
        <v>59.581830116224303</v>
      </c>
      <c r="G100" s="454">
        <v>0</v>
      </c>
      <c r="H100" s="454">
        <v>1813.19449430339</v>
      </c>
      <c r="I100" s="454">
        <v>20.993223950036398</v>
      </c>
      <c r="J100" s="454">
        <v>-1033.9321453612199</v>
      </c>
      <c r="K100" s="454">
        <v>0</v>
      </c>
      <c r="L100" s="454">
        <v>-637.40832922378104</v>
      </c>
      <c r="M100" s="454">
        <v>8647.3142488531703</v>
      </c>
      <c r="N100" s="454">
        <v>8009.9059196293902</v>
      </c>
      <c r="O100" s="454">
        <f t="shared" si="3"/>
        <v>8647.3142488531703</v>
      </c>
      <c r="P100" s="454">
        <f t="shared" si="4"/>
        <v>0</v>
      </c>
      <c r="Q100" s="454">
        <f t="shared" si="5"/>
        <v>-1033.9321453612199</v>
      </c>
      <c r="S100" s="453">
        <v>0.47916666666666702</v>
      </c>
      <c r="T100" s="454">
        <v>2948.33612220739</v>
      </c>
      <c r="U100" s="454">
        <v>4572.6396216085896</v>
      </c>
      <c r="V100" s="454">
        <v>0</v>
      </c>
      <c r="W100" s="454">
        <v>360.86869458933302</v>
      </c>
      <c r="X100" s="454">
        <v>221.35117435237299</v>
      </c>
      <c r="Y100" s="454">
        <v>0</v>
      </c>
      <c r="Z100" s="454">
        <v>1236.8825927909199</v>
      </c>
      <c r="AA100" s="454">
        <v>14.8222010386497</v>
      </c>
      <c r="AB100" s="454">
        <v>59.077888915692697</v>
      </c>
      <c r="AC100" s="454">
        <v>-893.02734022542904</v>
      </c>
      <c r="AD100" s="454">
        <v>-657.90902499347601</v>
      </c>
      <c r="AE100" s="454">
        <v>8520.9509552775198</v>
      </c>
      <c r="AF100" s="454">
        <v>7863.0419302840401</v>
      </c>
      <c r="AG100" s="454">
        <f t="shared" si="6"/>
        <v>8520.9509552775198</v>
      </c>
      <c r="AH100" s="454">
        <f t="shared" si="7"/>
        <v>59.077888915692697</v>
      </c>
      <c r="AI100" s="454">
        <f t="shared" si="8"/>
        <v>0</v>
      </c>
      <c r="AK100" s="453">
        <v>0.47916666666666702</v>
      </c>
      <c r="AL100" s="454">
        <v>2967.16686735351</v>
      </c>
      <c r="AM100" s="454">
        <v>4534.1325466749304</v>
      </c>
      <c r="AN100" s="454">
        <v>0</v>
      </c>
      <c r="AO100" s="454">
        <v>389.26734340028997</v>
      </c>
      <c r="AP100" s="454">
        <v>84.622087608904906</v>
      </c>
      <c r="AQ100" s="454">
        <v>0</v>
      </c>
      <c r="AR100" s="454">
        <v>1925.3185330403601</v>
      </c>
      <c r="AS100" s="454">
        <v>7.5414444563759799</v>
      </c>
      <c r="AT100" s="454">
        <v>-740.05909805795795</v>
      </c>
      <c r="AU100" s="454">
        <v>-479.63655376824198</v>
      </c>
      <c r="AV100" s="454">
        <v>-652.07044273353699</v>
      </c>
      <c r="AW100" s="454">
        <v>8688.3531707081693</v>
      </c>
      <c r="AX100" s="454">
        <v>8036.2827279746298</v>
      </c>
      <c r="AY100" s="454">
        <f t="shared" si="9"/>
        <v>8688.3531707081693</v>
      </c>
      <c r="AZ100" s="454">
        <f t="shared" si="10"/>
        <v>0</v>
      </c>
      <c r="BA100" s="454">
        <f t="shared" si="11"/>
        <v>-740.05909805795795</v>
      </c>
    </row>
    <row r="101" spans="1:53" s="448" customFormat="1">
      <c r="A101" s="453">
        <v>0.48958333333333298</v>
      </c>
      <c r="B101" s="454">
        <v>3108.44182244385</v>
      </c>
      <c r="C101" s="454">
        <v>4286.2132060672602</v>
      </c>
      <c r="D101" s="454">
        <v>24.199674221290898</v>
      </c>
      <c r="E101" s="454">
        <v>358.72567879265802</v>
      </c>
      <c r="F101" s="454">
        <v>59.586474172851801</v>
      </c>
      <c r="G101" s="454">
        <v>0</v>
      </c>
      <c r="H101" s="454">
        <v>1818.41781681315</v>
      </c>
      <c r="I101" s="454">
        <v>22.349159550411901</v>
      </c>
      <c r="J101" s="454">
        <v>-1086.18656373414</v>
      </c>
      <c r="K101" s="454">
        <v>0</v>
      </c>
      <c r="L101" s="454">
        <v>-638.29476133780395</v>
      </c>
      <c r="M101" s="454">
        <v>8591.7472683273409</v>
      </c>
      <c r="N101" s="454">
        <v>7953.4525069895399</v>
      </c>
      <c r="O101" s="454">
        <f t="shared" si="3"/>
        <v>8591.7472683273409</v>
      </c>
      <c r="P101" s="454">
        <f t="shared" si="4"/>
        <v>0</v>
      </c>
      <c r="Q101" s="454">
        <f t="shared" si="5"/>
        <v>-1086.18656373414</v>
      </c>
      <c r="S101" s="453">
        <v>0.48958333333333298</v>
      </c>
      <c r="T101" s="454">
        <v>2945.4618107911401</v>
      </c>
      <c r="U101" s="454">
        <v>4579.6539487197097</v>
      </c>
      <c r="V101" s="454">
        <v>0</v>
      </c>
      <c r="W101" s="454">
        <v>361.493967063399</v>
      </c>
      <c r="X101" s="454">
        <v>220.49442845398701</v>
      </c>
      <c r="Y101" s="454">
        <v>0</v>
      </c>
      <c r="Z101" s="454">
        <v>1258.56726822158</v>
      </c>
      <c r="AA101" s="454">
        <v>14.4664377916313</v>
      </c>
      <c r="AB101" s="454">
        <v>39.651824015773599</v>
      </c>
      <c r="AC101" s="454">
        <v>-889.37740783445395</v>
      </c>
      <c r="AD101" s="454">
        <v>-658.66671942314304</v>
      </c>
      <c r="AE101" s="454">
        <v>8530.4122772227693</v>
      </c>
      <c r="AF101" s="454">
        <v>7871.7455577996298</v>
      </c>
      <c r="AG101" s="454">
        <f t="shared" si="6"/>
        <v>8530.4122772227693</v>
      </c>
      <c r="AH101" s="454">
        <f t="shared" si="7"/>
        <v>39.651824015773599</v>
      </c>
      <c r="AI101" s="454">
        <f t="shared" si="8"/>
        <v>0</v>
      </c>
      <c r="AK101" s="453">
        <v>0.48958333333333298</v>
      </c>
      <c r="AL101" s="454">
        <v>2965.6998821083498</v>
      </c>
      <c r="AM101" s="454">
        <v>4516.3586094885304</v>
      </c>
      <c r="AN101" s="454">
        <v>0</v>
      </c>
      <c r="AO101" s="454">
        <v>391.01606958461099</v>
      </c>
      <c r="AP101" s="454">
        <v>84.530732943935902</v>
      </c>
      <c r="AQ101" s="454">
        <v>0</v>
      </c>
      <c r="AR101" s="454">
        <v>1966.80107747396</v>
      </c>
      <c r="AS101" s="454">
        <v>7.1275400629675296</v>
      </c>
      <c r="AT101" s="454">
        <v>-610.38429668843696</v>
      </c>
      <c r="AU101" s="454">
        <v>-624.03436724615597</v>
      </c>
      <c r="AV101" s="454">
        <v>-650.71247001495101</v>
      </c>
      <c r="AW101" s="454">
        <v>8697.1152477277501</v>
      </c>
      <c r="AX101" s="454">
        <v>8046.4027777128003</v>
      </c>
      <c r="AY101" s="454">
        <f t="shared" si="9"/>
        <v>8697.1152477277501</v>
      </c>
      <c r="AZ101" s="454">
        <f t="shared" si="10"/>
        <v>0</v>
      </c>
      <c r="BA101" s="454">
        <f t="shared" si="11"/>
        <v>-610.38429668843696</v>
      </c>
    </row>
    <row r="102" spans="1:53" s="448" customFormat="1">
      <c r="A102" s="453">
        <v>0.5</v>
      </c>
      <c r="B102" s="454">
        <v>3107.754898791</v>
      </c>
      <c r="C102" s="454">
        <v>4223.2927597021198</v>
      </c>
      <c r="D102" s="454">
        <v>24.186259716672801</v>
      </c>
      <c r="E102" s="454">
        <v>358.35394413047499</v>
      </c>
      <c r="F102" s="454">
        <v>61.669160852963898</v>
      </c>
      <c r="G102" s="454">
        <v>0</v>
      </c>
      <c r="H102" s="454">
        <v>1859.18863509115</v>
      </c>
      <c r="I102" s="454">
        <v>25.111143535079499</v>
      </c>
      <c r="J102" s="454">
        <v>-1019.91214460562</v>
      </c>
      <c r="K102" s="454">
        <v>-45.071028591157798</v>
      </c>
      <c r="L102" s="454">
        <v>-632.39483353353205</v>
      </c>
      <c r="M102" s="454">
        <v>8594.5736286226693</v>
      </c>
      <c r="N102" s="454">
        <v>7962.1787950891403</v>
      </c>
      <c r="O102" s="454">
        <f t="shared" si="3"/>
        <v>8594.5736286226693</v>
      </c>
      <c r="P102" s="454">
        <f t="shared" si="4"/>
        <v>0</v>
      </c>
      <c r="Q102" s="454">
        <f t="shared" si="5"/>
        <v>-1019.91214460562</v>
      </c>
      <c r="S102" s="453">
        <v>0.5</v>
      </c>
      <c r="T102" s="454">
        <v>2946.5755146792899</v>
      </c>
      <c r="U102" s="454">
        <v>4571.1955357931502</v>
      </c>
      <c r="V102" s="454">
        <v>0</v>
      </c>
      <c r="W102" s="454">
        <v>358.34814001410501</v>
      </c>
      <c r="X102" s="454">
        <v>221.074001828371</v>
      </c>
      <c r="Y102" s="454">
        <v>0</v>
      </c>
      <c r="Z102" s="454">
        <v>1262.3797754566001</v>
      </c>
      <c r="AA102" s="454">
        <v>18.402184346457702</v>
      </c>
      <c r="AB102" s="454">
        <v>161.46765103676401</v>
      </c>
      <c r="AC102" s="454">
        <v>-993.87245118031603</v>
      </c>
      <c r="AD102" s="454">
        <v>-657.77620128654098</v>
      </c>
      <c r="AE102" s="454">
        <v>8545.5703519744202</v>
      </c>
      <c r="AF102" s="454">
        <v>7887.7941506878797</v>
      </c>
      <c r="AG102" s="454">
        <f t="shared" si="6"/>
        <v>8545.5703519744202</v>
      </c>
      <c r="AH102" s="454">
        <f t="shared" si="7"/>
        <v>161.46765103676401</v>
      </c>
      <c r="AI102" s="454">
        <f t="shared" si="8"/>
        <v>0</v>
      </c>
      <c r="AK102" s="453">
        <v>0.5</v>
      </c>
      <c r="AL102" s="454">
        <v>2962.8792500333002</v>
      </c>
      <c r="AM102" s="454">
        <v>4545.79688288744</v>
      </c>
      <c r="AN102" s="454">
        <v>0</v>
      </c>
      <c r="AO102" s="454">
        <v>386.643807391633</v>
      </c>
      <c r="AP102" s="454">
        <v>92.137854078495394</v>
      </c>
      <c r="AQ102" s="454">
        <v>0</v>
      </c>
      <c r="AR102" s="454">
        <v>1994.42917211914</v>
      </c>
      <c r="AS102" s="454">
        <v>7.1934042135187699</v>
      </c>
      <c r="AT102" s="454">
        <v>-246.69716875194601</v>
      </c>
      <c r="AU102" s="454">
        <v>-1007.71438573572</v>
      </c>
      <c r="AV102" s="454">
        <v>-653.41310278343701</v>
      </c>
      <c r="AW102" s="454">
        <v>8734.6688162358696</v>
      </c>
      <c r="AX102" s="454">
        <v>8081.2557134524304</v>
      </c>
      <c r="AY102" s="454">
        <f t="shared" si="9"/>
        <v>8734.6688162358696</v>
      </c>
      <c r="AZ102" s="454">
        <f t="shared" si="10"/>
        <v>0</v>
      </c>
      <c r="BA102" s="454">
        <f t="shared" si="11"/>
        <v>-246.69716875194601</v>
      </c>
    </row>
    <row r="103" spans="1:53" s="448" customFormat="1">
      <c r="A103" s="453">
        <v>0.51041666666666696</v>
      </c>
      <c r="B103" s="454">
        <v>3106.6812203514701</v>
      </c>
      <c r="C103" s="454">
        <v>4215.9666725670704</v>
      </c>
      <c r="D103" s="454">
        <v>24.213088725909</v>
      </c>
      <c r="E103" s="454">
        <v>355.581106658137</v>
      </c>
      <c r="F103" s="454">
        <v>61.6673999195989</v>
      </c>
      <c r="G103" s="454">
        <v>0</v>
      </c>
      <c r="H103" s="454">
        <v>1858.2712677408899</v>
      </c>
      <c r="I103" s="454">
        <v>29.285073249712202</v>
      </c>
      <c r="J103" s="454">
        <v>-989.61451935787898</v>
      </c>
      <c r="K103" s="454">
        <v>-51.617724023318303</v>
      </c>
      <c r="L103" s="454">
        <v>-631.46153964625796</v>
      </c>
      <c r="M103" s="454">
        <v>8610.4335858315899</v>
      </c>
      <c r="N103" s="454">
        <v>7978.9720461853303</v>
      </c>
      <c r="O103" s="454">
        <f t="shared" si="3"/>
        <v>8610.4335858315899</v>
      </c>
      <c r="P103" s="454">
        <f t="shared" si="4"/>
        <v>0</v>
      </c>
      <c r="Q103" s="454">
        <f t="shared" si="5"/>
        <v>-989.61451935787898</v>
      </c>
      <c r="S103" s="453">
        <v>0.51041666666666696</v>
      </c>
      <c r="T103" s="454">
        <v>2946.00866603638</v>
      </c>
      <c r="U103" s="454">
        <v>4563.9861158081503</v>
      </c>
      <c r="V103" s="454">
        <v>0</v>
      </c>
      <c r="W103" s="454">
        <v>357.84495621967898</v>
      </c>
      <c r="X103" s="454">
        <v>219.413188074771</v>
      </c>
      <c r="Y103" s="454">
        <v>0</v>
      </c>
      <c r="Z103" s="454">
        <v>1284.6299926240499</v>
      </c>
      <c r="AA103" s="454">
        <v>18.508179940578898</v>
      </c>
      <c r="AB103" s="454">
        <v>170.08967437525899</v>
      </c>
      <c r="AC103" s="454">
        <v>-997.95692527010203</v>
      </c>
      <c r="AD103" s="454">
        <v>-657.20434610574898</v>
      </c>
      <c r="AE103" s="454">
        <v>8562.5238478087704</v>
      </c>
      <c r="AF103" s="454">
        <v>7905.3195017030203</v>
      </c>
      <c r="AG103" s="454">
        <f t="shared" si="6"/>
        <v>8562.5238478087704</v>
      </c>
      <c r="AH103" s="454">
        <f t="shared" si="7"/>
        <v>170.08967437525899</v>
      </c>
      <c r="AI103" s="454">
        <f t="shared" si="8"/>
        <v>0</v>
      </c>
      <c r="AK103" s="453">
        <v>0.51041666666666696</v>
      </c>
      <c r="AL103" s="454">
        <v>2960.3987308815199</v>
      </c>
      <c r="AM103" s="454">
        <v>4564.3624000731297</v>
      </c>
      <c r="AN103" s="454">
        <v>0</v>
      </c>
      <c r="AO103" s="454">
        <v>381.40385540433499</v>
      </c>
      <c r="AP103" s="454">
        <v>92.4529073327746</v>
      </c>
      <c r="AQ103" s="454">
        <v>0</v>
      </c>
      <c r="AR103" s="454">
        <v>2009.9866653645799</v>
      </c>
      <c r="AS103" s="454">
        <v>7.7394495566762798</v>
      </c>
      <c r="AT103" s="454">
        <v>-252.132884542781</v>
      </c>
      <c r="AU103" s="454">
        <v>-1013.36876354293</v>
      </c>
      <c r="AV103" s="454">
        <v>-654.86709185556504</v>
      </c>
      <c r="AW103" s="454">
        <v>8750.8423605273092</v>
      </c>
      <c r="AX103" s="454">
        <v>8095.9752686717402</v>
      </c>
      <c r="AY103" s="454">
        <f t="shared" si="9"/>
        <v>8750.8423605273092</v>
      </c>
      <c r="AZ103" s="454">
        <f t="shared" si="10"/>
        <v>0</v>
      </c>
      <c r="BA103" s="454">
        <f t="shared" si="11"/>
        <v>-252.132884542781</v>
      </c>
    </row>
    <row r="104" spans="1:53" s="448" customFormat="1">
      <c r="A104" s="453">
        <v>0.52083333333333304</v>
      </c>
      <c r="B104" s="454">
        <v>3105.2273812015801</v>
      </c>
      <c r="C104" s="454">
        <v>4220.2204342301402</v>
      </c>
      <c r="D104" s="454">
        <v>24.239917735145099</v>
      </c>
      <c r="E104" s="454">
        <v>362.13088283164001</v>
      </c>
      <c r="F104" s="454">
        <v>61.654641795320401</v>
      </c>
      <c r="G104" s="454">
        <v>0</v>
      </c>
      <c r="H104" s="454">
        <v>1791.5350656738301</v>
      </c>
      <c r="I104" s="454">
        <v>31.9791497070049</v>
      </c>
      <c r="J104" s="454">
        <v>-963.47959545797505</v>
      </c>
      <c r="K104" s="454">
        <v>-51.629487868744597</v>
      </c>
      <c r="L104" s="454">
        <v>-631.70595416609603</v>
      </c>
      <c r="M104" s="454">
        <v>8581.8783898479305</v>
      </c>
      <c r="N104" s="454">
        <v>7950.1724356818404</v>
      </c>
      <c r="O104" s="454">
        <f t="shared" si="3"/>
        <v>8581.8783898479305</v>
      </c>
      <c r="P104" s="454">
        <f t="shared" si="4"/>
        <v>0</v>
      </c>
      <c r="Q104" s="454">
        <f t="shared" si="5"/>
        <v>-963.47959545797505</v>
      </c>
      <c r="S104" s="453">
        <v>0.52083333333333304</v>
      </c>
      <c r="T104" s="454">
        <v>2944.9883515041502</v>
      </c>
      <c r="U104" s="454">
        <v>4563.1496208100698</v>
      </c>
      <c r="V104" s="454">
        <v>0</v>
      </c>
      <c r="W104" s="454">
        <v>356.81781943004597</v>
      </c>
      <c r="X104" s="454">
        <v>220.423906067264</v>
      </c>
      <c r="Y104" s="454">
        <v>0</v>
      </c>
      <c r="Z104" s="454">
        <v>1271.4550273254699</v>
      </c>
      <c r="AA104" s="454">
        <v>24.913216820679398</v>
      </c>
      <c r="AB104" s="454">
        <v>156.88501748876601</v>
      </c>
      <c r="AC104" s="454">
        <v>-995.60392597687701</v>
      </c>
      <c r="AD104" s="454">
        <v>-656.94989303466696</v>
      </c>
      <c r="AE104" s="454">
        <v>8543.0290334695692</v>
      </c>
      <c r="AF104" s="454">
        <v>7886.0791404349102</v>
      </c>
      <c r="AG104" s="454">
        <f t="shared" si="6"/>
        <v>8543.0290334695692</v>
      </c>
      <c r="AH104" s="454">
        <f t="shared" si="7"/>
        <v>156.88501748876601</v>
      </c>
      <c r="AI104" s="454">
        <f t="shared" si="8"/>
        <v>0</v>
      </c>
      <c r="AK104" s="453">
        <v>0.52083333333333304</v>
      </c>
      <c r="AL104" s="454">
        <v>2956.6512048087998</v>
      </c>
      <c r="AM104" s="454">
        <v>4545.7094647817403</v>
      </c>
      <c r="AN104" s="454">
        <v>0</v>
      </c>
      <c r="AO104" s="454">
        <v>382.11762771699102</v>
      </c>
      <c r="AP104" s="454">
        <v>92.413778450662903</v>
      </c>
      <c r="AQ104" s="454">
        <v>0</v>
      </c>
      <c r="AR104" s="454">
        <v>2001.4733138834599</v>
      </c>
      <c r="AS104" s="454">
        <v>7.7372111486950299</v>
      </c>
      <c r="AT104" s="454">
        <v>-259.97090800485802</v>
      </c>
      <c r="AU104" s="454">
        <v>-1012.31197114637</v>
      </c>
      <c r="AV104" s="454">
        <v>-652.81756344388896</v>
      </c>
      <c r="AW104" s="454">
        <v>8713.81972163912</v>
      </c>
      <c r="AX104" s="454">
        <v>8061.0021581952296</v>
      </c>
      <c r="AY104" s="454">
        <f t="shared" si="9"/>
        <v>8713.81972163912</v>
      </c>
      <c r="AZ104" s="454">
        <f t="shared" si="10"/>
        <v>0</v>
      </c>
      <c r="BA104" s="454">
        <f t="shared" si="11"/>
        <v>-259.97090800485802</v>
      </c>
    </row>
    <row r="105" spans="1:53" s="448" customFormat="1">
      <c r="A105" s="453">
        <v>0.53125</v>
      </c>
      <c r="B105" s="454">
        <v>3105.3274157814099</v>
      </c>
      <c r="C105" s="454">
        <v>4199.5640441940204</v>
      </c>
      <c r="D105" s="454">
        <v>24.226503230527101</v>
      </c>
      <c r="E105" s="454">
        <v>360.442043645784</v>
      </c>
      <c r="F105" s="454">
        <v>61.634488561154299</v>
      </c>
      <c r="G105" s="454">
        <v>0</v>
      </c>
      <c r="H105" s="454">
        <v>1772.9605097656299</v>
      </c>
      <c r="I105" s="454">
        <v>34.2904177862981</v>
      </c>
      <c r="J105" s="454">
        <v>-932.02412791099596</v>
      </c>
      <c r="K105" s="454">
        <v>-51.836094392342197</v>
      </c>
      <c r="L105" s="454">
        <v>-629.41080895791094</v>
      </c>
      <c r="M105" s="454">
        <v>8574.5852006614805</v>
      </c>
      <c r="N105" s="454">
        <v>7945.1743917035701</v>
      </c>
      <c r="O105" s="454">
        <f t="shared" si="3"/>
        <v>8574.5852006614805</v>
      </c>
      <c r="P105" s="454">
        <f t="shared" si="4"/>
        <v>0</v>
      </c>
      <c r="Q105" s="454">
        <f t="shared" si="5"/>
        <v>-932.02412791099596</v>
      </c>
      <c r="S105" s="453">
        <v>0.53125</v>
      </c>
      <c r="T105" s="454">
        <v>2941.8073009900099</v>
      </c>
      <c r="U105" s="454">
        <v>4577.5611104959798</v>
      </c>
      <c r="V105" s="454">
        <v>0</v>
      </c>
      <c r="W105" s="454">
        <v>356.67678545314902</v>
      </c>
      <c r="X105" s="454">
        <v>220.39836345694701</v>
      </c>
      <c r="Y105" s="454">
        <v>0</v>
      </c>
      <c r="Z105" s="454">
        <v>1250.3841609096701</v>
      </c>
      <c r="AA105" s="454">
        <v>29.6071059425683</v>
      </c>
      <c r="AB105" s="454">
        <v>166.27745683751701</v>
      </c>
      <c r="AC105" s="454">
        <v>-993.50335100347399</v>
      </c>
      <c r="AD105" s="454">
        <v>-658.01671770341602</v>
      </c>
      <c r="AE105" s="454">
        <v>8549.2089330823692</v>
      </c>
      <c r="AF105" s="454">
        <v>7891.1922153789501</v>
      </c>
      <c r="AG105" s="454">
        <f t="shared" si="6"/>
        <v>8549.2089330823692</v>
      </c>
      <c r="AH105" s="454">
        <f t="shared" si="7"/>
        <v>166.27745683751701</v>
      </c>
      <c r="AI105" s="454">
        <f t="shared" si="8"/>
        <v>0</v>
      </c>
      <c r="AK105" s="453">
        <v>0.53125</v>
      </c>
      <c r="AL105" s="454">
        <v>2954.14401970985</v>
      </c>
      <c r="AM105" s="454">
        <v>4552.7130646006399</v>
      </c>
      <c r="AN105" s="454">
        <v>0</v>
      </c>
      <c r="AO105" s="454">
        <v>384.50699804424897</v>
      </c>
      <c r="AP105" s="454">
        <v>92.398879915578704</v>
      </c>
      <c r="AQ105" s="454">
        <v>0</v>
      </c>
      <c r="AR105" s="454">
        <v>2023.4161228027299</v>
      </c>
      <c r="AS105" s="454">
        <v>7.9041742496127299</v>
      </c>
      <c r="AT105" s="454">
        <v>-266.03135373425101</v>
      </c>
      <c r="AU105" s="454">
        <v>-1011.3562984832701</v>
      </c>
      <c r="AV105" s="454">
        <v>-653.69578170192801</v>
      </c>
      <c r="AW105" s="454">
        <v>8737.69560710515</v>
      </c>
      <c r="AX105" s="454">
        <v>8083.9998254032198</v>
      </c>
      <c r="AY105" s="454">
        <f t="shared" si="9"/>
        <v>8737.69560710515</v>
      </c>
      <c r="AZ105" s="454">
        <f t="shared" si="10"/>
        <v>0</v>
      </c>
      <c r="BA105" s="454">
        <f t="shared" si="11"/>
        <v>-266.03135373425101</v>
      </c>
    </row>
    <row r="106" spans="1:53" s="448" customFormat="1">
      <c r="A106" s="453">
        <v>0.54166666666666696</v>
      </c>
      <c r="B106" s="454">
        <v>3103.7468726764</v>
      </c>
      <c r="C106" s="454">
        <v>3920.3417688002901</v>
      </c>
      <c r="D106" s="454">
        <v>25.534412313582902</v>
      </c>
      <c r="E106" s="454">
        <v>336.16350038906302</v>
      </c>
      <c r="F106" s="454">
        <v>62.654890568338899</v>
      </c>
      <c r="G106" s="454">
        <v>0</v>
      </c>
      <c r="H106" s="454">
        <v>1738.5776455891901</v>
      </c>
      <c r="I106" s="454">
        <v>50.5584084114764</v>
      </c>
      <c r="J106" s="454">
        <v>-161.043527925234</v>
      </c>
      <c r="K106" s="454">
        <v>-445.84442648924397</v>
      </c>
      <c r="L106" s="454">
        <v>-599.86672729156498</v>
      </c>
      <c r="M106" s="454">
        <v>8630.6895443338599</v>
      </c>
      <c r="N106" s="454">
        <v>8030.8228170422899</v>
      </c>
      <c r="O106" s="454">
        <f t="shared" si="3"/>
        <v>8630.6895443338599</v>
      </c>
      <c r="P106" s="454">
        <f t="shared" si="4"/>
        <v>0</v>
      </c>
      <c r="Q106" s="454">
        <f t="shared" si="5"/>
        <v>-161.043527925234</v>
      </c>
      <c r="S106" s="453">
        <v>0.54166666666666696</v>
      </c>
      <c r="T106" s="454">
        <v>2939.8333437199299</v>
      </c>
      <c r="U106" s="454">
        <v>4587.7810761750798</v>
      </c>
      <c r="V106" s="454">
        <v>0</v>
      </c>
      <c r="W106" s="454">
        <v>356.11778511422602</v>
      </c>
      <c r="X106" s="454">
        <v>222.71039943737799</v>
      </c>
      <c r="Y106" s="454">
        <v>0</v>
      </c>
      <c r="Z106" s="454">
        <v>1228.63258481257</v>
      </c>
      <c r="AA106" s="454">
        <v>33.153250768894097</v>
      </c>
      <c r="AB106" s="454">
        <v>149.12454390508299</v>
      </c>
      <c r="AC106" s="454">
        <v>-990.59301961707001</v>
      </c>
      <c r="AD106" s="454">
        <v>-658.71486407317002</v>
      </c>
      <c r="AE106" s="454">
        <v>8526.7599643160902</v>
      </c>
      <c r="AF106" s="454">
        <v>7868.0451002429199</v>
      </c>
      <c r="AG106" s="454">
        <f t="shared" si="6"/>
        <v>8526.7599643160902</v>
      </c>
      <c r="AH106" s="454">
        <f t="shared" si="7"/>
        <v>149.12454390508299</v>
      </c>
      <c r="AI106" s="454">
        <f t="shared" si="8"/>
        <v>0</v>
      </c>
      <c r="AK106" s="453">
        <v>0.54166666666666696</v>
      </c>
      <c r="AL106" s="454">
        <v>2952.5436884492601</v>
      </c>
      <c r="AM106" s="454">
        <v>4578.2423843833003</v>
      </c>
      <c r="AN106" s="454">
        <v>0</v>
      </c>
      <c r="AO106" s="454">
        <v>380.47610970466502</v>
      </c>
      <c r="AP106" s="454">
        <v>93.390646091174105</v>
      </c>
      <c r="AQ106" s="454">
        <v>0</v>
      </c>
      <c r="AR106" s="454">
        <v>1988.21945572917</v>
      </c>
      <c r="AS106" s="454">
        <v>6.8599299054149698</v>
      </c>
      <c r="AT106" s="454">
        <v>-236.289769852083</v>
      </c>
      <c r="AU106" s="454">
        <v>-1010.11318350105</v>
      </c>
      <c r="AV106" s="454">
        <v>-655.52394212824595</v>
      </c>
      <c r="AW106" s="454">
        <v>8753.3292609098498</v>
      </c>
      <c r="AX106" s="454">
        <v>8097.8053187816004</v>
      </c>
      <c r="AY106" s="454">
        <f t="shared" si="9"/>
        <v>8753.3292609098498</v>
      </c>
      <c r="AZ106" s="454">
        <f t="shared" si="10"/>
        <v>0</v>
      </c>
      <c r="BA106" s="454">
        <f t="shared" si="11"/>
        <v>-236.289769852083</v>
      </c>
    </row>
    <row r="107" spans="1:53" s="448" customFormat="1">
      <c r="A107" s="453">
        <v>0.55208333333333304</v>
      </c>
      <c r="B107" s="454">
        <v>3103.4801300785198</v>
      </c>
      <c r="C107" s="454">
        <v>4002.6049638037698</v>
      </c>
      <c r="D107" s="454">
        <v>34.9379438466176</v>
      </c>
      <c r="E107" s="454">
        <v>364.45339554595603</v>
      </c>
      <c r="F107" s="454">
        <v>62.642407657419099</v>
      </c>
      <c r="G107" s="454">
        <v>0</v>
      </c>
      <c r="H107" s="454">
        <v>1645.65257421875</v>
      </c>
      <c r="I107" s="454">
        <v>49.1138303315537</v>
      </c>
      <c r="J107" s="454">
        <v>274.03657561651403</v>
      </c>
      <c r="K107" s="454">
        <v>-993.761908136741</v>
      </c>
      <c r="L107" s="454">
        <v>-609.28277443548495</v>
      </c>
      <c r="M107" s="454">
        <v>8543.1599129623501</v>
      </c>
      <c r="N107" s="454">
        <v>7933.8771385268701</v>
      </c>
      <c r="O107" s="454">
        <f t="shared" si="3"/>
        <v>8543.1599129623501</v>
      </c>
      <c r="P107" s="454">
        <f t="shared" si="4"/>
        <v>274.03657561651403</v>
      </c>
      <c r="Q107" s="454">
        <f t="shared" si="5"/>
        <v>0</v>
      </c>
      <c r="S107" s="453">
        <v>0.55208333333333304</v>
      </c>
      <c r="T107" s="454">
        <v>2939.5465817384402</v>
      </c>
      <c r="U107" s="454">
        <v>4592.4770583463996</v>
      </c>
      <c r="V107" s="454">
        <v>0</v>
      </c>
      <c r="W107" s="454">
        <v>360.30516543607803</v>
      </c>
      <c r="X107" s="454">
        <v>224.14273552734301</v>
      </c>
      <c r="Y107" s="454">
        <v>0</v>
      </c>
      <c r="Z107" s="454">
        <v>1211.6102931555399</v>
      </c>
      <c r="AA107" s="454">
        <v>35.4180774399317</v>
      </c>
      <c r="AB107" s="454">
        <v>180.52368704503701</v>
      </c>
      <c r="AC107" s="454">
        <v>-989.47627493173502</v>
      </c>
      <c r="AD107" s="454">
        <v>-659.32038366066604</v>
      </c>
      <c r="AE107" s="454">
        <v>8554.5473237570295</v>
      </c>
      <c r="AF107" s="454">
        <v>7895.2269400963596</v>
      </c>
      <c r="AG107" s="454">
        <f t="shared" si="6"/>
        <v>8554.5473237570295</v>
      </c>
      <c r="AH107" s="454">
        <f t="shared" si="7"/>
        <v>180.52368704503701</v>
      </c>
      <c r="AI107" s="454">
        <f t="shared" si="8"/>
        <v>0</v>
      </c>
      <c r="AK107" s="453">
        <v>0.55208333333333304</v>
      </c>
      <c r="AL107" s="454">
        <v>2951.21008177869</v>
      </c>
      <c r="AM107" s="454">
        <v>4593.7445823428297</v>
      </c>
      <c r="AN107" s="454">
        <v>0</v>
      </c>
      <c r="AO107" s="454">
        <v>379.76582316138803</v>
      </c>
      <c r="AP107" s="454">
        <v>93.332328223947698</v>
      </c>
      <c r="AQ107" s="454">
        <v>0</v>
      </c>
      <c r="AR107" s="454">
        <v>1963.5766557617201</v>
      </c>
      <c r="AS107" s="454">
        <v>5.5235420801927502</v>
      </c>
      <c r="AT107" s="454">
        <v>-217.46030262383999</v>
      </c>
      <c r="AU107" s="454">
        <v>-1007.01953846494</v>
      </c>
      <c r="AV107" s="454">
        <v>-656.68759287442504</v>
      </c>
      <c r="AW107" s="454">
        <v>8762.6731722599798</v>
      </c>
      <c r="AX107" s="454">
        <v>8105.9855793855604</v>
      </c>
      <c r="AY107" s="454">
        <f t="shared" si="9"/>
        <v>8762.6731722599798</v>
      </c>
      <c r="AZ107" s="454">
        <f t="shared" si="10"/>
        <v>0</v>
      </c>
      <c r="BA107" s="454">
        <f t="shared" si="11"/>
        <v>-217.46030262383999</v>
      </c>
    </row>
    <row r="108" spans="1:53" s="448" customFormat="1">
      <c r="A108" s="453">
        <v>0.5625</v>
      </c>
      <c r="B108" s="454">
        <v>3103.2400568559201</v>
      </c>
      <c r="C108" s="454">
        <v>4023.8700103158499</v>
      </c>
      <c r="D108" s="454">
        <v>24.60881494905</v>
      </c>
      <c r="E108" s="454">
        <v>372.39429380651899</v>
      </c>
      <c r="F108" s="454">
        <v>62.658293599074902</v>
      </c>
      <c r="G108" s="454">
        <v>0</v>
      </c>
      <c r="H108" s="454">
        <v>1556.8813168945301</v>
      </c>
      <c r="I108" s="454">
        <v>56.6601545541033</v>
      </c>
      <c r="J108" s="454">
        <v>189.93495755196</v>
      </c>
      <c r="K108" s="454">
        <v>-989.26587676732697</v>
      </c>
      <c r="L108" s="454">
        <v>-611.08603740246701</v>
      </c>
      <c r="M108" s="454">
        <v>8400.9820217596807</v>
      </c>
      <c r="N108" s="454">
        <v>7789.8959843572202</v>
      </c>
      <c r="O108" s="454">
        <f t="shared" si="3"/>
        <v>8400.9820217596807</v>
      </c>
      <c r="P108" s="454">
        <f t="shared" si="4"/>
        <v>189.93495755196</v>
      </c>
      <c r="Q108" s="454">
        <f t="shared" si="5"/>
        <v>0</v>
      </c>
      <c r="S108" s="453">
        <v>0.5625</v>
      </c>
      <c r="T108" s="454">
        <v>2937.5326213917401</v>
      </c>
      <c r="U108" s="454">
        <v>4561.30247808273</v>
      </c>
      <c r="V108" s="454">
        <v>0</v>
      </c>
      <c r="W108" s="454">
        <v>357.20974025562299</v>
      </c>
      <c r="X108" s="454">
        <v>222.13420433370399</v>
      </c>
      <c r="Y108" s="454">
        <v>0</v>
      </c>
      <c r="Z108" s="454">
        <v>1179.4319089221301</v>
      </c>
      <c r="AA108" s="454">
        <v>38.747564234484003</v>
      </c>
      <c r="AB108" s="454">
        <v>130.70257221254701</v>
      </c>
      <c r="AC108" s="454">
        <v>-987.50981842390399</v>
      </c>
      <c r="AD108" s="454">
        <v>-655.65562255921805</v>
      </c>
      <c r="AE108" s="454">
        <v>8439.5512710090497</v>
      </c>
      <c r="AF108" s="454">
        <v>7783.8956484498303</v>
      </c>
      <c r="AG108" s="454">
        <f t="shared" si="6"/>
        <v>8439.5512710090497</v>
      </c>
      <c r="AH108" s="454">
        <f t="shared" si="7"/>
        <v>130.70257221254701</v>
      </c>
      <c r="AI108" s="454">
        <f t="shared" si="8"/>
        <v>0</v>
      </c>
      <c r="AK108" s="453">
        <v>0.5625</v>
      </c>
      <c r="AL108" s="454">
        <v>2949.6896995208799</v>
      </c>
      <c r="AM108" s="454">
        <v>4609.6489876444402</v>
      </c>
      <c r="AN108" s="454">
        <v>0</v>
      </c>
      <c r="AO108" s="454">
        <v>378.05461367110303</v>
      </c>
      <c r="AP108" s="454">
        <v>93.357771113556694</v>
      </c>
      <c r="AQ108" s="454">
        <v>0</v>
      </c>
      <c r="AR108" s="454">
        <v>1940.4476393229199</v>
      </c>
      <c r="AS108" s="454">
        <v>5.5604141159251999</v>
      </c>
      <c r="AT108" s="454">
        <v>-412.35839835873702</v>
      </c>
      <c r="AU108" s="454">
        <v>-891.48998276278405</v>
      </c>
      <c r="AV108" s="454">
        <v>-657.84276901476198</v>
      </c>
      <c r="AW108" s="454">
        <v>8672.9107442672994</v>
      </c>
      <c r="AX108" s="454">
        <v>8015.0679752525402</v>
      </c>
      <c r="AY108" s="454">
        <f t="shared" si="9"/>
        <v>8672.9107442672994</v>
      </c>
      <c r="AZ108" s="454">
        <f t="shared" si="10"/>
        <v>0</v>
      </c>
      <c r="BA108" s="454">
        <f t="shared" si="11"/>
        <v>-412.35839835873702</v>
      </c>
    </row>
    <row r="109" spans="1:53" s="448" customFormat="1">
      <c r="A109" s="453">
        <v>0.57291666666666696</v>
      </c>
      <c r="B109" s="454">
        <v>3101.5661546557299</v>
      </c>
      <c r="C109" s="454">
        <v>4032.6115539420098</v>
      </c>
      <c r="D109" s="454">
        <v>24.179552464363699</v>
      </c>
      <c r="E109" s="454">
        <v>371.46046653296099</v>
      </c>
      <c r="F109" s="454">
        <v>62.661456257005</v>
      </c>
      <c r="G109" s="454">
        <v>0</v>
      </c>
      <c r="H109" s="454">
        <v>1519.1733680013001</v>
      </c>
      <c r="I109" s="454">
        <v>62.486606759219299</v>
      </c>
      <c r="J109" s="454">
        <v>31.9457580841386</v>
      </c>
      <c r="K109" s="454">
        <v>-939.67104825770002</v>
      </c>
      <c r="L109" s="454">
        <v>-611.53336770175895</v>
      </c>
      <c r="M109" s="454">
        <v>8266.4138684390291</v>
      </c>
      <c r="N109" s="454">
        <v>7654.8805007372703</v>
      </c>
      <c r="O109" s="454">
        <f t="shared" si="3"/>
        <v>8266.4138684390291</v>
      </c>
      <c r="P109" s="454">
        <f t="shared" si="4"/>
        <v>31.9457580841386</v>
      </c>
      <c r="Q109" s="454">
        <f t="shared" si="5"/>
        <v>0</v>
      </c>
      <c r="S109" s="453">
        <v>0.57291666666666696</v>
      </c>
      <c r="T109" s="454">
        <v>2935.6986667492001</v>
      </c>
      <c r="U109" s="454">
        <v>4526.5146288290798</v>
      </c>
      <c r="V109" s="454">
        <v>0</v>
      </c>
      <c r="W109" s="454">
        <v>353.61213970644098</v>
      </c>
      <c r="X109" s="454">
        <v>218.98861525770201</v>
      </c>
      <c r="Y109" s="454">
        <v>0</v>
      </c>
      <c r="Z109" s="454">
        <v>1152.47409051253</v>
      </c>
      <c r="AA109" s="454">
        <v>37.051889185355797</v>
      </c>
      <c r="AB109" s="454">
        <v>53.299771072275497</v>
      </c>
      <c r="AC109" s="454">
        <v>-986.85635335337201</v>
      </c>
      <c r="AD109" s="454">
        <v>-651.59497994220305</v>
      </c>
      <c r="AE109" s="454">
        <v>8290.7834479592002</v>
      </c>
      <c r="AF109" s="454">
        <v>7639.1884680169996</v>
      </c>
      <c r="AG109" s="454">
        <f t="shared" si="6"/>
        <v>8290.7834479592002</v>
      </c>
      <c r="AH109" s="454">
        <f t="shared" si="7"/>
        <v>53.299771072275497</v>
      </c>
      <c r="AI109" s="454">
        <f t="shared" si="8"/>
        <v>0</v>
      </c>
      <c r="AK109" s="453">
        <v>0.57291666666666696</v>
      </c>
      <c r="AL109" s="454">
        <v>2947.85598424401</v>
      </c>
      <c r="AM109" s="454">
        <v>4559.5755798732198</v>
      </c>
      <c r="AN109" s="454">
        <v>0</v>
      </c>
      <c r="AO109" s="454">
        <v>373.56282734046101</v>
      </c>
      <c r="AP109" s="454">
        <v>93.372516141193501</v>
      </c>
      <c r="AQ109" s="454">
        <v>0</v>
      </c>
      <c r="AR109" s="454">
        <v>1891.4941689453101</v>
      </c>
      <c r="AS109" s="454">
        <v>5.6024991005914098</v>
      </c>
      <c r="AT109" s="454">
        <v>-463.27383099065997</v>
      </c>
      <c r="AU109" s="454">
        <v>-891.37231504619797</v>
      </c>
      <c r="AV109" s="454">
        <v>-652.17307979294105</v>
      </c>
      <c r="AW109" s="454">
        <v>8516.8174296079305</v>
      </c>
      <c r="AX109" s="454">
        <v>7864.6443498149902</v>
      </c>
      <c r="AY109" s="454">
        <f t="shared" si="9"/>
        <v>8516.8174296079305</v>
      </c>
      <c r="AZ109" s="454">
        <f t="shared" si="10"/>
        <v>0</v>
      </c>
      <c r="BA109" s="454">
        <f t="shared" si="11"/>
        <v>-463.27383099065997</v>
      </c>
    </row>
    <row r="110" spans="1:53" s="448" customFormat="1">
      <c r="A110" s="453">
        <v>0.58333333333333304</v>
      </c>
      <c r="B110" s="454">
        <v>3099.35868585143</v>
      </c>
      <c r="C110" s="454">
        <v>4040.5277513703199</v>
      </c>
      <c r="D110" s="454">
        <v>24.166137959745701</v>
      </c>
      <c r="E110" s="454">
        <v>346.76530933031802</v>
      </c>
      <c r="F110" s="454">
        <v>61.611157274395303</v>
      </c>
      <c r="G110" s="454">
        <v>0</v>
      </c>
      <c r="H110" s="454">
        <v>1467.0585762532601</v>
      </c>
      <c r="I110" s="454">
        <v>54.131363078009699</v>
      </c>
      <c r="J110" s="454">
        <v>69.013188806552094</v>
      </c>
      <c r="K110" s="454">
        <v>-936.95691950956302</v>
      </c>
      <c r="L110" s="454">
        <v>-609.92725800162395</v>
      </c>
      <c r="M110" s="454">
        <v>8225.6752504144606</v>
      </c>
      <c r="N110" s="454">
        <v>7615.7479924128402</v>
      </c>
      <c r="O110" s="454">
        <f t="shared" si="3"/>
        <v>8225.6752504144606</v>
      </c>
      <c r="P110" s="454">
        <f t="shared" si="4"/>
        <v>69.013188806552094</v>
      </c>
      <c r="Q110" s="454">
        <f t="shared" si="5"/>
        <v>0</v>
      </c>
      <c r="S110" s="453">
        <v>0.58333333333333304</v>
      </c>
      <c r="T110" s="454">
        <v>2934.3849149154098</v>
      </c>
      <c r="U110" s="454">
        <v>4458.7240039834196</v>
      </c>
      <c r="V110" s="454">
        <v>0</v>
      </c>
      <c r="W110" s="454">
        <v>352.13010827263702</v>
      </c>
      <c r="X110" s="454">
        <v>206.213117956627</v>
      </c>
      <c r="Y110" s="454">
        <v>0</v>
      </c>
      <c r="Z110" s="454">
        <v>1138.48187661934</v>
      </c>
      <c r="AA110" s="454">
        <v>45.388789963852602</v>
      </c>
      <c r="AB110" s="454">
        <v>77.015099804756503</v>
      </c>
      <c r="AC110" s="454">
        <v>-932.548167066357</v>
      </c>
      <c r="AD110" s="454">
        <v>-644.64505549380704</v>
      </c>
      <c r="AE110" s="454">
        <v>8279.7897444496903</v>
      </c>
      <c r="AF110" s="454">
        <v>7635.1446889558802</v>
      </c>
      <c r="AG110" s="454">
        <f t="shared" si="6"/>
        <v>8279.7897444496903</v>
      </c>
      <c r="AH110" s="454">
        <f t="shared" si="7"/>
        <v>77.015099804756503</v>
      </c>
      <c r="AI110" s="454">
        <f t="shared" si="8"/>
        <v>0</v>
      </c>
      <c r="AK110" s="453">
        <v>0.58333333333333304</v>
      </c>
      <c r="AL110" s="454">
        <v>2946.8557670313999</v>
      </c>
      <c r="AM110" s="454">
        <v>4595.4832780316901</v>
      </c>
      <c r="AN110" s="454">
        <v>0</v>
      </c>
      <c r="AO110" s="454">
        <v>373.06150952541901</v>
      </c>
      <c r="AP110" s="454">
        <v>86.858897550330198</v>
      </c>
      <c r="AQ110" s="454">
        <v>0</v>
      </c>
      <c r="AR110" s="454">
        <v>1820.93949617513</v>
      </c>
      <c r="AS110" s="454">
        <v>5.6953845468214102</v>
      </c>
      <c r="AT110" s="454">
        <v>-479.70287496560599</v>
      </c>
      <c r="AU110" s="454">
        <v>-888.10046159148396</v>
      </c>
      <c r="AV110" s="454">
        <v>-654.93777287801595</v>
      </c>
      <c r="AW110" s="454">
        <v>8461.0909963036993</v>
      </c>
      <c r="AX110" s="454">
        <v>7806.1532234256802</v>
      </c>
      <c r="AY110" s="454">
        <f t="shared" si="9"/>
        <v>8461.0909963036993</v>
      </c>
      <c r="AZ110" s="454">
        <f t="shared" si="10"/>
        <v>0</v>
      </c>
      <c r="BA110" s="454">
        <f t="shared" si="11"/>
        <v>-479.70287496560599</v>
      </c>
    </row>
    <row r="111" spans="1:53" s="448" customFormat="1">
      <c r="A111" s="453">
        <v>0.59375</v>
      </c>
      <c r="B111" s="454">
        <v>3097.8515079509598</v>
      </c>
      <c r="C111" s="454">
        <v>4062.7321480730998</v>
      </c>
      <c r="D111" s="454">
        <v>24.1728452120547</v>
      </c>
      <c r="E111" s="454">
        <v>356.78843005712901</v>
      </c>
      <c r="F111" s="454">
        <v>61.603630634668903</v>
      </c>
      <c r="G111" s="454">
        <v>0</v>
      </c>
      <c r="H111" s="454">
        <v>1471.3890827636701</v>
      </c>
      <c r="I111" s="454">
        <v>50.5384671918534</v>
      </c>
      <c r="J111" s="454">
        <v>32.935598650953203</v>
      </c>
      <c r="K111" s="454">
        <v>-934.41074391783502</v>
      </c>
      <c r="L111" s="454">
        <v>-612.73242600683795</v>
      </c>
      <c r="M111" s="454">
        <v>8223.6009666165592</v>
      </c>
      <c r="N111" s="454">
        <v>7610.8685406097202</v>
      </c>
      <c r="O111" s="454">
        <f t="shared" si="3"/>
        <v>8223.6009666165592</v>
      </c>
      <c r="P111" s="454">
        <f t="shared" si="4"/>
        <v>32.935598650953203</v>
      </c>
      <c r="Q111" s="454">
        <f t="shared" si="5"/>
        <v>0</v>
      </c>
      <c r="S111" s="453">
        <v>0.59375</v>
      </c>
      <c r="T111" s="454">
        <v>2933.67804736369</v>
      </c>
      <c r="U111" s="454">
        <v>4437.6067684467098</v>
      </c>
      <c r="V111" s="454">
        <v>0</v>
      </c>
      <c r="W111" s="454">
        <v>355.48536264711402</v>
      </c>
      <c r="X111" s="454">
        <v>119.535640188865</v>
      </c>
      <c r="Y111" s="454">
        <v>0</v>
      </c>
      <c r="Z111" s="454">
        <v>1095.29069150487</v>
      </c>
      <c r="AA111" s="454">
        <v>42.915940449068998</v>
      </c>
      <c r="AB111" s="454">
        <v>175.324906813826</v>
      </c>
      <c r="AC111" s="454">
        <v>-873.01744917611597</v>
      </c>
      <c r="AD111" s="454">
        <v>-641.60366290394802</v>
      </c>
      <c r="AE111" s="454">
        <v>8286.8199082380306</v>
      </c>
      <c r="AF111" s="454">
        <v>7645.2162453340898</v>
      </c>
      <c r="AG111" s="454">
        <f t="shared" si="6"/>
        <v>8286.8199082380306</v>
      </c>
      <c r="AH111" s="454">
        <f t="shared" si="7"/>
        <v>175.324906813826</v>
      </c>
      <c r="AI111" s="454">
        <f t="shared" si="8"/>
        <v>0</v>
      </c>
      <c r="AK111" s="453">
        <v>0.59375</v>
      </c>
      <c r="AL111" s="454">
        <v>2946.02226896714</v>
      </c>
      <c r="AM111" s="454">
        <v>4626.4534696771298</v>
      </c>
      <c r="AN111" s="454">
        <v>0</v>
      </c>
      <c r="AO111" s="454">
        <v>376.29360549792602</v>
      </c>
      <c r="AP111" s="454">
        <v>86.316542438063607</v>
      </c>
      <c r="AQ111" s="454">
        <v>0</v>
      </c>
      <c r="AR111" s="454">
        <v>1783.6925981445299</v>
      </c>
      <c r="AS111" s="454">
        <v>6.1401202369694401</v>
      </c>
      <c r="AT111" s="454">
        <v>-490.79331202473202</v>
      </c>
      <c r="AU111" s="454">
        <v>-885.83784659667003</v>
      </c>
      <c r="AV111" s="454">
        <v>-657.80557017751596</v>
      </c>
      <c r="AW111" s="454">
        <v>8448.2874463403496</v>
      </c>
      <c r="AX111" s="454">
        <v>7790.4818761628403</v>
      </c>
      <c r="AY111" s="454">
        <f t="shared" si="9"/>
        <v>8448.2874463403496</v>
      </c>
      <c r="AZ111" s="454">
        <f t="shared" si="10"/>
        <v>0</v>
      </c>
      <c r="BA111" s="454">
        <f t="shared" si="11"/>
        <v>-490.79331202473202</v>
      </c>
    </row>
    <row r="112" spans="1:53" s="448" customFormat="1">
      <c r="A112" s="453">
        <v>0.60416666666666696</v>
      </c>
      <c r="B112" s="454">
        <v>3096.4576993179699</v>
      </c>
      <c r="C112" s="454">
        <v>4061.8192619216702</v>
      </c>
      <c r="D112" s="454">
        <v>24.1728452120547</v>
      </c>
      <c r="E112" s="454">
        <v>356.05560959844098</v>
      </c>
      <c r="F112" s="454">
        <v>61.600621923367399</v>
      </c>
      <c r="G112" s="454">
        <v>0</v>
      </c>
      <c r="H112" s="454">
        <v>1485.0557849934901</v>
      </c>
      <c r="I112" s="454">
        <v>51.832751767241</v>
      </c>
      <c r="J112" s="454">
        <v>55.850222535711701</v>
      </c>
      <c r="K112" s="454">
        <v>-933.67845831489103</v>
      </c>
      <c r="L112" s="454">
        <v>-612.64996257697601</v>
      </c>
      <c r="M112" s="454">
        <v>8259.1663389550595</v>
      </c>
      <c r="N112" s="454">
        <v>7646.5163763780802</v>
      </c>
      <c r="O112" s="454">
        <f t="shared" si="3"/>
        <v>8259.1663389550595</v>
      </c>
      <c r="P112" s="454">
        <f t="shared" si="4"/>
        <v>55.850222535711701</v>
      </c>
      <c r="Q112" s="454">
        <f t="shared" si="5"/>
        <v>0</v>
      </c>
      <c r="S112" s="453">
        <v>0.60416666666666696</v>
      </c>
      <c r="T112" s="454">
        <v>2932.87780673732</v>
      </c>
      <c r="U112" s="454">
        <v>4415.2616107828499</v>
      </c>
      <c r="V112" s="454">
        <v>0</v>
      </c>
      <c r="W112" s="454">
        <v>355.08730389471702</v>
      </c>
      <c r="X112" s="454">
        <v>119.49562925277399</v>
      </c>
      <c r="Y112" s="454">
        <v>0</v>
      </c>
      <c r="Z112" s="454">
        <v>1066.25685046428</v>
      </c>
      <c r="AA112" s="454">
        <v>43.2483857591426</v>
      </c>
      <c r="AB112" s="454">
        <v>90.149073864437796</v>
      </c>
      <c r="AC112" s="454">
        <v>-767.61140529280397</v>
      </c>
      <c r="AD112" s="454">
        <v>-639.06974468363103</v>
      </c>
      <c r="AE112" s="454">
        <v>8254.7652554627202</v>
      </c>
      <c r="AF112" s="454">
        <v>7615.69551077909</v>
      </c>
      <c r="AG112" s="454">
        <f t="shared" si="6"/>
        <v>8254.7652554627202</v>
      </c>
      <c r="AH112" s="454">
        <f t="shared" si="7"/>
        <v>90.149073864437796</v>
      </c>
      <c r="AI112" s="454">
        <f t="shared" si="8"/>
        <v>0</v>
      </c>
      <c r="AK112" s="453">
        <v>0.60416666666666696</v>
      </c>
      <c r="AL112" s="454">
        <v>2945.4487883071702</v>
      </c>
      <c r="AM112" s="454">
        <v>4634.3801969332299</v>
      </c>
      <c r="AN112" s="454">
        <v>0</v>
      </c>
      <c r="AO112" s="454">
        <v>376.90968062954801</v>
      </c>
      <c r="AP112" s="454">
        <v>86.322665002250901</v>
      </c>
      <c r="AQ112" s="454">
        <v>0</v>
      </c>
      <c r="AR112" s="454">
        <v>1711.0761132812499</v>
      </c>
      <c r="AS112" s="454">
        <v>6.9295952364704601</v>
      </c>
      <c r="AT112" s="454">
        <v>-419.02057495006898</v>
      </c>
      <c r="AU112" s="454">
        <v>-922.06163574540199</v>
      </c>
      <c r="AV112" s="454">
        <v>-657.99296737689303</v>
      </c>
      <c r="AW112" s="454">
        <v>8419.9848286944398</v>
      </c>
      <c r="AX112" s="454">
        <v>7761.9918613175496</v>
      </c>
      <c r="AY112" s="454">
        <f t="shared" si="9"/>
        <v>8419.9848286944398</v>
      </c>
      <c r="AZ112" s="454">
        <f t="shared" si="10"/>
        <v>0</v>
      </c>
      <c r="BA112" s="454">
        <f t="shared" si="11"/>
        <v>-419.02057495006898</v>
      </c>
    </row>
    <row r="113" spans="1:53" s="448" customFormat="1">
      <c r="A113" s="453">
        <v>0.61458333333333304</v>
      </c>
      <c r="B113" s="454">
        <v>3095.7574409774802</v>
      </c>
      <c r="C113" s="454">
        <v>4034.3764310285001</v>
      </c>
      <c r="D113" s="454">
        <v>24.186259716672801</v>
      </c>
      <c r="E113" s="454">
        <v>354.40301690177</v>
      </c>
      <c r="F113" s="454">
        <v>61.590048220723197</v>
      </c>
      <c r="G113" s="454">
        <v>0</v>
      </c>
      <c r="H113" s="454">
        <v>1458.01885432943</v>
      </c>
      <c r="I113" s="454">
        <v>51.928688425311002</v>
      </c>
      <c r="J113" s="454">
        <v>10.764717388641399</v>
      </c>
      <c r="K113" s="454">
        <v>-868.27079502486197</v>
      </c>
      <c r="L113" s="454">
        <v>-609.53884354084596</v>
      </c>
      <c r="M113" s="454">
        <v>8222.7546619636596</v>
      </c>
      <c r="N113" s="454">
        <v>7613.2158184228201</v>
      </c>
      <c r="O113" s="454">
        <f t="shared" si="3"/>
        <v>8222.7546619636596</v>
      </c>
      <c r="P113" s="454">
        <f t="shared" si="4"/>
        <v>10.764717388641399</v>
      </c>
      <c r="Q113" s="454">
        <f t="shared" si="5"/>
        <v>0</v>
      </c>
      <c r="S113" s="453">
        <v>0.61458333333333304</v>
      </c>
      <c r="T113" s="454">
        <v>2932.9711798119802</v>
      </c>
      <c r="U113" s="454">
        <v>4402.2731360979597</v>
      </c>
      <c r="V113" s="454">
        <v>0</v>
      </c>
      <c r="W113" s="454">
        <v>356.04364822943398</v>
      </c>
      <c r="X113" s="454">
        <v>119.507783817948</v>
      </c>
      <c r="Y113" s="454">
        <v>0</v>
      </c>
      <c r="Z113" s="454">
        <v>1001.23525139759</v>
      </c>
      <c r="AA113" s="454">
        <v>44.368122456092102</v>
      </c>
      <c r="AB113" s="454">
        <v>51.822240409576203</v>
      </c>
      <c r="AC113" s="454">
        <v>-679.93304337192603</v>
      </c>
      <c r="AD113" s="454">
        <v>-637.26057950102199</v>
      </c>
      <c r="AE113" s="454">
        <v>8228.2883188486594</v>
      </c>
      <c r="AF113" s="454">
        <v>7591.0277393476299</v>
      </c>
      <c r="AG113" s="454">
        <f t="shared" si="6"/>
        <v>8228.2883188486594</v>
      </c>
      <c r="AH113" s="454">
        <f t="shared" si="7"/>
        <v>51.822240409576203</v>
      </c>
      <c r="AI113" s="454">
        <f t="shared" si="8"/>
        <v>0</v>
      </c>
      <c r="AK113" s="453">
        <v>0.61458333333333304</v>
      </c>
      <c r="AL113" s="454">
        <v>2946.8691325641398</v>
      </c>
      <c r="AM113" s="454">
        <v>4721.9050859189101</v>
      </c>
      <c r="AN113" s="454">
        <v>0</v>
      </c>
      <c r="AO113" s="454">
        <v>388.099565356102</v>
      </c>
      <c r="AP113" s="454">
        <v>86.298194141749704</v>
      </c>
      <c r="AQ113" s="454">
        <v>0</v>
      </c>
      <c r="AR113" s="454">
        <v>1628.81015022786</v>
      </c>
      <c r="AS113" s="454">
        <v>6.5298638795455197</v>
      </c>
      <c r="AT113" s="454">
        <v>-382.98564764066703</v>
      </c>
      <c r="AU113" s="454">
        <v>-998.78341711160294</v>
      </c>
      <c r="AV113" s="454">
        <v>-666.63138368028399</v>
      </c>
      <c r="AW113" s="454">
        <v>8396.7429273360394</v>
      </c>
      <c r="AX113" s="454">
        <v>7730.1115436557602</v>
      </c>
      <c r="AY113" s="454">
        <f t="shared" si="9"/>
        <v>8396.7429273360394</v>
      </c>
      <c r="AZ113" s="454">
        <f t="shared" si="10"/>
        <v>0</v>
      </c>
      <c r="BA113" s="454">
        <f t="shared" si="11"/>
        <v>-382.98564764066703</v>
      </c>
    </row>
    <row r="114" spans="1:53" s="448" customFormat="1">
      <c r="A114" s="453">
        <v>0.625</v>
      </c>
      <c r="B114" s="454">
        <v>3094.5903708794399</v>
      </c>
      <c r="C114" s="454">
        <v>4023.57057735018</v>
      </c>
      <c r="D114" s="454">
        <v>24.179552464363699</v>
      </c>
      <c r="E114" s="454">
        <v>353.91149656061702</v>
      </c>
      <c r="F114" s="454">
        <v>62.178643709038198</v>
      </c>
      <c r="G114" s="454">
        <v>0</v>
      </c>
      <c r="H114" s="454">
        <v>1362.13334375</v>
      </c>
      <c r="I114" s="454">
        <v>59.163317425667699</v>
      </c>
      <c r="J114" s="454">
        <v>36.253248532659697</v>
      </c>
      <c r="K114" s="454">
        <v>-824.01849245403298</v>
      </c>
      <c r="L114" s="454">
        <v>-607.62543907798101</v>
      </c>
      <c r="M114" s="454">
        <v>8191.9620582179296</v>
      </c>
      <c r="N114" s="454">
        <v>7584.33661913995</v>
      </c>
      <c r="O114" s="454">
        <f t="shared" si="3"/>
        <v>8191.9620582179296</v>
      </c>
      <c r="P114" s="454">
        <f t="shared" si="4"/>
        <v>36.253248532659697</v>
      </c>
      <c r="Q114" s="454">
        <f t="shared" si="5"/>
        <v>0</v>
      </c>
      <c r="S114" s="453">
        <v>0.625</v>
      </c>
      <c r="T114" s="454">
        <v>2932.2776140566002</v>
      </c>
      <c r="U114" s="454">
        <v>4512.9899754203198</v>
      </c>
      <c r="V114" s="454">
        <v>0</v>
      </c>
      <c r="W114" s="454">
        <v>354.77315319887202</v>
      </c>
      <c r="X114" s="454">
        <v>119.45987297772599</v>
      </c>
      <c r="Y114" s="454">
        <v>0</v>
      </c>
      <c r="Z114" s="454">
        <v>998.41546552776799</v>
      </c>
      <c r="AA114" s="454">
        <v>41.285228575979701</v>
      </c>
      <c r="AB114" s="454">
        <v>-96.658801153694</v>
      </c>
      <c r="AC114" s="454">
        <v>-603.277656489582</v>
      </c>
      <c r="AD114" s="454">
        <v>-647.89548374717901</v>
      </c>
      <c r="AE114" s="454">
        <v>8259.2648521139909</v>
      </c>
      <c r="AF114" s="454">
        <v>7611.3693683668098</v>
      </c>
      <c r="AG114" s="454">
        <f t="shared" si="6"/>
        <v>8259.2648521139909</v>
      </c>
      <c r="AH114" s="454">
        <f t="shared" si="7"/>
        <v>0</v>
      </c>
      <c r="AI114" s="454">
        <f t="shared" si="8"/>
        <v>-96.658801153694</v>
      </c>
      <c r="AK114" s="453">
        <v>0.625</v>
      </c>
      <c r="AL114" s="454">
        <v>2945.6154911759299</v>
      </c>
      <c r="AM114" s="454">
        <v>4543.3854815982004</v>
      </c>
      <c r="AN114" s="454">
        <v>0</v>
      </c>
      <c r="AO114" s="454">
        <v>381.17581184135702</v>
      </c>
      <c r="AP114" s="454">
        <v>87.392010627572304</v>
      </c>
      <c r="AQ114" s="454">
        <v>0</v>
      </c>
      <c r="AR114" s="454">
        <v>1547.9667517903599</v>
      </c>
      <c r="AS114" s="454">
        <v>7.6068533255905599</v>
      </c>
      <c r="AT114" s="454">
        <v>-169.89255792475299</v>
      </c>
      <c r="AU114" s="454">
        <v>-997.310277787372</v>
      </c>
      <c r="AV114" s="454">
        <v>-648.11213305674403</v>
      </c>
      <c r="AW114" s="454">
        <v>8345.9395646468893</v>
      </c>
      <c r="AX114" s="454">
        <v>7697.8274315901499</v>
      </c>
      <c r="AY114" s="454">
        <f t="shared" si="9"/>
        <v>8345.9395646468893</v>
      </c>
      <c r="AZ114" s="454">
        <f t="shared" si="10"/>
        <v>0</v>
      </c>
      <c r="BA114" s="454">
        <f t="shared" si="11"/>
        <v>-169.89255792475299</v>
      </c>
    </row>
    <row r="115" spans="1:53" s="448" customFormat="1">
      <c r="A115" s="453">
        <v>0.63541666666666696</v>
      </c>
      <c r="B115" s="454">
        <v>3093.2432417940299</v>
      </c>
      <c r="C115" s="454">
        <v>4041.3265678205398</v>
      </c>
      <c r="D115" s="454">
        <v>24.186259716672801</v>
      </c>
      <c r="E115" s="454">
        <v>352.70780795814198</v>
      </c>
      <c r="F115" s="454">
        <v>62.270002660537997</v>
      </c>
      <c r="G115" s="454">
        <v>0</v>
      </c>
      <c r="H115" s="454">
        <v>1275.5468278808601</v>
      </c>
      <c r="I115" s="454">
        <v>68.646903405115907</v>
      </c>
      <c r="J115" s="454">
        <v>119.49971810776999</v>
      </c>
      <c r="K115" s="454">
        <v>-853.02836131090498</v>
      </c>
      <c r="L115" s="454">
        <v>-608.59277511689095</v>
      </c>
      <c r="M115" s="454">
        <v>8184.3989680327704</v>
      </c>
      <c r="N115" s="454">
        <v>7575.8061929158703</v>
      </c>
      <c r="O115" s="454">
        <f t="shared" si="3"/>
        <v>8184.3989680327704</v>
      </c>
      <c r="P115" s="454">
        <f t="shared" si="4"/>
        <v>119.49971810776999</v>
      </c>
      <c r="Q115" s="454">
        <f t="shared" si="5"/>
        <v>0</v>
      </c>
      <c r="S115" s="453">
        <v>0.63541666666666696</v>
      </c>
      <c r="T115" s="454">
        <v>2932.19091630201</v>
      </c>
      <c r="U115" s="454">
        <v>4558.2703388873597</v>
      </c>
      <c r="V115" s="454">
        <v>0</v>
      </c>
      <c r="W115" s="454">
        <v>355.97239342771798</v>
      </c>
      <c r="X115" s="454">
        <v>119.768049781114</v>
      </c>
      <c r="Y115" s="454">
        <v>0</v>
      </c>
      <c r="Z115" s="454">
        <v>941.25342076234597</v>
      </c>
      <c r="AA115" s="454">
        <v>41.4353563347983</v>
      </c>
      <c r="AB115" s="454">
        <v>-52.584761494021201</v>
      </c>
      <c r="AC115" s="454">
        <v>-600.93586649891699</v>
      </c>
      <c r="AD115" s="454">
        <v>-651.85671931264005</v>
      </c>
      <c r="AE115" s="454">
        <v>8295.3698475024103</v>
      </c>
      <c r="AF115" s="454">
        <v>7643.5131281897702</v>
      </c>
      <c r="AG115" s="454">
        <f t="shared" si="6"/>
        <v>8295.3698475024103</v>
      </c>
      <c r="AH115" s="454">
        <f t="shared" si="7"/>
        <v>0</v>
      </c>
      <c r="AI115" s="454">
        <f t="shared" si="8"/>
        <v>-52.584761494021201</v>
      </c>
      <c r="AK115" s="453">
        <v>0.63541666666666696</v>
      </c>
      <c r="AL115" s="454">
        <v>2944.1551642777799</v>
      </c>
      <c r="AM115" s="454">
        <v>4545.4049562249402</v>
      </c>
      <c r="AN115" s="454">
        <v>0</v>
      </c>
      <c r="AO115" s="454">
        <v>385.51403555927402</v>
      </c>
      <c r="AP115" s="454">
        <v>87.380455451443794</v>
      </c>
      <c r="AQ115" s="454">
        <v>0</v>
      </c>
      <c r="AR115" s="454">
        <v>1495.1947531738299</v>
      </c>
      <c r="AS115" s="454">
        <v>7.35972156021153</v>
      </c>
      <c r="AT115" s="454">
        <v>-217.523431123801</v>
      </c>
      <c r="AU115" s="454">
        <v>-880.21553614160496</v>
      </c>
      <c r="AV115" s="454">
        <v>-648.07235817869503</v>
      </c>
      <c r="AW115" s="454">
        <v>8367.2701189820691</v>
      </c>
      <c r="AX115" s="454">
        <v>7719.1977608033703</v>
      </c>
      <c r="AY115" s="454">
        <f t="shared" si="9"/>
        <v>8367.2701189820691</v>
      </c>
      <c r="AZ115" s="454">
        <f t="shared" si="10"/>
        <v>0</v>
      </c>
      <c r="BA115" s="454">
        <f t="shared" si="11"/>
        <v>-217.523431123801</v>
      </c>
    </row>
    <row r="116" spans="1:53" s="448" customFormat="1">
      <c r="A116" s="453">
        <v>0.64583333333333304</v>
      </c>
      <c r="B116" s="454">
        <v>3092.4229875464098</v>
      </c>
      <c r="C116" s="454">
        <v>4034.9729971674801</v>
      </c>
      <c r="D116" s="454">
        <v>24.253332111833</v>
      </c>
      <c r="E116" s="454">
        <v>355.172759948693</v>
      </c>
      <c r="F116" s="454">
        <v>61.742952603575198</v>
      </c>
      <c r="G116" s="454">
        <v>0</v>
      </c>
      <c r="H116" s="454">
        <v>1203.53074560547</v>
      </c>
      <c r="I116" s="454">
        <v>83.453823292124994</v>
      </c>
      <c r="J116" s="454">
        <v>153.13622805546001</v>
      </c>
      <c r="K116" s="454">
        <v>-871.31548313962401</v>
      </c>
      <c r="L116" s="454">
        <v>-607.63758335002399</v>
      </c>
      <c r="M116" s="454">
        <v>8137.37034319142</v>
      </c>
      <c r="N116" s="454">
        <v>7529.7327598414004</v>
      </c>
      <c r="O116" s="454">
        <f t="shared" si="3"/>
        <v>8137.37034319142</v>
      </c>
      <c r="P116" s="454">
        <f t="shared" si="4"/>
        <v>153.13622805546001</v>
      </c>
      <c r="Q116" s="454">
        <f t="shared" si="5"/>
        <v>0</v>
      </c>
      <c r="S116" s="453">
        <v>0.64583333333333304</v>
      </c>
      <c r="T116" s="454">
        <v>2931.81742400341</v>
      </c>
      <c r="U116" s="454">
        <v>4552.0610475583799</v>
      </c>
      <c r="V116" s="454">
        <v>0</v>
      </c>
      <c r="W116" s="454">
        <v>357.45895852989003</v>
      </c>
      <c r="X116" s="454">
        <v>119.699981963206</v>
      </c>
      <c r="Y116" s="454">
        <v>0</v>
      </c>
      <c r="Z116" s="454">
        <v>880.57148878666601</v>
      </c>
      <c r="AA116" s="454">
        <v>34.674230907778202</v>
      </c>
      <c r="AB116" s="454">
        <v>-36.422371271749398</v>
      </c>
      <c r="AC116" s="454">
        <v>-599.14428657835799</v>
      </c>
      <c r="AD116" s="454">
        <v>-650.66781656407898</v>
      </c>
      <c r="AE116" s="454">
        <v>8240.7164738992196</v>
      </c>
      <c r="AF116" s="454">
        <v>7590.04865733514</v>
      </c>
      <c r="AG116" s="454">
        <f t="shared" si="6"/>
        <v>8240.7164738992196</v>
      </c>
      <c r="AH116" s="454">
        <f t="shared" si="7"/>
        <v>0</v>
      </c>
      <c r="AI116" s="454">
        <f t="shared" si="8"/>
        <v>-36.422371271749398</v>
      </c>
      <c r="AK116" s="453">
        <v>0.64583333333333304</v>
      </c>
      <c r="AL116" s="454">
        <v>2945.0153771279502</v>
      </c>
      <c r="AM116" s="454">
        <v>4573.8204636504997</v>
      </c>
      <c r="AN116" s="454">
        <v>0</v>
      </c>
      <c r="AO116" s="454">
        <v>383.953352161314</v>
      </c>
      <c r="AP116" s="454">
        <v>87.378293601073096</v>
      </c>
      <c r="AQ116" s="454">
        <v>0</v>
      </c>
      <c r="AR116" s="454">
        <v>1408.5662197265599</v>
      </c>
      <c r="AS116" s="454">
        <v>6.0052613413718996</v>
      </c>
      <c r="AT116" s="454">
        <v>-245.219062838865</v>
      </c>
      <c r="AU116" s="454">
        <v>-829.73566362555198</v>
      </c>
      <c r="AV116" s="454">
        <v>-650.04777017822698</v>
      </c>
      <c r="AW116" s="454">
        <v>8329.7842411443507</v>
      </c>
      <c r="AX116" s="454">
        <v>7679.7364709661197</v>
      </c>
      <c r="AY116" s="454">
        <f t="shared" si="9"/>
        <v>8329.7842411443507</v>
      </c>
      <c r="AZ116" s="454">
        <f t="shared" si="10"/>
        <v>0</v>
      </c>
      <c r="BA116" s="454">
        <f t="shared" si="11"/>
        <v>-245.219062838865</v>
      </c>
    </row>
    <row r="117" spans="1:53" s="448" customFormat="1">
      <c r="A117" s="453">
        <v>0.65625</v>
      </c>
      <c r="B117" s="454">
        <v>3090.8157425027698</v>
      </c>
      <c r="C117" s="454">
        <v>4061.76958640663</v>
      </c>
      <c r="D117" s="454">
        <v>24.199674221290898</v>
      </c>
      <c r="E117" s="454">
        <v>357.62136452443201</v>
      </c>
      <c r="F117" s="454">
        <v>61.426103703950801</v>
      </c>
      <c r="G117" s="454">
        <v>0</v>
      </c>
      <c r="H117" s="454">
        <v>1127.9029516601599</v>
      </c>
      <c r="I117" s="454">
        <v>84.705015125618203</v>
      </c>
      <c r="J117" s="454">
        <v>142.35724125112401</v>
      </c>
      <c r="K117" s="454">
        <v>-849.56588971957899</v>
      </c>
      <c r="L117" s="454">
        <v>-609.72887726761098</v>
      </c>
      <c r="M117" s="454">
        <v>8101.2317896763998</v>
      </c>
      <c r="N117" s="454">
        <v>7491.5029124087896</v>
      </c>
      <c r="O117" s="454">
        <f t="shared" si="3"/>
        <v>8101.2317896763998</v>
      </c>
      <c r="P117" s="454">
        <f t="shared" si="4"/>
        <v>142.35724125112401</v>
      </c>
      <c r="Q117" s="454">
        <f t="shared" si="5"/>
        <v>0</v>
      </c>
      <c r="S117" s="453">
        <v>0.65625</v>
      </c>
      <c r="T117" s="454">
        <v>2931.12385824803</v>
      </c>
      <c r="U117" s="454">
        <v>4593.4906461892997</v>
      </c>
      <c r="V117" s="454">
        <v>-1.2303154886251</v>
      </c>
      <c r="W117" s="454">
        <v>364.55909578655502</v>
      </c>
      <c r="X117" s="454">
        <v>120.442209666274</v>
      </c>
      <c r="Y117" s="454">
        <v>0</v>
      </c>
      <c r="Z117" s="454">
        <v>796.32949941796596</v>
      </c>
      <c r="AA117" s="454">
        <v>34.5621328760881</v>
      </c>
      <c r="AB117" s="454">
        <v>-82.948312129345894</v>
      </c>
      <c r="AC117" s="454">
        <v>-519.02665042833598</v>
      </c>
      <c r="AD117" s="454">
        <v>-654.34293559246601</v>
      </c>
      <c r="AE117" s="454">
        <v>8237.3021641379</v>
      </c>
      <c r="AF117" s="454">
        <v>7582.9592285454301</v>
      </c>
      <c r="AG117" s="454">
        <f t="shared" si="6"/>
        <v>8237.3021641379</v>
      </c>
      <c r="AH117" s="454">
        <f t="shared" si="7"/>
        <v>0</v>
      </c>
      <c r="AI117" s="454">
        <f t="shared" si="8"/>
        <v>-82.948312129345894</v>
      </c>
      <c r="AK117" s="453">
        <v>0.65625</v>
      </c>
      <c r="AL117" s="454">
        <v>2944.80865905884</v>
      </c>
      <c r="AM117" s="454">
        <v>4541.0482757795999</v>
      </c>
      <c r="AN117" s="454">
        <v>-1.62127081687124</v>
      </c>
      <c r="AO117" s="454">
        <v>380.695448911401</v>
      </c>
      <c r="AP117" s="454">
        <v>87.384107487829894</v>
      </c>
      <c r="AQ117" s="454">
        <v>0</v>
      </c>
      <c r="AR117" s="454">
        <v>1289.1236756184901</v>
      </c>
      <c r="AS117" s="454">
        <v>5.4036793451912404</v>
      </c>
      <c r="AT117" s="454">
        <v>-428.77880832769199</v>
      </c>
      <c r="AU117" s="454">
        <v>-557.62836415312302</v>
      </c>
      <c r="AV117" s="454">
        <v>-645.61522875367302</v>
      </c>
      <c r="AW117" s="454">
        <v>8260.4354029036604</v>
      </c>
      <c r="AX117" s="454">
        <v>7614.8201741499897</v>
      </c>
      <c r="AY117" s="454">
        <f t="shared" si="9"/>
        <v>8260.4354029036604</v>
      </c>
      <c r="AZ117" s="454">
        <f t="shared" si="10"/>
        <v>0</v>
      </c>
      <c r="BA117" s="454">
        <f t="shared" si="11"/>
        <v>-428.77880832769199</v>
      </c>
    </row>
    <row r="118" spans="1:53" s="448" customFormat="1">
      <c r="A118" s="453">
        <v>0.66666666666666696</v>
      </c>
      <c r="B118" s="454">
        <v>3091.5759825151599</v>
      </c>
      <c r="C118" s="454">
        <v>4199.0630015735496</v>
      </c>
      <c r="D118" s="454">
        <v>24.179552464363699</v>
      </c>
      <c r="E118" s="454">
        <v>360.49722457616099</v>
      </c>
      <c r="F118" s="454">
        <v>58.231553974232199</v>
      </c>
      <c r="G118" s="454">
        <v>0</v>
      </c>
      <c r="H118" s="454">
        <v>1079.66411299642</v>
      </c>
      <c r="I118" s="454">
        <v>72.711009616147706</v>
      </c>
      <c r="J118" s="454">
        <v>-250.45185586126999</v>
      </c>
      <c r="K118" s="454">
        <v>-572.45055009939801</v>
      </c>
      <c r="L118" s="454">
        <v>-622.99734216724403</v>
      </c>
      <c r="M118" s="454">
        <v>8063.0200317553699</v>
      </c>
      <c r="N118" s="454">
        <v>7440.0226895881196</v>
      </c>
      <c r="O118" s="454">
        <f t="shared" si="3"/>
        <v>8063.0200317553699</v>
      </c>
      <c r="P118" s="454">
        <f t="shared" si="4"/>
        <v>0</v>
      </c>
      <c r="Q118" s="454">
        <f t="shared" si="5"/>
        <v>-250.45185586126999</v>
      </c>
      <c r="S118" s="453">
        <v>0.66666666666666696</v>
      </c>
      <c r="T118" s="454">
        <v>2932.1375625852502</v>
      </c>
      <c r="U118" s="454">
        <v>4643.8475078683296</v>
      </c>
      <c r="V118" s="454">
        <v>72.187421616832296</v>
      </c>
      <c r="W118" s="454">
        <v>371.75391827021599</v>
      </c>
      <c r="X118" s="454">
        <v>161.75845875648301</v>
      </c>
      <c r="Y118" s="454">
        <v>0</v>
      </c>
      <c r="Z118" s="454">
        <v>731.52379843082497</v>
      </c>
      <c r="AA118" s="454">
        <v>38.452770486474897</v>
      </c>
      <c r="AB118" s="454">
        <v>-642.41114310173805</v>
      </c>
      <c r="AC118" s="454">
        <v>-119.834224429667</v>
      </c>
      <c r="AD118" s="454">
        <v>-660.808223224318</v>
      </c>
      <c r="AE118" s="454">
        <v>8189.4160704830101</v>
      </c>
      <c r="AF118" s="454">
        <v>7528.6078472586896</v>
      </c>
      <c r="AG118" s="454">
        <f t="shared" si="6"/>
        <v>8189.4160704830101</v>
      </c>
      <c r="AH118" s="454">
        <f t="shared" si="7"/>
        <v>0</v>
      </c>
      <c r="AI118" s="454">
        <f t="shared" si="8"/>
        <v>-642.41114310173805</v>
      </c>
      <c r="AK118" s="453">
        <v>0.66666666666666696</v>
      </c>
      <c r="AL118" s="454">
        <v>2944.9020061535198</v>
      </c>
      <c r="AM118" s="454">
        <v>4557.7967313414301</v>
      </c>
      <c r="AN118" s="454">
        <v>77.7004078008449</v>
      </c>
      <c r="AO118" s="454">
        <v>376.45229483427801</v>
      </c>
      <c r="AP118" s="454">
        <v>86.298594258634495</v>
      </c>
      <c r="AQ118" s="454">
        <v>0</v>
      </c>
      <c r="AR118" s="454">
        <v>1163.2903088378901</v>
      </c>
      <c r="AS118" s="454">
        <v>5.0877841506661499</v>
      </c>
      <c r="AT118" s="454">
        <v>-904.82147427079803</v>
      </c>
      <c r="AU118" s="454">
        <v>-121.884114410668</v>
      </c>
      <c r="AV118" s="454">
        <v>-647.28974486523305</v>
      </c>
      <c r="AW118" s="454">
        <v>8184.8225386958002</v>
      </c>
      <c r="AX118" s="454">
        <v>7537.53279383057</v>
      </c>
      <c r="AY118" s="454">
        <f t="shared" si="9"/>
        <v>8184.8225386958002</v>
      </c>
      <c r="AZ118" s="454">
        <f t="shared" si="10"/>
        <v>0</v>
      </c>
      <c r="BA118" s="454">
        <f t="shared" si="11"/>
        <v>-904.82147427079803</v>
      </c>
    </row>
    <row r="119" spans="1:53" s="448" customFormat="1">
      <c r="A119" s="453">
        <v>0.67708333333333304</v>
      </c>
      <c r="B119" s="454">
        <v>3091.8427739580502</v>
      </c>
      <c r="C119" s="454">
        <v>4239.9384925550303</v>
      </c>
      <c r="D119" s="454">
        <v>24.166137959745701</v>
      </c>
      <c r="E119" s="454">
        <v>358.63634569076601</v>
      </c>
      <c r="F119" s="454">
        <v>58.2210945161913</v>
      </c>
      <c r="G119" s="454">
        <v>0</v>
      </c>
      <c r="H119" s="454">
        <v>1016.48341833496</v>
      </c>
      <c r="I119" s="454">
        <v>67.053858555126098</v>
      </c>
      <c r="J119" s="454">
        <v>-538.19776215237198</v>
      </c>
      <c r="K119" s="454">
        <v>-292.81036731659401</v>
      </c>
      <c r="L119" s="454">
        <v>-626.31866836878896</v>
      </c>
      <c r="M119" s="454">
        <v>8025.3339921009101</v>
      </c>
      <c r="N119" s="454">
        <v>7399.0153237321201</v>
      </c>
      <c r="O119" s="454">
        <f t="shared" ref="O119:O149" si="12">M119</f>
        <v>8025.3339921009101</v>
      </c>
      <c r="P119" s="454">
        <f t="shared" ref="P119:P149" si="13">IF(J119&lt;0,0,J119)</f>
        <v>0</v>
      </c>
      <c r="Q119" s="454">
        <f t="shared" ref="Q119:Q149" si="14">IF(J119&lt;0,J119,0)</f>
        <v>-538.19776215237198</v>
      </c>
      <c r="S119" s="453">
        <v>0.67708333333333304</v>
      </c>
      <c r="T119" s="454">
        <v>2932.5710025143499</v>
      </c>
      <c r="U119" s="454">
        <v>4560.6886150229402</v>
      </c>
      <c r="V119" s="454">
        <v>250.35581993084801</v>
      </c>
      <c r="W119" s="454">
        <v>371.99028306071699</v>
      </c>
      <c r="X119" s="454">
        <v>202.48958324921401</v>
      </c>
      <c r="Y119" s="454">
        <v>0</v>
      </c>
      <c r="Z119" s="454">
        <v>679.18128347484901</v>
      </c>
      <c r="AA119" s="454">
        <v>36.800378993605698</v>
      </c>
      <c r="AB119" s="454">
        <v>-828.12868675154198</v>
      </c>
      <c r="AC119" s="454">
        <v>0</v>
      </c>
      <c r="AD119" s="454">
        <v>-655.49432462330503</v>
      </c>
      <c r="AE119" s="454">
        <v>8205.9482794949909</v>
      </c>
      <c r="AF119" s="454">
        <v>7550.4539548716803</v>
      </c>
      <c r="AG119" s="454">
        <f t="shared" ref="AG119:AG149" si="15">AE119</f>
        <v>8205.9482794949909</v>
      </c>
      <c r="AH119" s="454">
        <f t="shared" ref="AH119:AH149" si="16">IF(AB119&lt;0,0,AB119)</f>
        <v>0</v>
      </c>
      <c r="AI119" s="454">
        <f t="shared" ref="AI119:AI149" si="17">IF(AB119&lt;0,AB119,0)</f>
        <v>-828.12868675154198</v>
      </c>
      <c r="AK119" s="453">
        <v>0.67708333333333304</v>
      </c>
      <c r="AL119" s="454">
        <v>2944.5952500835801</v>
      </c>
      <c r="AM119" s="454">
        <v>4567.4618309945799</v>
      </c>
      <c r="AN119" s="454">
        <v>252.06071339357001</v>
      </c>
      <c r="AO119" s="454">
        <v>380.16556666346298</v>
      </c>
      <c r="AP119" s="454">
        <v>86.305557511622595</v>
      </c>
      <c r="AQ119" s="454">
        <v>0</v>
      </c>
      <c r="AR119" s="454">
        <v>1044.3139814860001</v>
      </c>
      <c r="AS119" s="454">
        <v>4.9025316576559597</v>
      </c>
      <c r="AT119" s="454">
        <v>-1118.57994208727</v>
      </c>
      <c r="AU119" s="454">
        <v>0</v>
      </c>
      <c r="AV119" s="454">
        <v>-650.491118042724</v>
      </c>
      <c r="AW119" s="454">
        <v>8161.2254897031999</v>
      </c>
      <c r="AX119" s="454">
        <v>7510.7343716604801</v>
      </c>
      <c r="AY119" s="454">
        <f t="shared" ref="AY119:AY149" si="18">AW119</f>
        <v>8161.2254897031999</v>
      </c>
      <c r="AZ119" s="454">
        <f t="shared" ref="AZ119:AZ149" si="19">IF(AT119&lt;0,0,AT119)</f>
        <v>0</v>
      </c>
      <c r="BA119" s="454">
        <f t="shared" ref="BA119:BA149" si="20">IF(AT119&lt;0,AT119,0)</f>
        <v>-1118.57994208727</v>
      </c>
    </row>
    <row r="120" spans="1:53" s="448" customFormat="1">
      <c r="A120" s="453">
        <v>0.6875</v>
      </c>
      <c r="B120" s="454">
        <v>3092.0961818682899</v>
      </c>
      <c r="C120" s="454">
        <v>4232.5131200982596</v>
      </c>
      <c r="D120" s="454">
        <v>24.239917735145099</v>
      </c>
      <c r="E120" s="454">
        <v>357.51374862835303</v>
      </c>
      <c r="F120" s="454">
        <v>58.188466203477802</v>
      </c>
      <c r="G120" s="454">
        <v>0</v>
      </c>
      <c r="H120" s="454">
        <v>937.72435725911498</v>
      </c>
      <c r="I120" s="454">
        <v>59.697274184560598</v>
      </c>
      <c r="J120" s="454">
        <v>-574.76290715930202</v>
      </c>
      <c r="K120" s="454">
        <v>-199.430639906403</v>
      </c>
      <c r="L120" s="454">
        <v>-624.74010511575602</v>
      </c>
      <c r="M120" s="454">
        <v>7987.7795189115004</v>
      </c>
      <c r="N120" s="454">
        <v>7363.0394137957401</v>
      </c>
      <c r="O120" s="454">
        <f t="shared" si="12"/>
        <v>7987.7795189115004</v>
      </c>
      <c r="P120" s="454">
        <f t="shared" si="13"/>
        <v>0</v>
      </c>
      <c r="Q120" s="454">
        <f t="shared" si="14"/>
        <v>-574.76290715930202</v>
      </c>
      <c r="S120" s="453">
        <v>0.6875</v>
      </c>
      <c r="T120" s="454">
        <v>2932.8911085336599</v>
      </c>
      <c r="U120" s="454">
        <v>4558.9232074547499</v>
      </c>
      <c r="V120" s="454">
        <v>433.11115914288303</v>
      </c>
      <c r="W120" s="454">
        <v>357.30299839642902</v>
      </c>
      <c r="X120" s="454">
        <v>127.650497635476</v>
      </c>
      <c r="Y120" s="454">
        <v>0</v>
      </c>
      <c r="Z120" s="454">
        <v>621.37069977946999</v>
      </c>
      <c r="AA120" s="454">
        <v>39.284240302922797</v>
      </c>
      <c r="AB120" s="454">
        <v>-882.77045375662897</v>
      </c>
      <c r="AC120" s="454">
        <v>0</v>
      </c>
      <c r="AD120" s="454">
        <v>-656.21664992575802</v>
      </c>
      <c r="AE120" s="454">
        <v>8187.7634574889598</v>
      </c>
      <c r="AF120" s="454">
        <v>7531.5468075631998</v>
      </c>
      <c r="AG120" s="454">
        <f t="shared" si="15"/>
        <v>8187.7634574889598</v>
      </c>
      <c r="AH120" s="454">
        <f t="shared" si="16"/>
        <v>0</v>
      </c>
      <c r="AI120" s="454">
        <f t="shared" si="17"/>
        <v>-882.77045375662897</v>
      </c>
      <c r="AK120" s="453">
        <v>0.6875</v>
      </c>
      <c r="AL120" s="454">
        <v>2943.0682908766498</v>
      </c>
      <c r="AM120" s="454">
        <v>4553.32020662175</v>
      </c>
      <c r="AN120" s="454">
        <v>442.774414834727</v>
      </c>
      <c r="AO120" s="454">
        <v>378.45391799140498</v>
      </c>
      <c r="AP120" s="454">
        <v>86.298103810652506</v>
      </c>
      <c r="AQ120" s="454">
        <v>0</v>
      </c>
      <c r="AR120" s="454">
        <v>924.74963818359402</v>
      </c>
      <c r="AS120" s="454">
        <v>4.9862433735076701</v>
      </c>
      <c r="AT120" s="454">
        <v>-1153.1142342644901</v>
      </c>
      <c r="AU120" s="454">
        <v>0</v>
      </c>
      <c r="AV120" s="454">
        <v>-651.23340004354895</v>
      </c>
      <c r="AW120" s="454">
        <v>8180.5365814277902</v>
      </c>
      <c r="AX120" s="454">
        <v>7529.3031813842399</v>
      </c>
      <c r="AY120" s="454">
        <f t="shared" si="18"/>
        <v>8180.5365814277902</v>
      </c>
      <c r="AZ120" s="454">
        <f t="shared" si="19"/>
        <v>0</v>
      </c>
      <c r="BA120" s="454">
        <f t="shared" si="20"/>
        <v>-1153.1142342644901</v>
      </c>
    </row>
    <row r="121" spans="1:53" s="448" customFormat="1">
      <c r="A121" s="453">
        <v>0.69791666666666696</v>
      </c>
      <c r="B121" s="454">
        <v>3090.6156896247799</v>
      </c>
      <c r="C121" s="454">
        <v>4233.5361991580503</v>
      </c>
      <c r="D121" s="454">
        <v>24.213088725909</v>
      </c>
      <c r="E121" s="454">
        <v>361.50248360932801</v>
      </c>
      <c r="F121" s="454">
        <v>59.584595483820003</v>
      </c>
      <c r="G121" s="454">
        <v>0</v>
      </c>
      <c r="H121" s="454">
        <v>814.27432499186204</v>
      </c>
      <c r="I121" s="454">
        <v>46.269072915050202</v>
      </c>
      <c r="J121" s="454">
        <v>-589.71835364726098</v>
      </c>
      <c r="K121" s="454">
        <v>-163.06588459819099</v>
      </c>
      <c r="L121" s="454">
        <v>-623.80262545479604</v>
      </c>
      <c r="M121" s="454">
        <v>7877.2112162633503</v>
      </c>
      <c r="N121" s="454">
        <v>7253.4085908085499</v>
      </c>
      <c r="O121" s="454">
        <f t="shared" si="12"/>
        <v>7877.2112162633503</v>
      </c>
      <c r="P121" s="454">
        <f t="shared" si="13"/>
        <v>0</v>
      </c>
      <c r="Q121" s="454">
        <f t="shared" si="14"/>
        <v>-589.71835364726098</v>
      </c>
      <c r="S121" s="453">
        <v>0.69791666666666696</v>
      </c>
      <c r="T121" s="454">
        <v>2934.0314811395501</v>
      </c>
      <c r="U121" s="454">
        <v>4559.8356880564197</v>
      </c>
      <c r="V121" s="454">
        <v>481.30073780905502</v>
      </c>
      <c r="W121" s="454">
        <v>360.40933787380499</v>
      </c>
      <c r="X121" s="454">
        <v>127.61144870111301</v>
      </c>
      <c r="Y121" s="454">
        <v>36.398369574434902</v>
      </c>
      <c r="Z121" s="454">
        <v>533.571637268779</v>
      </c>
      <c r="AA121" s="454">
        <v>40.796471351669098</v>
      </c>
      <c r="AB121" s="454">
        <v>-932.82657347785403</v>
      </c>
      <c r="AC121" s="454">
        <v>0</v>
      </c>
      <c r="AD121" s="454">
        <v>-657.04213162399196</v>
      </c>
      <c r="AE121" s="454">
        <v>8141.1285982969703</v>
      </c>
      <c r="AF121" s="454">
        <v>7484.0864666729804</v>
      </c>
      <c r="AG121" s="454">
        <f t="shared" si="15"/>
        <v>8141.1285982969703</v>
      </c>
      <c r="AH121" s="454">
        <f t="shared" si="16"/>
        <v>0</v>
      </c>
      <c r="AI121" s="454">
        <f t="shared" si="17"/>
        <v>-932.82657347785403</v>
      </c>
      <c r="AK121" s="453">
        <v>0.69791666666666696</v>
      </c>
      <c r="AL121" s="454">
        <v>2943.4616868555399</v>
      </c>
      <c r="AM121" s="454">
        <v>4510.4902811932097</v>
      </c>
      <c r="AN121" s="454">
        <v>570.36574682758305</v>
      </c>
      <c r="AO121" s="454">
        <v>378.47449787314298</v>
      </c>
      <c r="AP121" s="454">
        <v>92.775219217188194</v>
      </c>
      <c r="AQ121" s="454">
        <v>43.744982349041102</v>
      </c>
      <c r="AR121" s="454">
        <v>770.79232495117196</v>
      </c>
      <c r="AS121" s="454">
        <v>4.8060022349716203</v>
      </c>
      <c r="AT121" s="454">
        <v>-1203.9710613985601</v>
      </c>
      <c r="AU121" s="454">
        <v>0</v>
      </c>
      <c r="AV121" s="454">
        <v>-648.64453760075401</v>
      </c>
      <c r="AW121" s="454">
        <v>8110.9396801032899</v>
      </c>
      <c r="AX121" s="454">
        <v>7462.2951425025303</v>
      </c>
      <c r="AY121" s="454">
        <f t="shared" si="18"/>
        <v>8110.9396801032899</v>
      </c>
      <c r="AZ121" s="454">
        <f t="shared" si="19"/>
        <v>0</v>
      </c>
      <c r="BA121" s="454">
        <f t="shared" si="20"/>
        <v>-1203.9710613985601</v>
      </c>
    </row>
    <row r="122" spans="1:53" s="448" customFormat="1">
      <c r="A122" s="453">
        <v>0.70833333333333304</v>
      </c>
      <c r="B122" s="454">
        <v>3091.5026661556299</v>
      </c>
      <c r="C122" s="454">
        <v>4256.1268295611198</v>
      </c>
      <c r="D122" s="454">
        <v>104.216889794323</v>
      </c>
      <c r="E122" s="454">
        <v>362.32686230602002</v>
      </c>
      <c r="F122" s="454">
        <v>73.652697268365699</v>
      </c>
      <c r="G122" s="454">
        <v>0</v>
      </c>
      <c r="H122" s="454">
        <v>759.85951057942702</v>
      </c>
      <c r="I122" s="454">
        <v>47.065590539498103</v>
      </c>
      <c r="J122" s="454">
        <v>-862.71045314995104</v>
      </c>
      <c r="K122" s="454">
        <v>0</v>
      </c>
      <c r="L122" s="454">
        <v>-627.04775176515795</v>
      </c>
      <c r="M122" s="454">
        <v>7832.0405930544202</v>
      </c>
      <c r="N122" s="454">
        <v>7204.9928412892596</v>
      </c>
      <c r="O122" s="454">
        <f t="shared" si="12"/>
        <v>7832.0405930544202</v>
      </c>
      <c r="P122" s="454">
        <f t="shared" si="13"/>
        <v>0</v>
      </c>
      <c r="Q122" s="454">
        <f t="shared" si="14"/>
        <v>-862.71045314995104</v>
      </c>
      <c r="S122" s="453">
        <v>0.70833333333333304</v>
      </c>
      <c r="T122" s="454">
        <v>2933.5713399301699</v>
      </c>
      <c r="U122" s="454">
        <v>4543.90919048052</v>
      </c>
      <c r="V122" s="454">
        <v>684.39640583152004</v>
      </c>
      <c r="W122" s="454">
        <v>363.18044800984802</v>
      </c>
      <c r="X122" s="454">
        <v>143.312498022234</v>
      </c>
      <c r="Y122" s="454">
        <v>512.788216352841</v>
      </c>
      <c r="Z122" s="454">
        <v>473.50452626486401</v>
      </c>
      <c r="AA122" s="454">
        <v>41.819001020642503</v>
      </c>
      <c r="AB122" s="454">
        <v>-1530.3360242485801</v>
      </c>
      <c r="AC122" s="454">
        <v>0</v>
      </c>
      <c r="AD122" s="454">
        <v>-664.87804510236697</v>
      </c>
      <c r="AE122" s="454">
        <v>8166.1456016640605</v>
      </c>
      <c r="AF122" s="454">
        <v>7501.2675565617001</v>
      </c>
      <c r="AG122" s="454">
        <f t="shared" si="15"/>
        <v>8166.1456016640605</v>
      </c>
      <c r="AH122" s="454">
        <f t="shared" si="16"/>
        <v>0</v>
      </c>
      <c r="AI122" s="454">
        <f t="shared" si="17"/>
        <v>-1530.3360242485801</v>
      </c>
      <c r="AK122" s="453">
        <v>0.70833333333333304</v>
      </c>
      <c r="AL122" s="454">
        <v>2942.56816599077</v>
      </c>
      <c r="AM122" s="454">
        <v>4488.0270932754702</v>
      </c>
      <c r="AN122" s="454">
        <v>748.59164487791702</v>
      </c>
      <c r="AO122" s="454">
        <v>381.659368591776</v>
      </c>
      <c r="AP122" s="454">
        <v>156.42180764787301</v>
      </c>
      <c r="AQ122" s="454">
        <v>381.33076458008298</v>
      </c>
      <c r="AR122" s="454">
        <v>647.64368990071603</v>
      </c>
      <c r="AS122" s="454">
        <v>4.9918951770893996</v>
      </c>
      <c r="AT122" s="454">
        <v>-1744.2538493387999</v>
      </c>
      <c r="AU122" s="454">
        <v>0</v>
      </c>
      <c r="AV122" s="454">
        <v>-653.53043538053998</v>
      </c>
      <c r="AW122" s="454">
        <v>8006.9805807028897</v>
      </c>
      <c r="AX122" s="454">
        <v>7353.4501453223502</v>
      </c>
      <c r="AY122" s="454">
        <f t="shared" si="18"/>
        <v>8006.9805807028897</v>
      </c>
      <c r="AZ122" s="454">
        <f t="shared" si="19"/>
        <v>0</v>
      </c>
      <c r="BA122" s="454">
        <f t="shared" si="20"/>
        <v>-1744.2538493387999</v>
      </c>
    </row>
    <row r="123" spans="1:53" s="448" customFormat="1">
      <c r="A123" s="453">
        <v>0.71875</v>
      </c>
      <c r="B123" s="454">
        <v>3093.99016340044</v>
      </c>
      <c r="C123" s="454">
        <v>4243.9715070054199</v>
      </c>
      <c r="D123" s="454">
        <v>358.93724012850299</v>
      </c>
      <c r="E123" s="454">
        <v>361.90306801702701</v>
      </c>
      <c r="F123" s="454">
        <v>73.673144081453202</v>
      </c>
      <c r="G123" s="454">
        <v>0</v>
      </c>
      <c r="H123" s="454">
        <v>703.89827339681005</v>
      </c>
      <c r="I123" s="454">
        <v>43.300310294764301</v>
      </c>
      <c r="J123" s="454">
        <v>-1053.1370132466</v>
      </c>
      <c r="K123" s="454">
        <v>0</v>
      </c>
      <c r="L123" s="454">
        <v>-629.35320500855096</v>
      </c>
      <c r="M123" s="454">
        <v>7826.53669307783</v>
      </c>
      <c r="N123" s="454">
        <v>7197.1834880692804</v>
      </c>
      <c r="O123" s="454">
        <f t="shared" si="12"/>
        <v>7826.53669307783</v>
      </c>
      <c r="P123" s="454">
        <f t="shared" si="13"/>
        <v>0</v>
      </c>
      <c r="Q123" s="454">
        <f t="shared" si="14"/>
        <v>-1053.1370132466</v>
      </c>
      <c r="S123" s="453">
        <v>0.71875</v>
      </c>
      <c r="T123" s="454">
        <v>2934.4449602335098</v>
      </c>
      <c r="U123" s="454">
        <v>4553.2122653874903</v>
      </c>
      <c r="V123" s="454">
        <v>744.19374372011305</v>
      </c>
      <c r="W123" s="454">
        <v>363.96497650690497</v>
      </c>
      <c r="X123" s="454">
        <v>143.642127802125</v>
      </c>
      <c r="Y123" s="454">
        <v>609.61852009806</v>
      </c>
      <c r="Z123" s="454">
        <v>413.12769232807801</v>
      </c>
      <c r="AA123" s="454">
        <v>41.5799421147765</v>
      </c>
      <c r="AB123" s="454">
        <v>-1637.2846951853801</v>
      </c>
      <c r="AC123" s="454">
        <v>0</v>
      </c>
      <c r="AD123" s="454">
        <v>-667.58507345435999</v>
      </c>
      <c r="AE123" s="454">
        <v>8166.49953300568</v>
      </c>
      <c r="AF123" s="454">
        <v>7498.9144595513199</v>
      </c>
      <c r="AG123" s="454">
        <f t="shared" si="15"/>
        <v>8166.49953300568</v>
      </c>
      <c r="AH123" s="454">
        <f t="shared" si="16"/>
        <v>0</v>
      </c>
      <c r="AI123" s="454">
        <f t="shared" si="17"/>
        <v>-1637.2846951853801</v>
      </c>
      <c r="AK123" s="453">
        <v>0.71875</v>
      </c>
      <c r="AL123" s="454">
        <v>2941.4012459093901</v>
      </c>
      <c r="AM123" s="454">
        <v>4552.6477919839999</v>
      </c>
      <c r="AN123" s="454">
        <v>753.43535396587401</v>
      </c>
      <c r="AO123" s="454">
        <v>384.96029907150302</v>
      </c>
      <c r="AP123" s="454">
        <v>162.60703778695199</v>
      </c>
      <c r="AQ123" s="454">
        <v>404.213450595381</v>
      </c>
      <c r="AR123" s="454">
        <v>512.28339619954397</v>
      </c>
      <c r="AS123" s="454">
        <v>4.7797193732788896</v>
      </c>
      <c r="AT123" s="454">
        <v>-1736.7144298066501</v>
      </c>
      <c r="AU123" s="454">
        <v>0</v>
      </c>
      <c r="AV123" s="454">
        <v>-659.26604074788497</v>
      </c>
      <c r="AW123" s="454">
        <v>7979.61386507928</v>
      </c>
      <c r="AX123" s="454">
        <v>7320.3478243314003</v>
      </c>
      <c r="AY123" s="454">
        <f t="shared" si="18"/>
        <v>7979.61386507928</v>
      </c>
      <c r="AZ123" s="454">
        <f t="shared" si="19"/>
        <v>0</v>
      </c>
      <c r="BA123" s="454">
        <f t="shared" si="20"/>
        <v>-1736.7144298066501</v>
      </c>
    </row>
    <row r="124" spans="1:53" s="448" customFormat="1">
      <c r="A124" s="453">
        <v>0.72916666666666696</v>
      </c>
      <c r="B124" s="454">
        <v>3094.5237137228901</v>
      </c>
      <c r="C124" s="454">
        <v>4237.1000231121998</v>
      </c>
      <c r="D124" s="454">
        <v>475.83078254451698</v>
      </c>
      <c r="E124" s="454">
        <v>362.81297507737901</v>
      </c>
      <c r="F124" s="454">
        <v>73.628359116639601</v>
      </c>
      <c r="G124" s="454">
        <v>0</v>
      </c>
      <c r="H124" s="454">
        <v>645.87494055175796</v>
      </c>
      <c r="I124" s="454">
        <v>40.424971119858</v>
      </c>
      <c r="J124" s="454">
        <v>-1137.1802160806501</v>
      </c>
      <c r="K124" s="454">
        <v>0</v>
      </c>
      <c r="L124" s="454">
        <v>-630.02832165102905</v>
      </c>
      <c r="M124" s="454">
        <v>7793.0155491645901</v>
      </c>
      <c r="N124" s="454">
        <v>7162.9872275135604</v>
      </c>
      <c r="O124" s="454">
        <f t="shared" si="12"/>
        <v>7793.0155491645901</v>
      </c>
      <c r="P124" s="454">
        <f t="shared" si="13"/>
        <v>0</v>
      </c>
      <c r="Q124" s="454">
        <f t="shared" si="14"/>
        <v>-1137.1802160806501</v>
      </c>
      <c r="S124" s="453">
        <v>0.72916666666666696</v>
      </c>
      <c r="T124" s="454">
        <v>2934.1782079309701</v>
      </c>
      <c r="U124" s="454">
        <v>4547.7862529997401</v>
      </c>
      <c r="V124" s="454">
        <v>747.23610394207401</v>
      </c>
      <c r="W124" s="454">
        <v>364.09783143540801</v>
      </c>
      <c r="X124" s="454">
        <v>143.41105870408899</v>
      </c>
      <c r="Y124" s="454">
        <v>582.62343916956797</v>
      </c>
      <c r="Z124" s="454">
        <v>350.89688782023802</v>
      </c>
      <c r="AA124" s="454">
        <v>37.533523379015897</v>
      </c>
      <c r="AB124" s="454">
        <v>-1595.5546263153401</v>
      </c>
      <c r="AC124" s="454">
        <v>0</v>
      </c>
      <c r="AD124" s="454">
        <v>-666.09576149256304</v>
      </c>
      <c r="AE124" s="454">
        <v>8112.2086790657604</v>
      </c>
      <c r="AF124" s="454">
        <v>7446.1129175732003</v>
      </c>
      <c r="AG124" s="454">
        <f t="shared" si="15"/>
        <v>8112.2086790657604</v>
      </c>
      <c r="AH124" s="454">
        <f t="shared" si="16"/>
        <v>0</v>
      </c>
      <c r="AI124" s="454">
        <f t="shared" si="17"/>
        <v>-1595.5546263153401</v>
      </c>
      <c r="AK124" s="453">
        <v>0.72916666666666696</v>
      </c>
      <c r="AL124" s="454">
        <v>2941.87467228895</v>
      </c>
      <c r="AM124" s="454">
        <v>4584.7579752134698</v>
      </c>
      <c r="AN124" s="454">
        <v>753.32816414378703</v>
      </c>
      <c r="AO124" s="454">
        <v>387.74966961453799</v>
      </c>
      <c r="AP124" s="454">
        <v>162.214484330473</v>
      </c>
      <c r="AQ124" s="454">
        <v>409.99705794837303</v>
      </c>
      <c r="AR124" s="454">
        <v>388.13543198649103</v>
      </c>
      <c r="AS124" s="454">
        <v>4.4412201283221497</v>
      </c>
      <c r="AT124" s="454">
        <v>-1713.98924720114</v>
      </c>
      <c r="AU124" s="454">
        <v>0</v>
      </c>
      <c r="AV124" s="454">
        <v>-661.63639542319299</v>
      </c>
      <c r="AW124" s="454">
        <v>7918.5094284532597</v>
      </c>
      <c r="AX124" s="454">
        <v>7256.8730330300696</v>
      </c>
      <c r="AY124" s="454">
        <f t="shared" si="18"/>
        <v>7918.5094284532597</v>
      </c>
      <c r="AZ124" s="454">
        <f t="shared" si="19"/>
        <v>0</v>
      </c>
      <c r="BA124" s="454">
        <f t="shared" si="20"/>
        <v>-1713.98924720114</v>
      </c>
    </row>
    <row r="125" spans="1:53" s="448" customFormat="1">
      <c r="A125" s="453">
        <v>0.73958333333333304</v>
      </c>
      <c r="B125" s="454">
        <v>3094.6970972255899</v>
      </c>
      <c r="C125" s="454">
        <v>4242.48850232719</v>
      </c>
      <c r="D125" s="454">
        <v>510.19190422771999</v>
      </c>
      <c r="E125" s="454">
        <v>364.03470195359</v>
      </c>
      <c r="F125" s="454">
        <v>73.560391680141294</v>
      </c>
      <c r="G125" s="454">
        <v>0</v>
      </c>
      <c r="H125" s="454">
        <v>566.86042871093696</v>
      </c>
      <c r="I125" s="454">
        <v>42.949570455109097</v>
      </c>
      <c r="J125" s="454">
        <v>-1177.54669382261</v>
      </c>
      <c r="K125" s="454">
        <v>0</v>
      </c>
      <c r="L125" s="454">
        <v>-630.52885249597205</v>
      </c>
      <c r="M125" s="454">
        <v>7717.2359027576704</v>
      </c>
      <c r="N125" s="454">
        <v>7086.7070502616998</v>
      </c>
      <c r="O125" s="454">
        <f t="shared" si="12"/>
        <v>7717.2359027576704</v>
      </c>
      <c r="P125" s="454">
        <f t="shared" si="13"/>
        <v>0</v>
      </c>
      <c r="Q125" s="454">
        <f t="shared" si="14"/>
        <v>-1177.54669382261</v>
      </c>
      <c r="S125" s="453">
        <v>0.73958333333333304</v>
      </c>
      <c r="T125" s="454">
        <v>2934.2115682500498</v>
      </c>
      <c r="U125" s="454">
        <v>4599.4284670256602</v>
      </c>
      <c r="V125" s="454">
        <v>747.61053389900701</v>
      </c>
      <c r="W125" s="454">
        <v>371.94006321817801</v>
      </c>
      <c r="X125" s="454">
        <v>146.001153173815</v>
      </c>
      <c r="Y125" s="454">
        <v>550.76912952889302</v>
      </c>
      <c r="Z125" s="454">
        <v>302.74791532893499</v>
      </c>
      <c r="AA125" s="454">
        <v>37.399164902214899</v>
      </c>
      <c r="AB125" s="454">
        <v>-1627.8020685997001</v>
      </c>
      <c r="AC125" s="454">
        <v>0</v>
      </c>
      <c r="AD125" s="454">
        <v>-670.83019287581601</v>
      </c>
      <c r="AE125" s="454">
        <v>8062.3059267270501</v>
      </c>
      <c r="AF125" s="454">
        <v>7391.47573385124</v>
      </c>
      <c r="AG125" s="454">
        <f t="shared" si="15"/>
        <v>8062.3059267270501</v>
      </c>
      <c r="AH125" s="454">
        <f t="shared" si="16"/>
        <v>0</v>
      </c>
      <c r="AI125" s="454">
        <f t="shared" si="17"/>
        <v>-1627.8020685997001</v>
      </c>
      <c r="AK125" s="453">
        <v>0.73958333333333304</v>
      </c>
      <c r="AL125" s="454">
        <v>2942.0547244108802</v>
      </c>
      <c r="AM125" s="454">
        <v>4595.2768885395299</v>
      </c>
      <c r="AN125" s="454">
        <v>753.60953844902394</v>
      </c>
      <c r="AO125" s="454">
        <v>388.69591883512498</v>
      </c>
      <c r="AP125" s="454">
        <v>163.86947638496801</v>
      </c>
      <c r="AQ125" s="454">
        <v>426.30863970780803</v>
      </c>
      <c r="AR125" s="454">
        <v>298.90474507649702</v>
      </c>
      <c r="AS125" s="454">
        <v>4.1213324974203402</v>
      </c>
      <c r="AT125" s="454">
        <v>-1722.1393019438799</v>
      </c>
      <c r="AU125" s="454">
        <v>0</v>
      </c>
      <c r="AV125" s="454">
        <v>-662.21745848429202</v>
      </c>
      <c r="AW125" s="454">
        <v>7850.7019619573803</v>
      </c>
      <c r="AX125" s="454">
        <v>7188.4845034730797</v>
      </c>
      <c r="AY125" s="454">
        <f t="shared" si="18"/>
        <v>7850.7019619573803</v>
      </c>
      <c r="AZ125" s="454">
        <f t="shared" si="19"/>
        <v>0</v>
      </c>
      <c r="BA125" s="454">
        <f t="shared" si="20"/>
        <v>-1722.1393019438799</v>
      </c>
    </row>
    <row r="126" spans="1:53" s="448" customFormat="1">
      <c r="A126" s="453">
        <v>0.75</v>
      </c>
      <c r="B126" s="454">
        <v>3095.6841408996102</v>
      </c>
      <c r="C126" s="454">
        <v>4264.5552400299503</v>
      </c>
      <c r="D126" s="454">
        <v>758.35259353034303</v>
      </c>
      <c r="E126" s="454">
        <v>377.15981402343101</v>
      </c>
      <c r="F126" s="454">
        <v>65.784456725334707</v>
      </c>
      <c r="G126" s="454">
        <v>0</v>
      </c>
      <c r="H126" s="454">
        <v>466.09169799804698</v>
      </c>
      <c r="I126" s="454">
        <v>45.1857564631893</v>
      </c>
      <c r="J126" s="454">
        <v>-1479.98716481158</v>
      </c>
      <c r="K126" s="454">
        <v>0</v>
      </c>
      <c r="L126" s="454">
        <v>-636.59433113575699</v>
      </c>
      <c r="M126" s="454">
        <v>7592.82653485833</v>
      </c>
      <c r="N126" s="454">
        <v>6956.2322037225704</v>
      </c>
      <c r="O126" s="454">
        <f t="shared" si="12"/>
        <v>7592.82653485833</v>
      </c>
      <c r="P126" s="454">
        <f t="shared" si="13"/>
        <v>0</v>
      </c>
      <c r="Q126" s="454">
        <f t="shared" si="14"/>
        <v>-1479.98716481158</v>
      </c>
      <c r="S126" s="453">
        <v>0.75</v>
      </c>
      <c r="T126" s="454">
        <v>2936.6789944860702</v>
      </c>
      <c r="U126" s="454">
        <v>4652.6525928607998</v>
      </c>
      <c r="V126" s="454">
        <v>751.67593959105295</v>
      </c>
      <c r="W126" s="454">
        <v>371.95087558037102</v>
      </c>
      <c r="X126" s="454">
        <v>204.52337712643799</v>
      </c>
      <c r="Y126" s="454">
        <v>869.87009385752594</v>
      </c>
      <c r="Z126" s="454">
        <v>252.64134564880999</v>
      </c>
      <c r="AA126" s="454">
        <v>39.575333615262402</v>
      </c>
      <c r="AB126" s="454">
        <v>-2053.9066699218101</v>
      </c>
      <c r="AC126" s="454">
        <v>0</v>
      </c>
      <c r="AD126" s="454">
        <v>-680.493656436724</v>
      </c>
      <c r="AE126" s="454">
        <v>8025.6618828445198</v>
      </c>
      <c r="AF126" s="454">
        <v>7345.1682264077999</v>
      </c>
      <c r="AG126" s="454">
        <f t="shared" si="15"/>
        <v>8025.6618828445198</v>
      </c>
      <c r="AH126" s="454">
        <f t="shared" si="16"/>
        <v>0</v>
      </c>
      <c r="AI126" s="454">
        <f t="shared" si="17"/>
        <v>-2053.9066699218101</v>
      </c>
      <c r="AK126" s="453">
        <v>0.75</v>
      </c>
      <c r="AL126" s="454">
        <v>2942.6948699387799</v>
      </c>
      <c r="AM126" s="454">
        <v>4621.5013180450696</v>
      </c>
      <c r="AN126" s="454">
        <v>751.55950754516402</v>
      </c>
      <c r="AO126" s="454">
        <v>401.90251494077103</v>
      </c>
      <c r="AP126" s="454">
        <v>175.35278886097601</v>
      </c>
      <c r="AQ126" s="454">
        <v>688.65913514514102</v>
      </c>
      <c r="AR126" s="454">
        <v>228.017980763753</v>
      </c>
      <c r="AS126" s="454">
        <v>4.2163127459397298</v>
      </c>
      <c r="AT126" s="454">
        <v>-2087.6451884797598</v>
      </c>
      <c r="AU126" s="454">
        <v>0</v>
      </c>
      <c r="AV126" s="454">
        <v>-668.50900459939999</v>
      </c>
      <c r="AW126" s="454">
        <v>7726.25923950584</v>
      </c>
      <c r="AX126" s="454">
        <v>7057.7502349064398</v>
      </c>
      <c r="AY126" s="454">
        <f t="shared" si="18"/>
        <v>7726.25923950584</v>
      </c>
      <c r="AZ126" s="454">
        <f t="shared" si="19"/>
        <v>0</v>
      </c>
      <c r="BA126" s="454">
        <f t="shared" si="20"/>
        <v>-2087.6451884797598</v>
      </c>
    </row>
    <row r="127" spans="1:53" s="448" customFormat="1">
      <c r="A127" s="453">
        <v>0.76041666666666696</v>
      </c>
      <c r="B127" s="454">
        <v>3095.2639435629699</v>
      </c>
      <c r="C127" s="454">
        <v>4263.7352654899896</v>
      </c>
      <c r="D127" s="454">
        <v>756.02518503870704</v>
      </c>
      <c r="E127" s="454">
        <v>379.20455028180203</v>
      </c>
      <c r="F127" s="454">
        <v>62.264679348172301</v>
      </c>
      <c r="G127" s="454">
        <v>0</v>
      </c>
      <c r="H127" s="454">
        <v>373.44449786376998</v>
      </c>
      <c r="I127" s="454">
        <v>45.003624214915703</v>
      </c>
      <c r="J127" s="454">
        <v>-1429.66480767967</v>
      </c>
      <c r="K127" s="454">
        <v>0</v>
      </c>
      <c r="L127" s="454">
        <v>-635.75194567485198</v>
      </c>
      <c r="M127" s="454">
        <v>7545.2769381206599</v>
      </c>
      <c r="N127" s="454">
        <v>6909.5249924458103</v>
      </c>
      <c r="O127" s="454">
        <f t="shared" si="12"/>
        <v>7545.2769381206599</v>
      </c>
      <c r="P127" s="454">
        <f t="shared" si="13"/>
        <v>0</v>
      </c>
      <c r="Q127" s="454">
        <f t="shared" si="14"/>
        <v>-1429.66480767967</v>
      </c>
      <c r="S127" s="453">
        <v>0.76041666666666696</v>
      </c>
      <c r="T127" s="454">
        <v>2936.4789302591598</v>
      </c>
      <c r="U127" s="454">
        <v>4682.3039655842304</v>
      </c>
      <c r="V127" s="454">
        <v>752.12392346379602</v>
      </c>
      <c r="W127" s="454">
        <v>371.62060948947197</v>
      </c>
      <c r="X127" s="454">
        <v>211.775616408838</v>
      </c>
      <c r="Y127" s="454">
        <v>878.92362427666103</v>
      </c>
      <c r="Z127" s="454">
        <v>196.807253883149</v>
      </c>
      <c r="AA127" s="454">
        <v>46.217027022170299</v>
      </c>
      <c r="AB127" s="454">
        <v>-2073.6291291923599</v>
      </c>
      <c r="AC127" s="454">
        <v>0</v>
      </c>
      <c r="AD127" s="454">
        <v>-683.08892383584498</v>
      </c>
      <c r="AE127" s="454">
        <v>8002.62182119511</v>
      </c>
      <c r="AF127" s="454">
        <v>7319.5328973592596</v>
      </c>
      <c r="AG127" s="454">
        <f t="shared" si="15"/>
        <v>8002.62182119511</v>
      </c>
      <c r="AH127" s="454">
        <f t="shared" si="16"/>
        <v>0</v>
      </c>
      <c r="AI127" s="454">
        <f t="shared" si="17"/>
        <v>-2073.6291291923599</v>
      </c>
      <c r="AK127" s="453">
        <v>0.76041666666666696</v>
      </c>
      <c r="AL127" s="454">
        <v>2944.2085287312798</v>
      </c>
      <c r="AM127" s="454">
        <v>4647.3797606544504</v>
      </c>
      <c r="AN127" s="454">
        <v>751.71359444780103</v>
      </c>
      <c r="AO127" s="454">
        <v>403.84743834667597</v>
      </c>
      <c r="AP127" s="454">
        <v>175.57177914965899</v>
      </c>
      <c r="AQ127" s="454">
        <v>708.65315058570195</v>
      </c>
      <c r="AR127" s="454">
        <v>163.27783455403599</v>
      </c>
      <c r="AS127" s="454">
        <v>5.0232659659140602</v>
      </c>
      <c r="AT127" s="454">
        <v>-2129.8771314420901</v>
      </c>
      <c r="AU127" s="454">
        <v>0</v>
      </c>
      <c r="AV127" s="454">
        <v>-670.973237804257</v>
      </c>
      <c r="AW127" s="454">
        <v>7669.7982209934198</v>
      </c>
      <c r="AX127" s="454">
        <v>6998.8249831891599</v>
      </c>
      <c r="AY127" s="454">
        <f t="shared" si="18"/>
        <v>7669.7982209934198</v>
      </c>
      <c r="AZ127" s="454">
        <f t="shared" si="19"/>
        <v>0</v>
      </c>
      <c r="BA127" s="454">
        <f t="shared" si="20"/>
        <v>-2129.8771314420901</v>
      </c>
    </row>
    <row r="128" spans="1:53" s="448" customFormat="1">
      <c r="A128" s="453">
        <v>0.77083333333333304</v>
      </c>
      <c r="B128" s="454">
        <v>3094.3636649078198</v>
      </c>
      <c r="C128" s="454">
        <v>4258.2922811959897</v>
      </c>
      <c r="D128" s="454">
        <v>700.14057116387505</v>
      </c>
      <c r="E128" s="454">
        <v>380.07540253557897</v>
      </c>
      <c r="F128" s="454">
        <v>62.584925606814799</v>
      </c>
      <c r="G128" s="454">
        <v>0</v>
      </c>
      <c r="H128" s="454">
        <v>290.645201507568</v>
      </c>
      <c r="I128" s="454">
        <v>55.552199673699299</v>
      </c>
      <c r="J128" s="454">
        <v>-1253.6718093900399</v>
      </c>
      <c r="K128" s="454">
        <v>0</v>
      </c>
      <c r="L128" s="454">
        <v>-633.76816079118396</v>
      </c>
      <c r="M128" s="454">
        <v>7587.98243720132</v>
      </c>
      <c r="N128" s="454">
        <v>6954.21427641013</v>
      </c>
      <c r="O128" s="454">
        <f t="shared" si="12"/>
        <v>7587.98243720132</v>
      </c>
      <c r="P128" s="454">
        <f t="shared" si="13"/>
        <v>0</v>
      </c>
      <c r="Q128" s="454">
        <f t="shared" si="14"/>
        <v>-1253.6718093900399</v>
      </c>
      <c r="S128" s="453">
        <v>0.77083333333333304</v>
      </c>
      <c r="T128" s="454">
        <v>2936.3322197490102</v>
      </c>
      <c r="U128" s="454">
        <v>4696.2516360096997</v>
      </c>
      <c r="V128" s="454">
        <v>752.09717992441301</v>
      </c>
      <c r="W128" s="454">
        <v>381.03044448297601</v>
      </c>
      <c r="X128" s="454">
        <v>211.57118202964099</v>
      </c>
      <c r="Y128" s="454">
        <v>868.25128613064305</v>
      </c>
      <c r="Z128" s="454">
        <v>148.989010793874</v>
      </c>
      <c r="AA128" s="454">
        <v>47.222421086680697</v>
      </c>
      <c r="AB128" s="454">
        <v>-2027.2617189314501</v>
      </c>
      <c r="AC128" s="454">
        <v>0</v>
      </c>
      <c r="AD128" s="454">
        <v>-684.50095046798401</v>
      </c>
      <c r="AE128" s="454">
        <v>8014.4836612754898</v>
      </c>
      <c r="AF128" s="454">
        <v>7329.9827108075096</v>
      </c>
      <c r="AG128" s="454">
        <f t="shared" si="15"/>
        <v>8014.4836612754898</v>
      </c>
      <c r="AH128" s="454">
        <f t="shared" si="16"/>
        <v>0</v>
      </c>
      <c r="AI128" s="454">
        <f t="shared" si="17"/>
        <v>-2027.2617189314501</v>
      </c>
      <c r="AK128" s="453">
        <v>0.77083333333333304</v>
      </c>
      <c r="AL128" s="454">
        <v>2946.6223667355498</v>
      </c>
      <c r="AM128" s="454">
        <v>4679.3845184243401</v>
      </c>
      <c r="AN128" s="454">
        <v>751.52601021463295</v>
      </c>
      <c r="AO128" s="454">
        <v>406.85688551913898</v>
      </c>
      <c r="AP128" s="454">
        <v>176.94547905893</v>
      </c>
      <c r="AQ128" s="454">
        <v>708.90170670878001</v>
      </c>
      <c r="AR128" s="454">
        <v>110.07149093627901</v>
      </c>
      <c r="AS128" s="454">
        <v>5.79942959504129</v>
      </c>
      <c r="AT128" s="454">
        <v>-2103.08662586849</v>
      </c>
      <c r="AU128" s="454">
        <v>0</v>
      </c>
      <c r="AV128" s="454">
        <v>-673.99929580846901</v>
      </c>
      <c r="AW128" s="454">
        <v>7683.0212613242002</v>
      </c>
      <c r="AX128" s="454">
        <v>7009.0219655157398</v>
      </c>
      <c r="AY128" s="454">
        <f t="shared" si="18"/>
        <v>7683.0212613242002</v>
      </c>
      <c r="AZ128" s="454">
        <f t="shared" si="19"/>
        <v>0</v>
      </c>
      <c r="BA128" s="454">
        <f t="shared" si="20"/>
        <v>-2103.08662586849</v>
      </c>
    </row>
    <row r="129" spans="1:53" s="448" customFormat="1">
      <c r="A129" s="453">
        <v>0.78125</v>
      </c>
      <c r="B129" s="454">
        <v>3093.94348385286</v>
      </c>
      <c r="C129" s="454">
        <v>4272.56886651902</v>
      </c>
      <c r="D129" s="454">
        <v>698.463756295591</v>
      </c>
      <c r="E129" s="454">
        <v>383.24394500999898</v>
      </c>
      <c r="F129" s="454">
        <v>70.704461604139993</v>
      </c>
      <c r="G129" s="454">
        <v>52.899157164491101</v>
      </c>
      <c r="H129" s="454">
        <v>214.25203132120799</v>
      </c>
      <c r="I129" s="454">
        <v>60.870437168957203</v>
      </c>
      <c r="J129" s="454">
        <v>-1264.1800273220199</v>
      </c>
      <c r="K129" s="454">
        <v>0</v>
      </c>
      <c r="L129" s="454">
        <v>-635.49410550513903</v>
      </c>
      <c r="M129" s="454">
        <v>7582.7661116142399</v>
      </c>
      <c r="N129" s="454">
        <v>6947.2720061091004</v>
      </c>
      <c r="O129" s="454">
        <f t="shared" si="12"/>
        <v>7582.7661116142399</v>
      </c>
      <c r="P129" s="454">
        <f t="shared" si="13"/>
        <v>0</v>
      </c>
      <c r="Q129" s="454">
        <f t="shared" si="14"/>
        <v>-1264.1800273220199</v>
      </c>
      <c r="S129" s="453">
        <v>0.78125</v>
      </c>
      <c r="T129" s="454">
        <v>2938.6863283564999</v>
      </c>
      <c r="U129" s="454">
        <v>4714.65321925026</v>
      </c>
      <c r="V129" s="454">
        <v>752.27771207886803</v>
      </c>
      <c r="W129" s="454">
        <v>380.62599418044698</v>
      </c>
      <c r="X129" s="454">
        <v>220.58702506306</v>
      </c>
      <c r="Y129" s="454">
        <v>864.71616409717899</v>
      </c>
      <c r="Z129" s="454">
        <v>110.46602262974</v>
      </c>
      <c r="AA129" s="454">
        <v>42.484885832720003</v>
      </c>
      <c r="AB129" s="454">
        <v>-2007.7933981987701</v>
      </c>
      <c r="AC129" s="454">
        <v>0</v>
      </c>
      <c r="AD129" s="454">
        <v>-686.01624335781196</v>
      </c>
      <c r="AE129" s="454">
        <v>8016.7039532900098</v>
      </c>
      <c r="AF129" s="454">
        <v>7330.6877099322001</v>
      </c>
      <c r="AG129" s="454">
        <f t="shared" si="15"/>
        <v>8016.7039532900098</v>
      </c>
      <c r="AH129" s="454">
        <f t="shared" si="16"/>
        <v>0</v>
      </c>
      <c r="AI129" s="454">
        <f t="shared" si="17"/>
        <v>-2007.7933981987701</v>
      </c>
      <c r="AK129" s="453">
        <v>0.78125</v>
      </c>
      <c r="AL129" s="454">
        <v>2947.2091640895301</v>
      </c>
      <c r="AM129" s="454">
        <v>4709.3212754666702</v>
      </c>
      <c r="AN129" s="454">
        <v>752.49073496953895</v>
      </c>
      <c r="AO129" s="454">
        <v>412.92629709364098</v>
      </c>
      <c r="AP129" s="454">
        <v>200.38335081595801</v>
      </c>
      <c r="AQ129" s="454">
        <v>736.89832789316404</v>
      </c>
      <c r="AR129" s="454">
        <v>68.327175788879401</v>
      </c>
      <c r="AS129" s="454">
        <v>7.1196010507165504</v>
      </c>
      <c r="AT129" s="454">
        <v>-2148.3156891858898</v>
      </c>
      <c r="AU129" s="454">
        <v>0</v>
      </c>
      <c r="AV129" s="454">
        <v>-677.57529858328098</v>
      </c>
      <c r="AW129" s="454">
        <v>7686.3602379821996</v>
      </c>
      <c r="AX129" s="454">
        <v>7008.78493939892</v>
      </c>
      <c r="AY129" s="454">
        <f t="shared" si="18"/>
        <v>7686.3602379821996</v>
      </c>
      <c r="AZ129" s="454">
        <f t="shared" si="19"/>
        <v>0</v>
      </c>
      <c r="BA129" s="454">
        <f t="shared" si="20"/>
        <v>-2148.3156891858898</v>
      </c>
    </row>
    <row r="130" spans="1:53" s="448" customFormat="1">
      <c r="A130" s="453">
        <v>0.79166666666666696</v>
      </c>
      <c r="B130" s="454">
        <v>3095.0972029815798</v>
      </c>
      <c r="C130" s="454">
        <v>4301.5931989119099</v>
      </c>
      <c r="D130" s="454">
        <v>774.13470128458698</v>
      </c>
      <c r="E130" s="454">
        <v>385.29370860886098</v>
      </c>
      <c r="F130" s="454">
        <v>173.86373277523899</v>
      </c>
      <c r="G130" s="454">
        <v>423.635322511092</v>
      </c>
      <c r="H130" s="454">
        <v>167.64033919270801</v>
      </c>
      <c r="I130" s="454">
        <v>78.692694836012507</v>
      </c>
      <c r="J130" s="454">
        <v>-1833.1555970689101</v>
      </c>
      <c r="K130" s="454">
        <v>0</v>
      </c>
      <c r="L130" s="454">
        <v>-645.16869128633004</v>
      </c>
      <c r="M130" s="454">
        <v>7566.7953040330804</v>
      </c>
      <c r="N130" s="454">
        <v>6921.6266127467497</v>
      </c>
      <c r="O130" s="454">
        <f t="shared" si="12"/>
        <v>7566.7953040330804</v>
      </c>
      <c r="P130" s="454">
        <f t="shared" si="13"/>
        <v>0</v>
      </c>
      <c r="Q130" s="454">
        <f t="shared" si="14"/>
        <v>-1833.1555970689101</v>
      </c>
      <c r="S130" s="453">
        <v>0.79166666666666696</v>
      </c>
      <c r="T130" s="454">
        <v>2939.7000001311899</v>
      </c>
      <c r="U130" s="454">
        <v>4726.9035947401699</v>
      </c>
      <c r="V130" s="454">
        <v>752.06375560157596</v>
      </c>
      <c r="W130" s="454">
        <v>390.97161909892202</v>
      </c>
      <c r="X130" s="454">
        <v>338.79059380836202</v>
      </c>
      <c r="Y130" s="454">
        <v>777.63349931218499</v>
      </c>
      <c r="Z130" s="454">
        <v>81.910851843209201</v>
      </c>
      <c r="AA130" s="454">
        <v>49.369418790375697</v>
      </c>
      <c r="AB130" s="454">
        <v>-2063.8354564767101</v>
      </c>
      <c r="AC130" s="454">
        <v>0</v>
      </c>
      <c r="AD130" s="454">
        <v>-687.62301895630105</v>
      </c>
      <c r="AE130" s="454">
        <v>7993.5078768492804</v>
      </c>
      <c r="AF130" s="454">
        <v>7305.8848578929801</v>
      </c>
      <c r="AG130" s="454">
        <f t="shared" si="15"/>
        <v>7993.5078768492804</v>
      </c>
      <c r="AH130" s="454">
        <f t="shared" si="16"/>
        <v>0</v>
      </c>
      <c r="AI130" s="454">
        <f t="shared" si="17"/>
        <v>-2063.8354564767101</v>
      </c>
      <c r="AK130" s="453">
        <v>0.79166666666666696</v>
      </c>
      <c r="AL130" s="454">
        <v>2949.0762199401502</v>
      </c>
      <c r="AM130" s="454">
        <v>4617.6418927342602</v>
      </c>
      <c r="AN130" s="454">
        <v>762.27195548461304</v>
      </c>
      <c r="AO130" s="454">
        <v>429.073468112515</v>
      </c>
      <c r="AP130" s="454">
        <v>520.62084420312897</v>
      </c>
      <c r="AQ130" s="454">
        <v>757.98678768463003</v>
      </c>
      <c r="AR130" s="454">
        <v>42.085458305358898</v>
      </c>
      <c r="AS130" s="454">
        <v>7.40248281950677</v>
      </c>
      <c r="AT130" s="454">
        <v>-2332.8473913145499</v>
      </c>
      <c r="AU130" s="454">
        <v>0</v>
      </c>
      <c r="AV130" s="454">
        <v>-672.626177802435</v>
      </c>
      <c r="AW130" s="454">
        <v>7753.3117179696101</v>
      </c>
      <c r="AX130" s="454">
        <v>7080.6855401671801</v>
      </c>
      <c r="AY130" s="454">
        <f t="shared" si="18"/>
        <v>7753.3117179696101</v>
      </c>
      <c r="AZ130" s="454">
        <f t="shared" si="19"/>
        <v>0</v>
      </c>
      <c r="BA130" s="454">
        <f t="shared" si="20"/>
        <v>-2332.8473913145499</v>
      </c>
    </row>
    <row r="131" spans="1:53" s="448" customFormat="1">
      <c r="A131" s="453">
        <v>0.80208333333333304</v>
      </c>
      <c r="B131" s="454">
        <v>3095.5573718178098</v>
      </c>
      <c r="C131" s="454">
        <v>4316.9417503095301</v>
      </c>
      <c r="D131" s="454">
        <v>783.806518944147</v>
      </c>
      <c r="E131" s="454">
        <v>386.95518595615101</v>
      </c>
      <c r="F131" s="454">
        <v>183.43325938684001</v>
      </c>
      <c r="G131" s="454">
        <v>429.99856036916799</v>
      </c>
      <c r="H131" s="454">
        <v>140.14401798502601</v>
      </c>
      <c r="I131" s="454">
        <v>68.908412445554703</v>
      </c>
      <c r="J131" s="454">
        <v>-1863.4599364599601</v>
      </c>
      <c r="K131" s="454">
        <v>0</v>
      </c>
      <c r="L131" s="454">
        <v>-646.78592646448499</v>
      </c>
      <c r="M131" s="454">
        <v>7542.2851407542703</v>
      </c>
      <c r="N131" s="454">
        <v>6895.49921428978</v>
      </c>
      <c r="O131" s="454">
        <f t="shared" si="12"/>
        <v>7542.2851407542703</v>
      </c>
      <c r="P131" s="454">
        <f t="shared" si="13"/>
        <v>0</v>
      </c>
      <c r="Q131" s="454">
        <f t="shared" si="14"/>
        <v>-1863.4599364599601</v>
      </c>
      <c r="S131" s="453">
        <v>0.80208333333333304</v>
      </c>
      <c r="T131" s="454">
        <v>2939.2731866783602</v>
      </c>
      <c r="U131" s="454">
        <v>4739.5377857316098</v>
      </c>
      <c r="V131" s="454">
        <v>752.037007981079</v>
      </c>
      <c r="W131" s="454">
        <v>396.82035952437502</v>
      </c>
      <c r="X131" s="454">
        <v>353.836588103022</v>
      </c>
      <c r="Y131" s="454">
        <v>771.50865925377195</v>
      </c>
      <c r="Z131" s="454">
        <v>57.690927457139701</v>
      </c>
      <c r="AA131" s="454">
        <v>49.398844005100301</v>
      </c>
      <c r="AB131" s="454">
        <v>-2102.5657900526999</v>
      </c>
      <c r="AC131" s="454">
        <v>0</v>
      </c>
      <c r="AD131" s="454">
        <v>-689.04755249892696</v>
      </c>
      <c r="AE131" s="454">
        <v>7957.5375686817497</v>
      </c>
      <c r="AF131" s="454">
        <v>7268.49001618282</v>
      </c>
      <c r="AG131" s="454">
        <f t="shared" si="15"/>
        <v>7957.5375686817497</v>
      </c>
      <c r="AH131" s="454">
        <f t="shared" si="16"/>
        <v>0</v>
      </c>
      <c r="AI131" s="454">
        <f t="shared" si="17"/>
        <v>-2102.5657900526999</v>
      </c>
      <c r="AK131" s="453">
        <v>0.80208333333333304</v>
      </c>
      <c r="AL131" s="454">
        <v>2949.98312261723</v>
      </c>
      <c r="AM131" s="454">
        <v>4639.4317607971798</v>
      </c>
      <c r="AN131" s="454">
        <v>763.33047440061796</v>
      </c>
      <c r="AO131" s="454">
        <v>437.17380469973102</v>
      </c>
      <c r="AP131" s="454">
        <v>522.06838064046497</v>
      </c>
      <c r="AQ131" s="454">
        <v>769.25496206012895</v>
      </c>
      <c r="AR131" s="454">
        <v>28.752404552459701</v>
      </c>
      <c r="AS131" s="454">
        <v>8.4023243221308395</v>
      </c>
      <c r="AT131" s="454">
        <v>-2310.1344589220498</v>
      </c>
      <c r="AU131" s="454">
        <v>0</v>
      </c>
      <c r="AV131" s="454">
        <v>-675.40522166349899</v>
      </c>
      <c r="AW131" s="454">
        <v>7808.2627751679001</v>
      </c>
      <c r="AX131" s="454">
        <v>7132.8575535044001</v>
      </c>
      <c r="AY131" s="454">
        <f t="shared" si="18"/>
        <v>7808.2627751679001</v>
      </c>
      <c r="AZ131" s="454">
        <f t="shared" si="19"/>
        <v>0</v>
      </c>
      <c r="BA131" s="454">
        <f t="shared" si="20"/>
        <v>-2310.1344589220498</v>
      </c>
    </row>
    <row r="132" spans="1:53" s="448" customFormat="1">
      <c r="A132" s="453">
        <v>0.8125</v>
      </c>
      <c r="B132" s="454">
        <v>3095.2239395000402</v>
      </c>
      <c r="C132" s="454">
        <v>4304.5544444127499</v>
      </c>
      <c r="D132" s="454">
        <v>783.75957572586594</v>
      </c>
      <c r="E132" s="454">
        <v>386.17204074326099</v>
      </c>
      <c r="F132" s="454">
        <v>183.34710113056701</v>
      </c>
      <c r="G132" s="454">
        <v>415.60467238194798</v>
      </c>
      <c r="H132" s="454">
        <v>105.521462717692</v>
      </c>
      <c r="I132" s="454">
        <v>68.323800061942194</v>
      </c>
      <c r="J132" s="454">
        <v>-1849.84202593379</v>
      </c>
      <c r="K132" s="454">
        <v>0</v>
      </c>
      <c r="L132" s="454">
        <v>-644.99103371886804</v>
      </c>
      <c r="M132" s="454">
        <v>7492.6650107402902</v>
      </c>
      <c r="N132" s="454">
        <v>6847.6739770214199</v>
      </c>
      <c r="O132" s="454">
        <f t="shared" si="12"/>
        <v>7492.6650107402902</v>
      </c>
      <c r="P132" s="454">
        <f t="shared" si="13"/>
        <v>0</v>
      </c>
      <c r="Q132" s="454">
        <f t="shared" si="14"/>
        <v>-1849.84202593379</v>
      </c>
      <c r="S132" s="453">
        <v>0.8125</v>
      </c>
      <c r="T132" s="454">
        <v>2942.1607673284002</v>
      </c>
      <c r="U132" s="454">
        <v>4741.1479552996898</v>
      </c>
      <c r="V132" s="454">
        <v>752.19079659615204</v>
      </c>
      <c r="W132" s="454">
        <v>393.97034705501801</v>
      </c>
      <c r="X132" s="454">
        <v>353.684758546723</v>
      </c>
      <c r="Y132" s="454">
        <v>771.90403078919098</v>
      </c>
      <c r="Z132" s="454">
        <v>37.944925377165703</v>
      </c>
      <c r="AA132" s="454">
        <v>51.3623187563987</v>
      </c>
      <c r="AB132" s="454">
        <v>-2094.6955320076399</v>
      </c>
      <c r="AC132" s="454">
        <v>0</v>
      </c>
      <c r="AD132" s="454">
        <v>-689.01800330292997</v>
      </c>
      <c r="AE132" s="454">
        <v>7949.6703677411097</v>
      </c>
      <c r="AF132" s="454">
        <v>7260.6523644381796</v>
      </c>
      <c r="AG132" s="454">
        <f t="shared" si="15"/>
        <v>7949.6703677411097</v>
      </c>
      <c r="AH132" s="454">
        <f t="shared" si="16"/>
        <v>0</v>
      </c>
      <c r="AI132" s="454">
        <f t="shared" si="17"/>
        <v>-2094.6955320076399</v>
      </c>
      <c r="AK132" s="453">
        <v>0.8125</v>
      </c>
      <c r="AL132" s="454">
        <v>2949.2896126358401</v>
      </c>
      <c r="AM132" s="454">
        <v>4718.7068570200099</v>
      </c>
      <c r="AN132" s="454">
        <v>764.34878997753901</v>
      </c>
      <c r="AO132" s="454">
        <v>441.96956144577598</v>
      </c>
      <c r="AP132" s="454">
        <v>528.81247819471798</v>
      </c>
      <c r="AQ132" s="454">
        <v>779.872830189095</v>
      </c>
      <c r="AR132" s="454">
        <v>27.745361096700002</v>
      </c>
      <c r="AS132" s="454">
        <v>9.4336962784369405</v>
      </c>
      <c r="AT132" s="454">
        <v>-2303.73028697978</v>
      </c>
      <c r="AU132" s="454">
        <v>0</v>
      </c>
      <c r="AV132" s="454">
        <v>-683.59554664103098</v>
      </c>
      <c r="AW132" s="454">
        <v>7916.4488998583302</v>
      </c>
      <c r="AX132" s="454">
        <v>7232.8533532172996</v>
      </c>
      <c r="AY132" s="454">
        <f t="shared" si="18"/>
        <v>7916.4488998583302</v>
      </c>
      <c r="AZ132" s="454">
        <f t="shared" si="19"/>
        <v>0</v>
      </c>
      <c r="BA132" s="454">
        <f t="shared" si="20"/>
        <v>-2303.73028697978</v>
      </c>
    </row>
    <row r="133" spans="1:53" s="448" customFormat="1">
      <c r="A133" s="453">
        <v>0.82291666666666696</v>
      </c>
      <c r="B133" s="454">
        <v>3097.3446758488199</v>
      </c>
      <c r="C133" s="454">
        <v>4300.2901037048196</v>
      </c>
      <c r="D133" s="454">
        <v>783.87358711761101</v>
      </c>
      <c r="E133" s="454">
        <v>387.49993350927099</v>
      </c>
      <c r="F133" s="454">
        <v>190.489859544007</v>
      </c>
      <c r="G133" s="454">
        <v>417.49046211616002</v>
      </c>
      <c r="H133" s="454">
        <v>75.006892684936503</v>
      </c>
      <c r="I133" s="454">
        <v>50.004269142307997</v>
      </c>
      <c r="J133" s="454">
        <v>-1850.79960332479</v>
      </c>
      <c r="K133" s="454">
        <v>0</v>
      </c>
      <c r="L133" s="454">
        <v>-644.37192050045599</v>
      </c>
      <c r="M133" s="454">
        <v>7451.2001803431403</v>
      </c>
      <c r="N133" s="454">
        <v>6806.8282598426804</v>
      </c>
      <c r="O133" s="454">
        <f t="shared" si="12"/>
        <v>7451.2001803431403</v>
      </c>
      <c r="P133" s="454">
        <f t="shared" si="13"/>
        <v>0</v>
      </c>
      <c r="Q133" s="454">
        <f t="shared" si="14"/>
        <v>-1850.79960332479</v>
      </c>
      <c r="S133" s="453">
        <v>0.82291666666666696</v>
      </c>
      <c r="T133" s="454">
        <v>2945.0216792606998</v>
      </c>
      <c r="U133" s="454">
        <v>4744.1729728864702</v>
      </c>
      <c r="V133" s="454">
        <v>753.30743833240695</v>
      </c>
      <c r="W133" s="454">
        <v>392.98447562749499</v>
      </c>
      <c r="X133" s="454">
        <v>354.40721058075297</v>
      </c>
      <c r="Y133" s="454">
        <v>771.08230663441202</v>
      </c>
      <c r="Z133" s="454">
        <v>25.085028018706499</v>
      </c>
      <c r="AA133" s="454">
        <v>56.870084721754402</v>
      </c>
      <c r="AB133" s="454">
        <v>-2118.7492101655298</v>
      </c>
      <c r="AC133" s="454">
        <v>0</v>
      </c>
      <c r="AD133" s="454">
        <v>-689.36828276099004</v>
      </c>
      <c r="AE133" s="454">
        <v>7924.1819858971703</v>
      </c>
      <c r="AF133" s="454">
        <v>7234.8137031361803</v>
      </c>
      <c r="AG133" s="454">
        <f t="shared" si="15"/>
        <v>7924.1819858971703</v>
      </c>
      <c r="AH133" s="454">
        <f t="shared" si="16"/>
        <v>0</v>
      </c>
      <c r="AI133" s="454">
        <f t="shared" si="17"/>
        <v>-2118.7492101655298</v>
      </c>
      <c r="AK133" s="453">
        <v>0.82291666666666696</v>
      </c>
      <c r="AL133" s="454">
        <v>2949.73637306822</v>
      </c>
      <c r="AM133" s="454">
        <v>4734.0426566843998</v>
      </c>
      <c r="AN133" s="454">
        <v>765.34031423248302</v>
      </c>
      <c r="AO133" s="454">
        <v>437.70784721971398</v>
      </c>
      <c r="AP133" s="454">
        <v>526.36661355404101</v>
      </c>
      <c r="AQ133" s="454">
        <v>785.81405787358699</v>
      </c>
      <c r="AR133" s="454">
        <v>27.893353210449199</v>
      </c>
      <c r="AS133" s="454">
        <v>11.101351291190699</v>
      </c>
      <c r="AT133" s="454">
        <v>-2271.1890605655399</v>
      </c>
      <c r="AU133" s="454">
        <v>0</v>
      </c>
      <c r="AV133" s="454">
        <v>-684.92423001493296</v>
      </c>
      <c r="AW133" s="454">
        <v>7966.8135065685401</v>
      </c>
      <c r="AX133" s="454">
        <v>7281.8892765536102</v>
      </c>
      <c r="AY133" s="454">
        <f t="shared" si="18"/>
        <v>7966.8135065685401</v>
      </c>
      <c r="AZ133" s="454">
        <f t="shared" si="19"/>
        <v>0</v>
      </c>
      <c r="BA133" s="454">
        <f t="shared" si="20"/>
        <v>-2271.1890605655399</v>
      </c>
    </row>
    <row r="134" spans="1:53" s="448" customFormat="1">
      <c r="A134" s="453">
        <v>0.83333333333333304</v>
      </c>
      <c r="B134" s="454">
        <v>3099.0919432535502</v>
      </c>
      <c r="C134" s="454">
        <v>4326.4011248405504</v>
      </c>
      <c r="D134" s="454">
        <v>780.89558500262297</v>
      </c>
      <c r="E134" s="454">
        <v>390.254967447507</v>
      </c>
      <c r="F134" s="454">
        <v>282.68786770371202</v>
      </c>
      <c r="G134" s="454">
        <v>363.06684953554799</v>
      </c>
      <c r="H134" s="454">
        <v>52.740946746826197</v>
      </c>
      <c r="I134" s="454">
        <v>60.0255659084117</v>
      </c>
      <c r="J134" s="454">
        <v>-1980.00630701416</v>
      </c>
      <c r="K134" s="454">
        <v>0</v>
      </c>
      <c r="L134" s="454">
        <v>-647.26677604117299</v>
      </c>
      <c r="M134" s="454">
        <v>7375.1585434245599</v>
      </c>
      <c r="N134" s="454">
        <v>6727.8917673833903</v>
      </c>
      <c r="O134" s="454">
        <f t="shared" si="12"/>
        <v>7375.1585434245599</v>
      </c>
      <c r="P134" s="454">
        <f t="shared" si="13"/>
        <v>0</v>
      </c>
      <c r="Q134" s="454">
        <f t="shared" si="14"/>
        <v>-1980.00630701416</v>
      </c>
      <c r="S134" s="453">
        <v>0.83333333333333304</v>
      </c>
      <c r="T134" s="454">
        <v>2948.4961507951398</v>
      </c>
      <c r="U134" s="454">
        <v>4744.8952608036598</v>
      </c>
      <c r="V134" s="454">
        <v>766.53332452648999</v>
      </c>
      <c r="W134" s="454">
        <v>391.87823870263497</v>
      </c>
      <c r="X134" s="454">
        <v>355.26845670971102</v>
      </c>
      <c r="Y134" s="454">
        <v>674.11394669029403</v>
      </c>
      <c r="Z134" s="454">
        <v>21.6527415517983</v>
      </c>
      <c r="AA134" s="454">
        <v>56.015887034095798</v>
      </c>
      <c r="AB134" s="454">
        <v>-2040.58880039976</v>
      </c>
      <c r="AC134" s="454">
        <v>0</v>
      </c>
      <c r="AD134" s="454">
        <v>-688.46902235181597</v>
      </c>
      <c r="AE134" s="454">
        <v>7918.2652064140702</v>
      </c>
      <c r="AF134" s="454">
        <v>7229.7961840622502</v>
      </c>
      <c r="AG134" s="454">
        <f t="shared" si="15"/>
        <v>7918.2652064140702</v>
      </c>
      <c r="AH134" s="454">
        <f t="shared" si="16"/>
        <v>0</v>
      </c>
      <c r="AI134" s="454">
        <f t="shared" si="17"/>
        <v>-2040.58880039976</v>
      </c>
      <c r="AK134" s="453">
        <v>0.83333333333333304</v>
      </c>
      <c r="AL134" s="454">
        <v>2949.7897212421399</v>
      </c>
      <c r="AM134" s="454">
        <v>4797.1533240020099</v>
      </c>
      <c r="AN134" s="454">
        <v>770.07012748979901</v>
      </c>
      <c r="AO134" s="454">
        <v>420.73153624736199</v>
      </c>
      <c r="AP134" s="454">
        <v>223.00384252027499</v>
      </c>
      <c r="AQ134" s="454">
        <v>702.73597913427</v>
      </c>
      <c r="AR134" s="454">
        <v>14.877213876088501</v>
      </c>
      <c r="AS134" s="454">
        <v>10.828314925378301</v>
      </c>
      <c r="AT134" s="454">
        <v>-2045.2397154642399</v>
      </c>
      <c r="AU134" s="454">
        <v>0</v>
      </c>
      <c r="AV134" s="454">
        <v>-686.41965533162499</v>
      </c>
      <c r="AW134" s="454">
        <v>7843.9503439730797</v>
      </c>
      <c r="AX134" s="454">
        <v>7157.5306886414501</v>
      </c>
      <c r="AY134" s="454">
        <f t="shared" si="18"/>
        <v>7843.9503439730797</v>
      </c>
      <c r="AZ134" s="454">
        <f t="shared" si="19"/>
        <v>0</v>
      </c>
      <c r="BA134" s="454">
        <f t="shared" si="20"/>
        <v>-2045.2397154642399</v>
      </c>
    </row>
    <row r="135" spans="1:53" s="448" customFormat="1">
      <c r="A135" s="453">
        <v>0.84375</v>
      </c>
      <c r="B135" s="454">
        <v>3100.6657945922302</v>
      </c>
      <c r="C135" s="454">
        <v>4328.1449588269197</v>
      </c>
      <c r="D135" s="454">
        <v>780.30534168221902</v>
      </c>
      <c r="E135" s="454">
        <v>394.68456791282301</v>
      </c>
      <c r="F135" s="454">
        <v>302.95394204771401</v>
      </c>
      <c r="G135" s="454">
        <v>336.285200349859</v>
      </c>
      <c r="H135" s="454">
        <v>32.9517450904846</v>
      </c>
      <c r="I135" s="454">
        <v>59.1771270834559</v>
      </c>
      <c r="J135" s="454">
        <v>-2022.9761570938199</v>
      </c>
      <c r="K135" s="454">
        <v>0</v>
      </c>
      <c r="L135" s="454">
        <v>-647.48138317271503</v>
      </c>
      <c r="M135" s="454">
        <v>7312.1925204918898</v>
      </c>
      <c r="N135" s="454">
        <v>6664.7111373191801</v>
      </c>
      <c r="O135" s="454">
        <f t="shared" si="12"/>
        <v>7312.1925204918898</v>
      </c>
      <c r="P135" s="454">
        <f t="shared" si="13"/>
        <v>0</v>
      </c>
      <c r="Q135" s="454">
        <f t="shared" si="14"/>
        <v>-2022.9761570938199</v>
      </c>
      <c r="S135" s="453">
        <v>0.84375</v>
      </c>
      <c r="T135" s="454">
        <v>2951.67715246548</v>
      </c>
      <c r="U135" s="454">
        <v>4745.4717190843803</v>
      </c>
      <c r="V135" s="454">
        <v>768.19826391513595</v>
      </c>
      <c r="W135" s="454">
        <v>394.98003965760898</v>
      </c>
      <c r="X135" s="454">
        <v>356.46012452396297</v>
      </c>
      <c r="Y135" s="454">
        <v>670.45013492535304</v>
      </c>
      <c r="Z135" s="454">
        <v>20.333132492196899</v>
      </c>
      <c r="AA135" s="454">
        <v>51.852436771484903</v>
      </c>
      <c r="AB135" s="454">
        <v>-2025.3581337692999</v>
      </c>
      <c r="AC135" s="454">
        <v>0</v>
      </c>
      <c r="AD135" s="454">
        <v>-688.85172136457595</v>
      </c>
      <c r="AE135" s="454">
        <v>7934.0648700662996</v>
      </c>
      <c r="AF135" s="454">
        <v>7245.2131487017296</v>
      </c>
      <c r="AG135" s="454">
        <f t="shared" si="15"/>
        <v>7934.0648700662996</v>
      </c>
      <c r="AH135" s="454">
        <f t="shared" si="16"/>
        <v>0</v>
      </c>
      <c r="AI135" s="454">
        <f t="shared" si="17"/>
        <v>-2025.3581337692999</v>
      </c>
      <c r="AK135" s="453">
        <v>0.84375</v>
      </c>
      <c r="AL135" s="454">
        <v>2948.4961297719101</v>
      </c>
      <c r="AM135" s="454">
        <v>4797.5199369157099</v>
      </c>
      <c r="AN135" s="454">
        <v>771.87898742750701</v>
      </c>
      <c r="AO135" s="454">
        <v>412.83392546351303</v>
      </c>
      <c r="AP135" s="454">
        <v>190.93995835461399</v>
      </c>
      <c r="AQ135" s="454">
        <v>652.518620200231</v>
      </c>
      <c r="AR135" s="454">
        <v>0</v>
      </c>
      <c r="AS135" s="454">
        <v>11.332931872039</v>
      </c>
      <c r="AT135" s="454">
        <v>-2062.5480454122799</v>
      </c>
      <c r="AU135" s="454">
        <v>0</v>
      </c>
      <c r="AV135" s="454">
        <v>-684.87449174948097</v>
      </c>
      <c r="AW135" s="454">
        <v>7722.9724445932297</v>
      </c>
      <c r="AX135" s="454">
        <v>7038.0979528437501</v>
      </c>
      <c r="AY135" s="454">
        <f t="shared" si="18"/>
        <v>7722.9724445932297</v>
      </c>
      <c r="AZ135" s="454">
        <f t="shared" si="19"/>
        <v>0</v>
      </c>
      <c r="BA135" s="454">
        <f t="shared" si="20"/>
        <v>-2062.5480454122799</v>
      </c>
    </row>
    <row r="136" spans="1:53" s="448" customFormat="1">
      <c r="A136" s="453">
        <v>0.85416666666666696</v>
      </c>
      <c r="B136" s="454">
        <v>3103.0666570715398</v>
      </c>
      <c r="C136" s="454">
        <v>4319.8359075817298</v>
      </c>
      <c r="D136" s="454">
        <v>780.53338902830797</v>
      </c>
      <c r="E136" s="454">
        <v>391.33570627636499</v>
      </c>
      <c r="F136" s="454">
        <v>302.68427076760901</v>
      </c>
      <c r="G136" s="454">
        <v>321.90392247842999</v>
      </c>
      <c r="H136" s="454">
        <v>23.212018133799202</v>
      </c>
      <c r="I136" s="454">
        <v>56.9744665797378</v>
      </c>
      <c r="J136" s="454">
        <v>-2012.8739403499501</v>
      </c>
      <c r="K136" s="454">
        <v>0</v>
      </c>
      <c r="L136" s="454">
        <v>-646.26499185435603</v>
      </c>
      <c r="M136" s="454">
        <v>7286.6723975675804</v>
      </c>
      <c r="N136" s="454">
        <v>6640.4074057132202</v>
      </c>
      <c r="O136" s="454">
        <f t="shared" si="12"/>
        <v>7286.6723975675804</v>
      </c>
      <c r="P136" s="454">
        <f t="shared" si="13"/>
        <v>0</v>
      </c>
      <c r="Q136" s="454">
        <f t="shared" si="14"/>
        <v>-2012.8739403499501</v>
      </c>
      <c r="S136" s="453">
        <v>0.85416666666666696</v>
      </c>
      <c r="T136" s="454">
        <v>2951.5771366332901</v>
      </c>
      <c r="U136" s="454">
        <v>4746.7044760650697</v>
      </c>
      <c r="V136" s="454">
        <v>768.33200201762099</v>
      </c>
      <c r="W136" s="454">
        <v>391.19960582560901</v>
      </c>
      <c r="X136" s="454">
        <v>356.74092088820203</v>
      </c>
      <c r="Y136" s="454">
        <v>701.49581823561095</v>
      </c>
      <c r="Z136" s="454">
        <v>20.253764439957301</v>
      </c>
      <c r="AA136" s="454">
        <v>48.840081990589503</v>
      </c>
      <c r="AB136" s="454">
        <v>-2017.45414094175</v>
      </c>
      <c r="AC136" s="454">
        <v>0</v>
      </c>
      <c r="AD136" s="454">
        <v>-689.08499334706403</v>
      </c>
      <c r="AE136" s="454">
        <v>7967.6896651541902</v>
      </c>
      <c r="AF136" s="454">
        <v>7278.6046718071302</v>
      </c>
      <c r="AG136" s="454">
        <f t="shared" si="15"/>
        <v>7967.6896651541902</v>
      </c>
      <c r="AH136" s="454">
        <f t="shared" si="16"/>
        <v>0</v>
      </c>
      <c r="AI136" s="454">
        <f t="shared" si="17"/>
        <v>-2017.45414094175</v>
      </c>
      <c r="AK136" s="453">
        <v>0.85416666666666696</v>
      </c>
      <c r="AL136" s="454">
        <v>2949.0028641660601</v>
      </c>
      <c r="AM136" s="454">
        <v>4757.2201255294103</v>
      </c>
      <c r="AN136" s="454">
        <v>773.48685929299802</v>
      </c>
      <c r="AO136" s="454">
        <v>414.040973153631</v>
      </c>
      <c r="AP136" s="454">
        <v>189.40783432610499</v>
      </c>
      <c r="AQ136" s="454">
        <v>693.51853756069499</v>
      </c>
      <c r="AR136" s="454">
        <v>0</v>
      </c>
      <c r="AS136" s="454">
        <v>12.3476521515479</v>
      </c>
      <c r="AT136" s="454">
        <v>-2215.3448485022</v>
      </c>
      <c r="AU136" s="454">
        <v>0</v>
      </c>
      <c r="AV136" s="454">
        <v>-681.62076003561003</v>
      </c>
      <c r="AW136" s="454">
        <v>7573.6799976782504</v>
      </c>
      <c r="AX136" s="454">
        <v>6892.0592376426403</v>
      </c>
      <c r="AY136" s="454">
        <f t="shared" si="18"/>
        <v>7573.6799976782504</v>
      </c>
      <c r="AZ136" s="454">
        <f t="shared" si="19"/>
        <v>0</v>
      </c>
      <c r="BA136" s="454">
        <f t="shared" si="20"/>
        <v>-2215.3448485022</v>
      </c>
    </row>
    <row r="137" spans="1:53" s="448" customFormat="1">
      <c r="A137" s="453">
        <v>0.86458333333333304</v>
      </c>
      <c r="B137" s="454">
        <v>3105.03400380824</v>
      </c>
      <c r="C137" s="454">
        <v>4311.27065946729</v>
      </c>
      <c r="D137" s="454">
        <v>781.13032975039596</v>
      </c>
      <c r="E137" s="454">
        <v>392.25016386232699</v>
      </c>
      <c r="F137" s="454">
        <v>307.86667821491602</v>
      </c>
      <c r="G137" s="454">
        <v>318.261671660606</v>
      </c>
      <c r="H137" s="454">
        <v>18.868951608022101</v>
      </c>
      <c r="I137" s="454">
        <v>62.087412977299898</v>
      </c>
      <c r="J137" s="454">
        <v>-2016.9495643017301</v>
      </c>
      <c r="K137" s="454">
        <v>0</v>
      </c>
      <c r="L137" s="454">
        <v>-645.62090274499701</v>
      </c>
      <c r="M137" s="454">
        <v>7279.8203070473701</v>
      </c>
      <c r="N137" s="454">
        <v>6634.1994043023697</v>
      </c>
      <c r="O137" s="454">
        <f t="shared" si="12"/>
        <v>7279.8203070473701</v>
      </c>
      <c r="P137" s="454">
        <f t="shared" si="13"/>
        <v>0</v>
      </c>
      <c r="Q137" s="454">
        <f t="shared" si="14"/>
        <v>-2016.9495643017301</v>
      </c>
      <c r="S137" s="453">
        <v>0.86458333333333304</v>
      </c>
      <c r="T137" s="454">
        <v>2953.6044313388702</v>
      </c>
      <c r="U137" s="454">
        <v>4755.5628097823201</v>
      </c>
      <c r="V137" s="454">
        <v>768.75993537777504</v>
      </c>
      <c r="W137" s="454">
        <v>397.235869744865</v>
      </c>
      <c r="X137" s="454">
        <v>350.84503532967398</v>
      </c>
      <c r="Y137" s="454">
        <v>672.72346514337596</v>
      </c>
      <c r="Z137" s="454">
        <v>13.5821303777136</v>
      </c>
      <c r="AA137" s="454">
        <v>42.285320786407901</v>
      </c>
      <c r="AB137" s="454">
        <v>-2048.0679001478002</v>
      </c>
      <c r="AC137" s="454">
        <v>0</v>
      </c>
      <c r="AD137" s="454">
        <v>-689.92116121621405</v>
      </c>
      <c r="AE137" s="454">
        <v>7906.5310977332001</v>
      </c>
      <c r="AF137" s="454">
        <v>7216.6099365169903</v>
      </c>
      <c r="AG137" s="454">
        <f t="shared" si="15"/>
        <v>7906.5310977332001</v>
      </c>
      <c r="AH137" s="454">
        <f t="shared" si="16"/>
        <v>0</v>
      </c>
      <c r="AI137" s="454">
        <f t="shared" si="17"/>
        <v>-2048.0679001478002</v>
      </c>
      <c r="AK137" s="453">
        <v>0.86458333333333304</v>
      </c>
      <c r="AL137" s="454">
        <v>2948.7895365886902</v>
      </c>
      <c r="AM137" s="454">
        <v>4763.69333280315</v>
      </c>
      <c r="AN137" s="454">
        <v>775.64409228603495</v>
      </c>
      <c r="AO137" s="454">
        <v>414.41160481859401</v>
      </c>
      <c r="AP137" s="454">
        <v>189.06862387636099</v>
      </c>
      <c r="AQ137" s="454">
        <v>607.66283853181301</v>
      </c>
      <c r="AR137" s="454">
        <v>0</v>
      </c>
      <c r="AS137" s="454">
        <v>12.410334478067201</v>
      </c>
      <c r="AT137" s="454">
        <v>-2207.8398492753799</v>
      </c>
      <c r="AU137" s="454">
        <v>0</v>
      </c>
      <c r="AV137" s="454">
        <v>-681.19643486879204</v>
      </c>
      <c r="AW137" s="454">
        <v>7503.8405141073299</v>
      </c>
      <c r="AX137" s="454">
        <v>6822.6440792385401</v>
      </c>
      <c r="AY137" s="454">
        <f t="shared" si="18"/>
        <v>7503.8405141073299</v>
      </c>
      <c r="AZ137" s="454">
        <f t="shared" si="19"/>
        <v>0</v>
      </c>
      <c r="BA137" s="454">
        <f t="shared" si="20"/>
        <v>-2207.8398492753799</v>
      </c>
    </row>
    <row r="138" spans="1:53" s="448" customFormat="1">
      <c r="A138" s="453">
        <v>0.875</v>
      </c>
      <c r="B138" s="454">
        <v>3106.02767412191</v>
      </c>
      <c r="C138" s="454">
        <v>4293.0164518356596</v>
      </c>
      <c r="D138" s="454">
        <v>792.19055234790403</v>
      </c>
      <c r="E138" s="454">
        <v>390.70603187989599</v>
      </c>
      <c r="F138" s="454">
        <v>339.19708364836202</v>
      </c>
      <c r="G138" s="454">
        <v>298.29567457562598</v>
      </c>
      <c r="H138" s="454">
        <v>18.1945715853373</v>
      </c>
      <c r="I138" s="454">
        <v>75.051153996352994</v>
      </c>
      <c r="J138" s="454">
        <v>-1996.29038756605</v>
      </c>
      <c r="K138" s="454">
        <v>0</v>
      </c>
      <c r="L138" s="454">
        <v>-644.10981984197701</v>
      </c>
      <c r="M138" s="454">
        <v>7316.3888064249904</v>
      </c>
      <c r="N138" s="454">
        <v>6672.27898658301</v>
      </c>
      <c r="O138" s="454">
        <f t="shared" si="12"/>
        <v>7316.3888064249904</v>
      </c>
      <c r="P138" s="454">
        <f t="shared" si="13"/>
        <v>0</v>
      </c>
      <c r="Q138" s="454">
        <f t="shared" si="14"/>
        <v>-1996.29038756605</v>
      </c>
      <c r="S138" s="453">
        <v>0.875</v>
      </c>
      <c r="T138" s="454">
        <v>2952.21733239064</v>
      </c>
      <c r="U138" s="454">
        <v>4770.7834514094702</v>
      </c>
      <c r="V138" s="454">
        <v>773.62770030579395</v>
      </c>
      <c r="W138" s="454">
        <v>391.43320138933899</v>
      </c>
      <c r="X138" s="454">
        <v>265.68252441867998</v>
      </c>
      <c r="Y138" s="454">
        <v>415.76814244674301</v>
      </c>
      <c r="Z138" s="454">
        <v>0</v>
      </c>
      <c r="AA138" s="454">
        <v>35.388204788550603</v>
      </c>
      <c r="AB138" s="454">
        <v>-1805.55107425287</v>
      </c>
      <c r="AC138" s="454">
        <v>0</v>
      </c>
      <c r="AD138" s="454">
        <v>-686.69627653077305</v>
      </c>
      <c r="AE138" s="454">
        <v>7799.3494828963503</v>
      </c>
      <c r="AF138" s="454">
        <v>7112.6532063655804</v>
      </c>
      <c r="AG138" s="454">
        <f t="shared" si="15"/>
        <v>7799.3494828963503</v>
      </c>
      <c r="AH138" s="454">
        <f t="shared" si="16"/>
        <v>0</v>
      </c>
      <c r="AI138" s="454">
        <f t="shared" si="17"/>
        <v>-1805.55107425287</v>
      </c>
      <c r="AK138" s="453">
        <v>0.875</v>
      </c>
      <c r="AL138" s="454">
        <v>2948.6695235468401</v>
      </c>
      <c r="AM138" s="454">
        <v>4787.5661376753096</v>
      </c>
      <c r="AN138" s="454">
        <v>776.34752396009799</v>
      </c>
      <c r="AO138" s="454">
        <v>414.18263633125099</v>
      </c>
      <c r="AP138" s="454">
        <v>180.77342167960501</v>
      </c>
      <c r="AQ138" s="454">
        <v>326.91213582929402</v>
      </c>
      <c r="AR138" s="454">
        <v>0</v>
      </c>
      <c r="AS138" s="454">
        <v>13.553205555984</v>
      </c>
      <c r="AT138" s="454">
        <v>-2019.35902961941</v>
      </c>
      <c r="AU138" s="454">
        <v>0</v>
      </c>
      <c r="AV138" s="454">
        <v>-679.85303809635695</v>
      </c>
      <c r="AW138" s="454">
        <v>7428.64555495897</v>
      </c>
      <c r="AX138" s="454">
        <v>6748.7925168626098</v>
      </c>
      <c r="AY138" s="454">
        <f t="shared" si="18"/>
        <v>7428.64555495897</v>
      </c>
      <c r="AZ138" s="454">
        <f t="shared" si="19"/>
        <v>0</v>
      </c>
      <c r="BA138" s="454">
        <f t="shared" si="20"/>
        <v>-2019.35902961941</v>
      </c>
    </row>
    <row r="139" spans="1:53" s="448" customFormat="1">
      <c r="A139" s="453">
        <v>0.88541666666666696</v>
      </c>
      <c r="B139" s="454">
        <v>3106.4078348322701</v>
      </c>
      <c r="C139" s="454">
        <v>4267.7422265783198</v>
      </c>
      <c r="D139" s="454">
        <v>793.28382948500098</v>
      </c>
      <c r="E139" s="454">
        <v>391.66704615989698</v>
      </c>
      <c r="F139" s="454">
        <v>344.65594034873902</v>
      </c>
      <c r="G139" s="454">
        <v>309.00364638262698</v>
      </c>
      <c r="H139" s="454">
        <v>18.307367581685401</v>
      </c>
      <c r="I139" s="454">
        <v>74.076379175710798</v>
      </c>
      <c r="J139" s="454">
        <v>-2003.11633266898</v>
      </c>
      <c r="K139" s="454">
        <v>0</v>
      </c>
      <c r="L139" s="454">
        <v>-641.87820619238801</v>
      </c>
      <c r="M139" s="454">
        <v>7302.0279378752703</v>
      </c>
      <c r="N139" s="454">
        <v>6660.14973168288</v>
      </c>
      <c r="O139" s="454">
        <f t="shared" si="12"/>
        <v>7302.0279378752703</v>
      </c>
      <c r="P139" s="454">
        <f t="shared" si="13"/>
        <v>0</v>
      </c>
      <c r="Q139" s="454">
        <f t="shared" si="14"/>
        <v>-2003.11633266898</v>
      </c>
      <c r="S139" s="453">
        <v>0.88541666666666696</v>
      </c>
      <c r="T139" s="454">
        <v>2952.6441458434801</v>
      </c>
      <c r="U139" s="454">
        <v>4781.2233049207998</v>
      </c>
      <c r="V139" s="454">
        <v>774.46351651351404</v>
      </c>
      <c r="W139" s="454">
        <v>391.99806297510798</v>
      </c>
      <c r="X139" s="454">
        <v>255.76913151891301</v>
      </c>
      <c r="Y139" s="454">
        <v>401.747905406298</v>
      </c>
      <c r="Z139" s="454">
        <v>0</v>
      </c>
      <c r="AA139" s="454">
        <v>35.277372252051499</v>
      </c>
      <c r="AB139" s="454">
        <v>-1882.97980136364</v>
      </c>
      <c r="AC139" s="454">
        <v>0</v>
      </c>
      <c r="AD139" s="454">
        <v>-687.52566494084397</v>
      </c>
      <c r="AE139" s="454">
        <v>7710.14363806652</v>
      </c>
      <c r="AF139" s="454">
        <v>7022.6179731256698</v>
      </c>
      <c r="AG139" s="454">
        <f t="shared" si="15"/>
        <v>7710.14363806652</v>
      </c>
      <c r="AH139" s="454">
        <f t="shared" si="16"/>
        <v>0</v>
      </c>
      <c r="AI139" s="454">
        <f t="shared" si="17"/>
        <v>-1882.97980136364</v>
      </c>
      <c r="AK139" s="453">
        <v>0.88541666666666696</v>
      </c>
      <c r="AL139" s="454">
        <v>2950.7432649074099</v>
      </c>
      <c r="AM139" s="454">
        <v>4814.2190258179999</v>
      </c>
      <c r="AN139" s="454">
        <v>779.65036402168596</v>
      </c>
      <c r="AO139" s="454">
        <v>411.05926112813597</v>
      </c>
      <c r="AP139" s="454">
        <v>179.62885463411999</v>
      </c>
      <c r="AQ139" s="454">
        <v>209.301256722121</v>
      </c>
      <c r="AR139" s="454">
        <v>0</v>
      </c>
      <c r="AS139" s="454">
        <v>13.576081989037601</v>
      </c>
      <c r="AT139" s="454">
        <v>-1998.7518489883701</v>
      </c>
      <c r="AU139" s="454">
        <v>0</v>
      </c>
      <c r="AV139" s="454">
        <v>-680.89494506257097</v>
      </c>
      <c r="AW139" s="454">
        <v>7359.4262602321396</v>
      </c>
      <c r="AX139" s="454">
        <v>6678.53131516957</v>
      </c>
      <c r="AY139" s="454">
        <f t="shared" si="18"/>
        <v>7359.4262602321396</v>
      </c>
      <c r="AZ139" s="454">
        <f t="shared" si="19"/>
        <v>0</v>
      </c>
      <c r="BA139" s="454">
        <f t="shared" si="20"/>
        <v>-1998.7518489883701</v>
      </c>
    </row>
    <row r="140" spans="1:53" s="448" customFormat="1">
      <c r="A140" s="453">
        <v>0.89583333333333304</v>
      </c>
      <c r="B140" s="454">
        <v>3108.1350757830301</v>
      </c>
      <c r="C140" s="454">
        <v>4264.5817862046597</v>
      </c>
      <c r="D140" s="454">
        <v>793.85393556892302</v>
      </c>
      <c r="E140" s="454">
        <v>390.06795087029099</v>
      </c>
      <c r="F140" s="454">
        <v>337.54953278552301</v>
      </c>
      <c r="G140" s="454">
        <v>312.11951806430699</v>
      </c>
      <c r="H140" s="454">
        <v>18.3242605056763</v>
      </c>
      <c r="I140" s="454">
        <v>77.236269511387704</v>
      </c>
      <c r="J140" s="454">
        <v>-2120.0316356698099</v>
      </c>
      <c r="K140" s="454">
        <v>0</v>
      </c>
      <c r="L140" s="454">
        <v>-641.57351314494895</v>
      </c>
      <c r="M140" s="454">
        <v>7181.83669362399</v>
      </c>
      <c r="N140" s="454">
        <v>6540.2631804790399</v>
      </c>
      <c r="O140" s="454">
        <f t="shared" si="12"/>
        <v>7181.83669362399</v>
      </c>
      <c r="P140" s="454">
        <f t="shared" si="13"/>
        <v>0</v>
      </c>
      <c r="Q140" s="454">
        <f t="shared" si="14"/>
        <v>-2120.0316356698099</v>
      </c>
      <c r="S140" s="453">
        <v>0.89583333333333304</v>
      </c>
      <c r="T140" s="454">
        <v>2951.85054797464</v>
      </c>
      <c r="U140" s="454">
        <v>4775.2345547826399</v>
      </c>
      <c r="V140" s="454">
        <v>774.39666378672803</v>
      </c>
      <c r="W140" s="454">
        <v>375.97808853422498</v>
      </c>
      <c r="X140" s="454">
        <v>255.14685833475201</v>
      </c>
      <c r="Y140" s="454">
        <v>401.695377840172</v>
      </c>
      <c r="Z140" s="454">
        <v>0</v>
      </c>
      <c r="AA140" s="454">
        <v>33.942214983011098</v>
      </c>
      <c r="AB140" s="454">
        <v>-2018.06823627939</v>
      </c>
      <c r="AC140" s="454">
        <v>0</v>
      </c>
      <c r="AD140" s="454">
        <v>-685.77033739951401</v>
      </c>
      <c r="AE140" s="454">
        <v>7550.1760699567703</v>
      </c>
      <c r="AF140" s="454">
        <v>6864.4057325572603</v>
      </c>
      <c r="AG140" s="454">
        <f t="shared" si="15"/>
        <v>7550.1760699567703</v>
      </c>
      <c r="AH140" s="454">
        <f t="shared" si="16"/>
        <v>0</v>
      </c>
      <c r="AI140" s="454">
        <f t="shared" si="17"/>
        <v>-2018.06823627939</v>
      </c>
      <c r="AK140" s="453">
        <v>0.89583333333333304</v>
      </c>
      <c r="AL140" s="454">
        <v>2952.00353208347</v>
      </c>
      <c r="AM140" s="454">
        <v>4810.8184809037602</v>
      </c>
      <c r="AN140" s="454">
        <v>782.43734846431801</v>
      </c>
      <c r="AO140" s="454">
        <v>403.47532680272798</v>
      </c>
      <c r="AP140" s="454">
        <v>179.58507342341099</v>
      </c>
      <c r="AQ140" s="454">
        <v>205.79185181132601</v>
      </c>
      <c r="AR140" s="454">
        <v>0</v>
      </c>
      <c r="AS140" s="454">
        <v>13.6890380364924</v>
      </c>
      <c r="AT140" s="454">
        <v>-2210.6392184720798</v>
      </c>
      <c r="AU140" s="454">
        <v>0</v>
      </c>
      <c r="AV140" s="454">
        <v>-680.14029249486703</v>
      </c>
      <c r="AW140" s="454">
        <v>7137.1614330534203</v>
      </c>
      <c r="AX140" s="454">
        <v>6457.0211405585496</v>
      </c>
      <c r="AY140" s="454">
        <f t="shared" si="18"/>
        <v>7137.1614330534203</v>
      </c>
      <c r="AZ140" s="454">
        <f t="shared" si="19"/>
        <v>0</v>
      </c>
      <c r="BA140" s="454">
        <f t="shared" si="20"/>
        <v>-2210.6392184720798</v>
      </c>
    </row>
    <row r="141" spans="1:53" s="448" customFormat="1">
      <c r="A141" s="453">
        <v>0.90625</v>
      </c>
      <c r="B141" s="454">
        <v>3108.8686627018001</v>
      </c>
      <c r="C141" s="454">
        <v>4252.8021183043702</v>
      </c>
      <c r="D141" s="454">
        <v>795.30270718488498</v>
      </c>
      <c r="E141" s="454">
        <v>387.47300936231397</v>
      </c>
      <c r="F141" s="454">
        <v>333.87310147981702</v>
      </c>
      <c r="G141" s="454">
        <v>227.10614821732901</v>
      </c>
      <c r="H141" s="454">
        <v>12.227920093536399</v>
      </c>
      <c r="I141" s="454">
        <v>78.291007801571894</v>
      </c>
      <c r="J141" s="454">
        <v>-2128.4176681515401</v>
      </c>
      <c r="K141" s="454">
        <v>0</v>
      </c>
      <c r="L141" s="454">
        <v>-639.14076445024705</v>
      </c>
      <c r="M141" s="454">
        <v>7067.5270069940898</v>
      </c>
      <c r="N141" s="454">
        <v>6428.3862425438401</v>
      </c>
      <c r="O141" s="454">
        <f t="shared" si="12"/>
        <v>7067.5270069940898</v>
      </c>
      <c r="P141" s="454">
        <f t="shared" si="13"/>
        <v>0</v>
      </c>
      <c r="Q141" s="454">
        <f t="shared" si="14"/>
        <v>-2128.4176681515401</v>
      </c>
      <c r="S141" s="453">
        <v>0.90625</v>
      </c>
      <c r="T141" s="454">
        <v>2953.8512065250002</v>
      </c>
      <c r="U141" s="454">
        <v>4727.1046658451096</v>
      </c>
      <c r="V141" s="454">
        <v>775.078679136034</v>
      </c>
      <c r="W141" s="454">
        <v>366.32960249989702</v>
      </c>
      <c r="X141" s="454">
        <v>237.004909296873</v>
      </c>
      <c r="Y141" s="454">
        <v>401.85297456620702</v>
      </c>
      <c r="Z141" s="454">
        <v>0</v>
      </c>
      <c r="AA141" s="454">
        <v>34.598782200157103</v>
      </c>
      <c r="AB141" s="454">
        <v>-2055.0487130169699</v>
      </c>
      <c r="AC141" s="454">
        <v>0</v>
      </c>
      <c r="AD141" s="454">
        <v>-680.38775869952406</v>
      </c>
      <c r="AE141" s="454">
        <v>7440.7721070523103</v>
      </c>
      <c r="AF141" s="454">
        <v>6760.3843483527799</v>
      </c>
      <c r="AG141" s="454">
        <f t="shared" si="15"/>
        <v>7440.7721070523103</v>
      </c>
      <c r="AH141" s="454">
        <f t="shared" si="16"/>
        <v>0</v>
      </c>
      <c r="AI141" s="454">
        <f t="shared" si="17"/>
        <v>-2055.0487130169699</v>
      </c>
      <c r="AK141" s="453">
        <v>0.90625</v>
      </c>
      <c r="AL141" s="454">
        <v>2952.8637286540502</v>
      </c>
      <c r="AM141" s="454">
        <v>4804.0787195318298</v>
      </c>
      <c r="AN141" s="454">
        <v>784.47398370718997</v>
      </c>
      <c r="AO141" s="454">
        <v>401.405655638692</v>
      </c>
      <c r="AP141" s="454">
        <v>179.50597884963599</v>
      </c>
      <c r="AQ141" s="454">
        <v>197.56925327388601</v>
      </c>
      <c r="AR141" s="454">
        <v>0</v>
      </c>
      <c r="AS141" s="454">
        <v>18.1310179778202</v>
      </c>
      <c r="AT141" s="454">
        <v>-2343.47639437305</v>
      </c>
      <c r="AU141" s="454">
        <v>0</v>
      </c>
      <c r="AV141" s="454">
        <v>-679.37881476498296</v>
      </c>
      <c r="AW141" s="454">
        <v>6994.5519432600604</v>
      </c>
      <c r="AX141" s="454">
        <v>6315.1731284950702</v>
      </c>
      <c r="AY141" s="454">
        <f t="shared" si="18"/>
        <v>6994.5519432600604</v>
      </c>
      <c r="AZ141" s="454">
        <f t="shared" si="19"/>
        <v>0</v>
      </c>
      <c r="BA141" s="454">
        <f t="shared" si="20"/>
        <v>-2343.47639437305</v>
      </c>
    </row>
    <row r="142" spans="1:53" s="448" customFormat="1">
      <c r="A142" s="453">
        <v>0.91666666666666696</v>
      </c>
      <c r="B142" s="454">
        <v>3110.5492403866501</v>
      </c>
      <c r="C142" s="454">
        <v>4234.9899307649202</v>
      </c>
      <c r="D142" s="454">
        <v>816.48411607608296</v>
      </c>
      <c r="E142" s="454">
        <v>358.86628783331099</v>
      </c>
      <c r="F142" s="454">
        <v>277.67225413621401</v>
      </c>
      <c r="G142" s="454">
        <v>80.952460247102906</v>
      </c>
      <c r="H142" s="454">
        <v>0</v>
      </c>
      <c r="I142" s="454">
        <v>68.429971233578996</v>
      </c>
      <c r="J142" s="454">
        <v>-1955.03120273068</v>
      </c>
      <c r="K142" s="454">
        <v>0</v>
      </c>
      <c r="L142" s="454">
        <v>-633.24416455071002</v>
      </c>
      <c r="M142" s="454">
        <v>6992.9130579471703</v>
      </c>
      <c r="N142" s="454">
        <v>6359.6688933964597</v>
      </c>
      <c r="O142" s="454">
        <f t="shared" si="12"/>
        <v>6992.9130579471703</v>
      </c>
      <c r="P142" s="454">
        <f t="shared" si="13"/>
        <v>0</v>
      </c>
      <c r="Q142" s="454">
        <f t="shared" si="14"/>
        <v>-1955.03120273068</v>
      </c>
      <c r="S142" s="453">
        <v>0.91666666666666696</v>
      </c>
      <c r="T142" s="454">
        <v>2955.1315980396998</v>
      </c>
      <c r="U142" s="454">
        <v>4815.4772622056298</v>
      </c>
      <c r="V142" s="454">
        <v>783.07571976872998</v>
      </c>
      <c r="W142" s="454">
        <v>351.77379785879702</v>
      </c>
      <c r="X142" s="454">
        <v>199.678511124652</v>
      </c>
      <c r="Y142" s="454">
        <v>297.27414541872599</v>
      </c>
      <c r="Z142" s="454">
        <v>0</v>
      </c>
      <c r="AA142" s="454">
        <v>38.1606844908422</v>
      </c>
      <c r="AB142" s="454">
        <v>-2106.5271095913899</v>
      </c>
      <c r="AC142" s="454">
        <v>0</v>
      </c>
      <c r="AD142" s="454">
        <v>-686.58649816954699</v>
      </c>
      <c r="AE142" s="454">
        <v>7334.0446093156897</v>
      </c>
      <c r="AF142" s="454">
        <v>6647.4581111461403</v>
      </c>
      <c r="AG142" s="454">
        <f t="shared" si="15"/>
        <v>7334.0446093156897</v>
      </c>
      <c r="AH142" s="454">
        <f t="shared" si="16"/>
        <v>0</v>
      </c>
      <c r="AI142" s="454">
        <f t="shared" si="17"/>
        <v>-2106.5271095913899</v>
      </c>
      <c r="AK142" s="453">
        <v>0.91666666666666696</v>
      </c>
      <c r="AL142" s="454">
        <v>2953.0771213497401</v>
      </c>
      <c r="AM142" s="454">
        <v>4844.1939959523897</v>
      </c>
      <c r="AN142" s="454">
        <v>782.22966256160805</v>
      </c>
      <c r="AO142" s="454">
        <v>376.72504936693701</v>
      </c>
      <c r="AP142" s="454">
        <v>165.17980930660099</v>
      </c>
      <c r="AQ142" s="454">
        <v>1.6417828726780701</v>
      </c>
      <c r="AR142" s="454">
        <v>0</v>
      </c>
      <c r="AS142" s="454">
        <v>21.478377842360601</v>
      </c>
      <c r="AT142" s="454">
        <v>-2214.88256456822</v>
      </c>
      <c r="AU142" s="454">
        <v>0</v>
      </c>
      <c r="AV142" s="454">
        <v>-679.03327569969395</v>
      </c>
      <c r="AW142" s="454">
        <v>6929.6432346840902</v>
      </c>
      <c r="AX142" s="454">
        <v>6250.6099589843898</v>
      </c>
      <c r="AY142" s="454">
        <f t="shared" si="18"/>
        <v>6929.6432346840902</v>
      </c>
      <c r="AZ142" s="454">
        <f t="shared" si="19"/>
        <v>0</v>
      </c>
      <c r="BA142" s="454">
        <f t="shared" si="20"/>
        <v>-2214.88256456822</v>
      </c>
    </row>
    <row r="143" spans="1:53" s="448" customFormat="1">
      <c r="A143" s="453">
        <v>0.92708333333333304</v>
      </c>
      <c r="B143" s="454">
        <v>3112.40321785587</v>
      </c>
      <c r="C143" s="454">
        <v>4231.3753142537298</v>
      </c>
      <c r="D143" s="454">
        <v>818.99262869552604</v>
      </c>
      <c r="E143" s="454">
        <v>359.74982214032502</v>
      </c>
      <c r="F143" s="454">
        <v>269.664155781977</v>
      </c>
      <c r="G143" s="454">
        <v>79.627571461852796</v>
      </c>
      <c r="H143" s="454">
        <v>0</v>
      </c>
      <c r="I143" s="454">
        <v>59.9762670698736</v>
      </c>
      <c r="J143" s="454">
        <v>-1979.9721208676101</v>
      </c>
      <c r="K143" s="454">
        <v>0</v>
      </c>
      <c r="L143" s="454">
        <v>-632.894357902347</v>
      </c>
      <c r="M143" s="454">
        <v>6951.8168563915397</v>
      </c>
      <c r="N143" s="454">
        <v>6318.9224984891898</v>
      </c>
      <c r="O143" s="454">
        <f t="shared" si="12"/>
        <v>6951.8168563915397</v>
      </c>
      <c r="P143" s="454">
        <f t="shared" si="13"/>
        <v>0</v>
      </c>
      <c r="Q143" s="454">
        <f t="shared" si="14"/>
        <v>-1979.9721208676101</v>
      </c>
      <c r="S143" s="453">
        <v>0.92708333333333304</v>
      </c>
      <c r="T143" s="454">
        <v>2958.3126322725798</v>
      </c>
      <c r="U143" s="454">
        <v>4825.6396016574099</v>
      </c>
      <c r="V143" s="454">
        <v>783.86472968113799</v>
      </c>
      <c r="W143" s="454">
        <v>355.43133360088001</v>
      </c>
      <c r="X143" s="454">
        <v>193.608452562167</v>
      </c>
      <c r="Y143" s="454">
        <v>295.92801130956099</v>
      </c>
      <c r="Z143" s="454">
        <v>0</v>
      </c>
      <c r="AA143" s="454">
        <v>36.126578613456303</v>
      </c>
      <c r="AB143" s="454">
        <v>-2191.5017945325199</v>
      </c>
      <c r="AC143" s="454">
        <v>0</v>
      </c>
      <c r="AD143" s="454">
        <v>-687.937991134919</v>
      </c>
      <c r="AE143" s="454">
        <v>7257.4095451646799</v>
      </c>
      <c r="AF143" s="454">
        <v>6569.4715540297602</v>
      </c>
      <c r="AG143" s="454">
        <f t="shared" si="15"/>
        <v>7257.4095451646799</v>
      </c>
      <c r="AH143" s="454">
        <f t="shared" si="16"/>
        <v>0</v>
      </c>
      <c r="AI143" s="454">
        <f t="shared" si="17"/>
        <v>-2191.5017945325199</v>
      </c>
      <c r="AK143" s="453">
        <v>0.92708333333333304</v>
      </c>
      <c r="AL143" s="454">
        <v>2953.6505694505499</v>
      </c>
      <c r="AM143" s="454">
        <v>4839.3795343026404</v>
      </c>
      <c r="AN143" s="454">
        <v>784.0921092323</v>
      </c>
      <c r="AO143" s="454">
        <v>375.76754375389902</v>
      </c>
      <c r="AP143" s="454">
        <v>164.05634981223599</v>
      </c>
      <c r="AQ143" s="454">
        <v>0</v>
      </c>
      <c r="AR143" s="454">
        <v>0</v>
      </c>
      <c r="AS143" s="454">
        <v>24.4336911320548</v>
      </c>
      <c r="AT143" s="454">
        <v>-2233.4856342930798</v>
      </c>
      <c r="AU143" s="454">
        <v>0</v>
      </c>
      <c r="AV143" s="454">
        <v>-678.57161858098004</v>
      </c>
      <c r="AW143" s="454">
        <v>6907.8941633905997</v>
      </c>
      <c r="AX143" s="454">
        <v>6229.32254480962</v>
      </c>
      <c r="AY143" s="454">
        <f t="shared" si="18"/>
        <v>6907.8941633905997</v>
      </c>
      <c r="AZ143" s="454">
        <f t="shared" si="19"/>
        <v>0</v>
      </c>
      <c r="BA143" s="454">
        <f t="shared" si="20"/>
        <v>-2233.4856342930798</v>
      </c>
    </row>
    <row r="144" spans="1:53" s="448" customFormat="1">
      <c r="A144" s="453">
        <v>0.9375</v>
      </c>
      <c r="B144" s="454">
        <v>3113.07680682108</v>
      </c>
      <c r="C144" s="454">
        <v>4233.38812538405</v>
      </c>
      <c r="D144" s="454">
        <v>819.16701085905095</v>
      </c>
      <c r="E144" s="454">
        <v>360.97426686135799</v>
      </c>
      <c r="F144" s="454">
        <v>269.74778715288801</v>
      </c>
      <c r="G144" s="454">
        <v>26.608912987162402</v>
      </c>
      <c r="H144" s="454">
        <v>0</v>
      </c>
      <c r="I144" s="454">
        <v>51.1537389006021</v>
      </c>
      <c r="J144" s="454">
        <v>-1991.41726950511</v>
      </c>
      <c r="K144" s="454">
        <v>0</v>
      </c>
      <c r="L144" s="454">
        <v>-632.43967517025897</v>
      </c>
      <c r="M144" s="454">
        <v>6882.6993794610798</v>
      </c>
      <c r="N144" s="454">
        <v>6250.2597042908201</v>
      </c>
      <c r="O144" s="454">
        <f t="shared" si="12"/>
        <v>6882.6993794610798</v>
      </c>
      <c r="P144" s="454">
        <f t="shared" si="13"/>
        <v>0</v>
      </c>
      <c r="Q144" s="454">
        <f t="shared" si="14"/>
        <v>-1991.41726950511</v>
      </c>
      <c r="S144" s="453">
        <v>0.9375</v>
      </c>
      <c r="T144" s="454">
        <v>2961.0668204900799</v>
      </c>
      <c r="U144" s="454">
        <v>4821.6059290850499</v>
      </c>
      <c r="V144" s="454">
        <v>784.072009456091</v>
      </c>
      <c r="W144" s="454">
        <v>345.02059544803501</v>
      </c>
      <c r="X144" s="454">
        <v>193.73366936570901</v>
      </c>
      <c r="Y144" s="454">
        <v>297.09684985341801</v>
      </c>
      <c r="Z144" s="454">
        <v>0</v>
      </c>
      <c r="AA144" s="454">
        <v>39.729829130282397</v>
      </c>
      <c r="AB144" s="454">
        <v>-2250.45632873777</v>
      </c>
      <c r="AC144" s="454">
        <v>0</v>
      </c>
      <c r="AD144" s="454">
        <v>-687.05136547014604</v>
      </c>
      <c r="AE144" s="454">
        <v>7191.8693740909002</v>
      </c>
      <c r="AF144" s="454">
        <v>6504.8180086207503</v>
      </c>
      <c r="AG144" s="454">
        <f t="shared" si="15"/>
        <v>7191.8693740909002</v>
      </c>
      <c r="AH144" s="454">
        <f t="shared" si="16"/>
        <v>0</v>
      </c>
      <c r="AI144" s="454">
        <f t="shared" si="17"/>
        <v>-2250.45632873777</v>
      </c>
      <c r="AK144" s="453">
        <v>0.9375</v>
      </c>
      <c r="AL144" s="454">
        <v>2954.7308333434098</v>
      </c>
      <c r="AM144" s="454">
        <v>4823.59891743546</v>
      </c>
      <c r="AN144" s="454">
        <v>788.08499757405195</v>
      </c>
      <c r="AO144" s="454">
        <v>374.81263044588599</v>
      </c>
      <c r="AP144" s="454">
        <v>164.16407435623501</v>
      </c>
      <c r="AQ144" s="454">
        <v>0</v>
      </c>
      <c r="AR144" s="454">
        <v>0</v>
      </c>
      <c r="AS144" s="454">
        <v>27.6373508992104</v>
      </c>
      <c r="AT144" s="454">
        <v>-2307.6642254158</v>
      </c>
      <c r="AU144" s="454">
        <v>0</v>
      </c>
      <c r="AV144" s="454">
        <v>-677.14427824499603</v>
      </c>
      <c r="AW144" s="454">
        <v>6825.3645786384604</v>
      </c>
      <c r="AX144" s="454">
        <v>6148.2203003934601</v>
      </c>
      <c r="AY144" s="454">
        <f t="shared" si="18"/>
        <v>6825.3645786384604</v>
      </c>
      <c r="AZ144" s="454">
        <f t="shared" si="19"/>
        <v>0</v>
      </c>
      <c r="BA144" s="454">
        <f t="shared" si="20"/>
        <v>-2307.6642254158</v>
      </c>
    </row>
    <row r="145" spans="1:53" s="448" customFormat="1">
      <c r="A145" s="453">
        <v>0.94791666666666696</v>
      </c>
      <c r="B145" s="454">
        <v>3112.4565403247698</v>
      </c>
      <c r="C145" s="454">
        <v>4225.6132830506203</v>
      </c>
      <c r="D145" s="454">
        <v>816.73228018982104</v>
      </c>
      <c r="E145" s="454">
        <v>353.44448205915199</v>
      </c>
      <c r="F145" s="454">
        <v>261.67733987393001</v>
      </c>
      <c r="G145" s="454">
        <v>0</v>
      </c>
      <c r="H145" s="454">
        <v>0</v>
      </c>
      <c r="I145" s="454">
        <v>41.342052461202201</v>
      </c>
      <c r="J145" s="454">
        <v>-2035.48329976368</v>
      </c>
      <c r="K145" s="454">
        <v>0</v>
      </c>
      <c r="L145" s="454">
        <v>-630.547473841846</v>
      </c>
      <c r="M145" s="454">
        <v>6775.7826781958202</v>
      </c>
      <c r="N145" s="454">
        <v>6145.2352043539804</v>
      </c>
      <c r="O145" s="454">
        <f t="shared" si="12"/>
        <v>6775.7826781958202</v>
      </c>
      <c r="P145" s="454">
        <f t="shared" si="13"/>
        <v>0</v>
      </c>
      <c r="Q145" s="454">
        <f t="shared" si="14"/>
        <v>-2035.48329976368</v>
      </c>
      <c r="S145" s="453">
        <v>0.94791666666666696</v>
      </c>
      <c r="T145" s="454">
        <v>2963.7476941556902</v>
      </c>
      <c r="U145" s="454">
        <v>4766.4466204530599</v>
      </c>
      <c r="V145" s="454">
        <v>778.83649127347906</v>
      </c>
      <c r="W145" s="454">
        <v>334.91880810641197</v>
      </c>
      <c r="X145" s="454">
        <v>186.74484057554599</v>
      </c>
      <c r="Y145" s="454">
        <v>269.825980165229</v>
      </c>
      <c r="Z145" s="454">
        <v>0</v>
      </c>
      <c r="AA145" s="454">
        <v>38.358699663846799</v>
      </c>
      <c r="AB145" s="454">
        <v>-2232.3008691725499</v>
      </c>
      <c r="AC145" s="454">
        <v>0</v>
      </c>
      <c r="AD145" s="454">
        <v>-680.59861825205405</v>
      </c>
      <c r="AE145" s="454">
        <v>7106.5782652207099</v>
      </c>
      <c r="AF145" s="454">
        <v>6425.9796469686498</v>
      </c>
      <c r="AG145" s="454">
        <f t="shared" si="15"/>
        <v>7106.5782652207099</v>
      </c>
      <c r="AH145" s="454">
        <f t="shared" si="16"/>
        <v>0</v>
      </c>
      <c r="AI145" s="454">
        <f t="shared" si="17"/>
        <v>-2232.3008691725499</v>
      </c>
      <c r="AK145" s="453">
        <v>0.94791666666666696</v>
      </c>
      <c r="AL145" s="454">
        <v>2955.1309039488801</v>
      </c>
      <c r="AM145" s="454">
        <v>4812.6566211536901</v>
      </c>
      <c r="AN145" s="454">
        <v>787.27435972178205</v>
      </c>
      <c r="AO145" s="454">
        <v>372.44273512472898</v>
      </c>
      <c r="AP145" s="454">
        <v>159.78586738758801</v>
      </c>
      <c r="AQ145" s="454">
        <v>0</v>
      </c>
      <c r="AR145" s="454">
        <v>0</v>
      </c>
      <c r="AS145" s="454">
        <v>30.3249068622832</v>
      </c>
      <c r="AT145" s="454">
        <v>-2379.95947597334</v>
      </c>
      <c r="AU145" s="454">
        <v>0</v>
      </c>
      <c r="AV145" s="454">
        <v>-675.92981505248997</v>
      </c>
      <c r="AW145" s="454">
        <v>6737.6559182256096</v>
      </c>
      <c r="AX145" s="454">
        <v>6061.7261031731196</v>
      </c>
      <c r="AY145" s="454">
        <f t="shared" si="18"/>
        <v>6737.6559182256096</v>
      </c>
      <c r="AZ145" s="454">
        <f t="shared" si="19"/>
        <v>0</v>
      </c>
      <c r="BA145" s="454">
        <f t="shared" si="20"/>
        <v>-2379.95947597334</v>
      </c>
    </row>
    <row r="146" spans="1:53" s="448" customFormat="1">
      <c r="A146" s="453">
        <v>0.95833333333333304</v>
      </c>
      <c r="B146" s="454">
        <v>3111.9563999889501</v>
      </c>
      <c r="C146" s="454">
        <v>4179.7060435038302</v>
      </c>
      <c r="D146" s="454">
        <v>775.60357329313297</v>
      </c>
      <c r="E146" s="454">
        <v>359.42306579266301</v>
      </c>
      <c r="F146" s="454">
        <v>162.436618083116</v>
      </c>
      <c r="G146" s="454">
        <v>0</v>
      </c>
      <c r="H146" s="454">
        <v>0</v>
      </c>
      <c r="I146" s="454">
        <v>37.692362819321801</v>
      </c>
      <c r="J146" s="454">
        <v>-1972.3507066188999</v>
      </c>
      <c r="K146" s="454">
        <v>0</v>
      </c>
      <c r="L146" s="454">
        <v>-624.80998875789896</v>
      </c>
      <c r="M146" s="454">
        <v>6654.4673568621101</v>
      </c>
      <c r="N146" s="454">
        <v>6029.65736810421</v>
      </c>
      <c r="O146" s="454">
        <f t="shared" si="12"/>
        <v>6654.4673568621101</v>
      </c>
      <c r="P146" s="454">
        <f t="shared" si="13"/>
        <v>0</v>
      </c>
      <c r="Q146" s="454">
        <f t="shared" si="14"/>
        <v>-1972.3507066188999</v>
      </c>
      <c r="S146" s="453">
        <v>0.95833333333333304</v>
      </c>
      <c r="T146" s="454">
        <v>2964.2745397219801</v>
      </c>
      <c r="U146" s="454">
        <v>4718.1072647527499</v>
      </c>
      <c r="V146" s="454">
        <v>708.45442126753699</v>
      </c>
      <c r="W146" s="454">
        <v>355.21213146341</v>
      </c>
      <c r="X146" s="454">
        <v>112.65151131876</v>
      </c>
      <c r="Y146" s="454">
        <v>11.176262710325901</v>
      </c>
      <c r="Z146" s="454">
        <v>0</v>
      </c>
      <c r="AA146" s="454">
        <v>38.829906659897603</v>
      </c>
      <c r="AB146" s="454">
        <v>-1950.45621969124</v>
      </c>
      <c r="AC146" s="454">
        <v>0</v>
      </c>
      <c r="AD146" s="454">
        <v>-672.10073109370398</v>
      </c>
      <c r="AE146" s="454">
        <v>6958.2498182034196</v>
      </c>
      <c r="AF146" s="454">
        <v>6286.1490871097103</v>
      </c>
      <c r="AG146" s="454">
        <f t="shared" si="15"/>
        <v>6958.2498182034196</v>
      </c>
      <c r="AH146" s="454">
        <f t="shared" si="16"/>
        <v>0</v>
      </c>
      <c r="AI146" s="454">
        <f t="shared" si="17"/>
        <v>-1950.45621969124</v>
      </c>
      <c r="AK146" s="453">
        <v>0.95833333333333304</v>
      </c>
      <c r="AL146" s="454">
        <v>2956.0044334930499</v>
      </c>
      <c r="AM146" s="454">
        <v>4752.7088146108599</v>
      </c>
      <c r="AN146" s="454">
        <v>783.76384193554304</v>
      </c>
      <c r="AO146" s="454">
        <v>370.19624862357301</v>
      </c>
      <c r="AP146" s="454">
        <v>102.76804475873899</v>
      </c>
      <c r="AQ146" s="454">
        <v>0</v>
      </c>
      <c r="AR146" s="454">
        <v>0</v>
      </c>
      <c r="AS146" s="454">
        <v>32.6725817251615</v>
      </c>
      <c r="AT146" s="454">
        <v>-2385.4865486254898</v>
      </c>
      <c r="AU146" s="454">
        <v>0</v>
      </c>
      <c r="AV146" s="454">
        <v>-669.51776875859503</v>
      </c>
      <c r="AW146" s="454">
        <v>6612.62741652144</v>
      </c>
      <c r="AX146" s="454">
        <v>5943.1096477628398</v>
      </c>
      <c r="AY146" s="454">
        <f t="shared" si="18"/>
        <v>6612.62741652144</v>
      </c>
      <c r="AZ146" s="454">
        <f t="shared" si="19"/>
        <v>0</v>
      </c>
      <c r="BA146" s="454">
        <f t="shared" si="20"/>
        <v>-2385.4865486254898</v>
      </c>
    </row>
    <row r="147" spans="1:53" s="448" customFormat="1">
      <c r="A147" s="453">
        <v>0.96875</v>
      </c>
      <c r="B147" s="454">
        <v>3113.4769288587299</v>
      </c>
      <c r="C147" s="454">
        <v>4176.6108843790998</v>
      </c>
      <c r="D147" s="454">
        <v>768.89634247636104</v>
      </c>
      <c r="E147" s="454">
        <v>361.01415181486698</v>
      </c>
      <c r="F147" s="454">
        <v>150.93940960044699</v>
      </c>
      <c r="G147" s="454">
        <v>0</v>
      </c>
      <c r="H147" s="454">
        <v>0</v>
      </c>
      <c r="I147" s="454">
        <v>30.342959435433698</v>
      </c>
      <c r="J147" s="454">
        <v>-2080.90664312642</v>
      </c>
      <c r="K147" s="454">
        <v>0</v>
      </c>
      <c r="L147" s="454">
        <v>-624.39895940840495</v>
      </c>
      <c r="M147" s="454">
        <v>6520.3740334385302</v>
      </c>
      <c r="N147" s="454">
        <v>5895.9750740301197</v>
      </c>
      <c r="O147" s="454">
        <f t="shared" si="12"/>
        <v>6520.3740334385302</v>
      </c>
      <c r="P147" s="454">
        <f t="shared" si="13"/>
        <v>0</v>
      </c>
      <c r="Q147" s="454">
        <f t="shared" si="14"/>
        <v>-2080.90664312642</v>
      </c>
      <c r="S147" s="453">
        <v>0.96875</v>
      </c>
      <c r="T147" s="454">
        <v>2964.8613980438299</v>
      </c>
      <c r="U147" s="454">
        <v>4692.9314963494799</v>
      </c>
      <c r="V147" s="454">
        <v>699.39421781512306</v>
      </c>
      <c r="W147" s="454">
        <v>356.64806413009597</v>
      </c>
      <c r="X147" s="454">
        <v>109.535299342404</v>
      </c>
      <c r="Y147" s="454">
        <v>0</v>
      </c>
      <c r="Z147" s="454">
        <v>0</v>
      </c>
      <c r="AA147" s="454">
        <v>41.674574653330801</v>
      </c>
      <c r="AB147" s="454">
        <v>-2052.9949096002601</v>
      </c>
      <c r="AC147" s="454">
        <v>0</v>
      </c>
      <c r="AD147" s="454">
        <v>-669.48134069187995</v>
      </c>
      <c r="AE147" s="454">
        <v>6812.0501407339998</v>
      </c>
      <c r="AF147" s="454">
        <v>6142.5688000421196</v>
      </c>
      <c r="AG147" s="454">
        <f t="shared" si="15"/>
        <v>6812.0501407339998</v>
      </c>
      <c r="AH147" s="454">
        <f t="shared" si="16"/>
        <v>0</v>
      </c>
      <c r="AI147" s="454">
        <f t="shared" si="17"/>
        <v>-2052.9949096002601</v>
      </c>
      <c r="AK147" s="453">
        <v>0.96875</v>
      </c>
      <c r="AL147" s="454">
        <v>2958.27826713488</v>
      </c>
      <c r="AM147" s="454">
        <v>4749.1676377588201</v>
      </c>
      <c r="AN147" s="454">
        <v>740.28429872815195</v>
      </c>
      <c r="AO147" s="454">
        <v>371.93483587508399</v>
      </c>
      <c r="AP147" s="454">
        <v>95.376553651462103</v>
      </c>
      <c r="AQ147" s="454">
        <v>0</v>
      </c>
      <c r="AR147" s="454">
        <v>0</v>
      </c>
      <c r="AS147" s="454">
        <v>33.531507326299199</v>
      </c>
      <c r="AT147" s="454">
        <v>-2450.8083714141799</v>
      </c>
      <c r="AU147" s="454">
        <v>0</v>
      </c>
      <c r="AV147" s="454">
        <v>-668.61593634746896</v>
      </c>
      <c r="AW147" s="454">
        <v>6497.76472906052</v>
      </c>
      <c r="AX147" s="454">
        <v>5829.1487927130502</v>
      </c>
      <c r="AY147" s="454">
        <f t="shared" si="18"/>
        <v>6497.76472906052</v>
      </c>
      <c r="AZ147" s="454">
        <f t="shared" si="19"/>
        <v>0</v>
      </c>
      <c r="BA147" s="454">
        <f t="shared" si="20"/>
        <v>-2450.8083714141799</v>
      </c>
    </row>
    <row r="148" spans="1:53" s="448" customFormat="1">
      <c r="A148" s="453">
        <v>0.97916666666666696</v>
      </c>
      <c r="B148" s="454">
        <v>3114.0304405084698</v>
      </c>
      <c r="C148" s="454">
        <v>4156.9938526472897</v>
      </c>
      <c r="D148" s="454">
        <v>776.482226543872</v>
      </c>
      <c r="E148" s="454">
        <v>347.90309478059999</v>
      </c>
      <c r="F148" s="454">
        <v>147.532522096235</v>
      </c>
      <c r="G148" s="454">
        <v>0</v>
      </c>
      <c r="H148" s="454">
        <v>0</v>
      </c>
      <c r="I148" s="454">
        <v>22.950420610048798</v>
      </c>
      <c r="J148" s="454">
        <v>-2157.4666652416399</v>
      </c>
      <c r="K148" s="454">
        <v>0</v>
      </c>
      <c r="L148" s="454">
        <v>-621.57408133175397</v>
      </c>
      <c r="M148" s="454">
        <v>6408.4258919448803</v>
      </c>
      <c r="N148" s="454">
        <v>5786.8518106131196</v>
      </c>
      <c r="O148" s="454">
        <f t="shared" si="12"/>
        <v>6408.4258919448803</v>
      </c>
      <c r="P148" s="454">
        <f t="shared" si="13"/>
        <v>0</v>
      </c>
      <c r="Q148" s="454">
        <f t="shared" si="14"/>
        <v>-2157.4666652416399</v>
      </c>
      <c r="S148" s="453">
        <v>0.97916666666666696</v>
      </c>
      <c r="T148" s="454">
        <v>2964.8213949672099</v>
      </c>
      <c r="U148" s="454">
        <v>4688.63484694612</v>
      </c>
      <c r="V148" s="454">
        <v>699.554687213649</v>
      </c>
      <c r="W148" s="454">
        <v>351.995940327759</v>
      </c>
      <c r="X148" s="454">
        <v>109.46446379821001</v>
      </c>
      <c r="Y148" s="454">
        <v>0</v>
      </c>
      <c r="Z148" s="454">
        <v>0</v>
      </c>
      <c r="AA148" s="454">
        <v>36.481794790901503</v>
      </c>
      <c r="AB148" s="454">
        <v>-2157.5860608407202</v>
      </c>
      <c r="AC148" s="454">
        <v>0</v>
      </c>
      <c r="AD148" s="454">
        <v>-668.680175500882</v>
      </c>
      <c r="AE148" s="454">
        <v>6693.3670672031303</v>
      </c>
      <c r="AF148" s="454">
        <v>6024.6868917022503</v>
      </c>
      <c r="AG148" s="454">
        <f t="shared" si="15"/>
        <v>6693.3670672031303</v>
      </c>
      <c r="AH148" s="454">
        <f t="shared" si="16"/>
        <v>0</v>
      </c>
      <c r="AI148" s="454">
        <f t="shared" si="17"/>
        <v>-2157.5860608407202</v>
      </c>
      <c r="AK148" s="453">
        <v>0.97916666666666696</v>
      </c>
      <c r="AL148" s="454">
        <v>2958.4849689244102</v>
      </c>
      <c r="AM148" s="454">
        <v>4746.9421615901101</v>
      </c>
      <c r="AN148" s="454">
        <v>397.67361227891502</v>
      </c>
      <c r="AO148" s="454">
        <v>371.03814749969598</v>
      </c>
      <c r="AP148" s="454">
        <v>95.1673013875712</v>
      </c>
      <c r="AQ148" s="454">
        <v>0</v>
      </c>
      <c r="AR148" s="454">
        <v>0</v>
      </c>
      <c r="AS148" s="454">
        <v>33.116416791741599</v>
      </c>
      <c r="AT148" s="454">
        <v>-2215.61049058047</v>
      </c>
      <c r="AU148" s="454">
        <v>0</v>
      </c>
      <c r="AV148" s="454">
        <v>-662.41197948925401</v>
      </c>
      <c r="AW148" s="454">
        <v>6386.81211789196</v>
      </c>
      <c r="AX148" s="454">
        <v>5724.4001384027097</v>
      </c>
      <c r="AY148" s="454">
        <f t="shared" si="18"/>
        <v>6386.81211789196</v>
      </c>
      <c r="AZ148" s="454">
        <f t="shared" si="19"/>
        <v>0</v>
      </c>
      <c r="BA148" s="454">
        <f t="shared" si="20"/>
        <v>-2215.61049058047</v>
      </c>
    </row>
    <row r="149" spans="1:53" s="448" customFormat="1">
      <c r="A149" s="453">
        <v>0.98958333333333304</v>
      </c>
      <c r="B149" s="454">
        <v>3115.4909388613501</v>
      </c>
      <c r="C149" s="454">
        <v>4074.0843667085301</v>
      </c>
      <c r="D149" s="454">
        <v>781.210821383591</v>
      </c>
      <c r="E149" s="454">
        <v>340.27771470772899</v>
      </c>
      <c r="F149" s="454">
        <v>134.88387979846399</v>
      </c>
      <c r="G149" s="454">
        <v>0</v>
      </c>
      <c r="H149" s="454">
        <v>0</v>
      </c>
      <c r="I149" s="454">
        <v>23.236425325922099</v>
      </c>
      <c r="J149" s="454">
        <v>-2156.8176446242601</v>
      </c>
      <c r="K149" s="454">
        <v>0</v>
      </c>
      <c r="L149" s="454">
        <v>-612.86369373062405</v>
      </c>
      <c r="M149" s="454">
        <v>6312.3665021613197</v>
      </c>
      <c r="N149" s="454">
        <v>5699.5028084306896</v>
      </c>
      <c r="O149" s="454">
        <f t="shared" si="12"/>
        <v>6312.3665021613197</v>
      </c>
      <c r="P149" s="454">
        <f t="shared" si="13"/>
        <v>0</v>
      </c>
      <c r="Q149" s="454">
        <f t="shared" si="14"/>
        <v>-2156.8176446242601</v>
      </c>
      <c r="S149" s="453">
        <v>0.98958333333333304</v>
      </c>
      <c r="T149" s="454">
        <v>2965.0614622707399</v>
      </c>
      <c r="U149" s="454">
        <v>4683.99113346171</v>
      </c>
      <c r="V149" s="454">
        <v>700.10967789283495</v>
      </c>
      <c r="W149" s="454">
        <v>351.119637810992</v>
      </c>
      <c r="X149" s="454">
        <v>108.51373179527999</v>
      </c>
      <c r="Y149" s="454">
        <v>0</v>
      </c>
      <c r="Z149" s="454">
        <v>0</v>
      </c>
      <c r="AA149" s="454">
        <v>34.342620125528597</v>
      </c>
      <c r="AB149" s="454">
        <v>-2268.2812064938998</v>
      </c>
      <c r="AC149" s="454">
        <v>0</v>
      </c>
      <c r="AD149" s="454">
        <v>-668.15600729984499</v>
      </c>
      <c r="AE149" s="454">
        <v>6574.8570568631803</v>
      </c>
      <c r="AF149" s="454">
        <v>5906.7010495633303</v>
      </c>
      <c r="AG149" s="454">
        <f t="shared" si="15"/>
        <v>6574.8570568631803</v>
      </c>
      <c r="AH149" s="454">
        <f t="shared" si="16"/>
        <v>0</v>
      </c>
      <c r="AI149" s="454">
        <f t="shared" si="17"/>
        <v>-2268.2812064938998</v>
      </c>
      <c r="AK149" s="453">
        <v>0.98958333333333304</v>
      </c>
      <c r="AL149" s="454">
        <v>2959.9186298753898</v>
      </c>
      <c r="AM149" s="454">
        <v>4749.1476583248996</v>
      </c>
      <c r="AN149" s="454">
        <v>33.818904086365002</v>
      </c>
      <c r="AO149" s="454">
        <v>372.45751755537498</v>
      </c>
      <c r="AP149" s="454">
        <v>93.539087238718494</v>
      </c>
      <c r="AQ149" s="454">
        <v>0</v>
      </c>
      <c r="AR149" s="454">
        <v>0</v>
      </c>
      <c r="AS149" s="454">
        <v>37.923336331395703</v>
      </c>
      <c r="AT149" s="454">
        <v>-2010.1827023086801</v>
      </c>
      <c r="AU149" s="454">
        <v>0</v>
      </c>
      <c r="AV149" s="454">
        <v>-656.54270611717004</v>
      </c>
      <c r="AW149" s="454">
        <v>6236.6224311034603</v>
      </c>
      <c r="AX149" s="454">
        <v>5580.0797249862899</v>
      </c>
      <c r="AY149" s="454">
        <f t="shared" si="18"/>
        <v>6236.6224311034603</v>
      </c>
      <c r="AZ149" s="454">
        <f t="shared" si="19"/>
        <v>0</v>
      </c>
      <c r="BA149" s="454">
        <f t="shared" si="20"/>
        <v>-2010.1827023086801</v>
      </c>
    </row>
    <row r="150" spans="1:53" s="448" customFormat="1"/>
    <row r="151" spans="1:53" s="448" customFormat="1"/>
    <row r="152" spans="1:53" s="448" customFormat="1"/>
    <row r="153" spans="1:53" s="448" customFormat="1"/>
    <row r="154" spans="1:53" s="448" customFormat="1"/>
    <row r="155" spans="1:53" s="448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7" priority="3">
      <formula>$AE54=MAX($AE$52:$AE$149)</formula>
    </cfRule>
  </conditionalFormatting>
  <conditionalFormatting sqref="AK54:AY149">
    <cfRule type="expression" dxfId="6" priority="2">
      <formula>$AW54=MAX($AW$52:$AW$149)</formula>
    </cfRule>
  </conditionalFormatting>
  <conditionalFormatting sqref="A54:O149">
    <cfRule type="expression" dxfId="5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7.7109375" style="143" customWidth="1"/>
    <col min="5" max="5" width="6.710937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00" t="str">
        <f>"9.4  Minima zatížení ES ČR za "&amp;O1</f>
        <v>9.4  Minima zatížení ES ČR za III. čtvrtletí 2023</v>
      </c>
      <c r="B1" s="140"/>
      <c r="N1" s="142"/>
      <c r="O1" s="210" t="str">
        <f>'3.1'!N1</f>
        <v>III. čtvrtletí 2023</v>
      </c>
    </row>
    <row r="2" spans="1:15" ht="6" customHeight="1">
      <c r="B2" s="144"/>
    </row>
    <row r="3" spans="1:15" s="145" customFormat="1">
      <c r="A3" s="605" t="str">
        <f>"Struktura pokrytí denního minima zatížení - "&amp;LOWER('9.2'!A3:B4)</f>
        <v>Struktura pokrytí denního minima zatížení - červenec</v>
      </c>
      <c r="B3" s="605"/>
      <c r="C3" s="605"/>
      <c r="D3" s="605"/>
      <c r="E3" s="404" t="s">
        <v>4</v>
      </c>
      <c r="F3" s="404"/>
    </row>
    <row r="4" spans="1:15" s="145" customFormat="1">
      <c r="A4" s="604" t="s">
        <v>258</v>
      </c>
      <c r="B4" s="604"/>
      <c r="C4" s="604"/>
      <c r="D4" s="604"/>
      <c r="E4" s="407">
        <f>SUM(E5:E14)</f>
        <v>4521.6018684681912</v>
      </c>
      <c r="F4" s="408">
        <f>E4/$E$4</f>
        <v>1</v>
      </c>
    </row>
    <row r="5" spans="1:15" s="145" customFormat="1">
      <c r="A5" s="603" t="s">
        <v>273</v>
      </c>
      <c r="B5" s="603"/>
      <c r="C5" s="603"/>
      <c r="D5" s="603"/>
      <c r="E5" s="402">
        <f t="array" ref="E5:E14">TRANSPOSE(INDEX(B54:K149,MATCH(MIN(M54:M149),M54:M149,0),0))</f>
        <v>3624.6936521451598</v>
      </c>
      <c r="F5" s="403">
        <f t="shared" ref="F5:F14" si="0">E5/$E$4</f>
        <v>0.80163927687271541</v>
      </c>
    </row>
    <row r="6" spans="1:15" s="145" customFormat="1">
      <c r="A6" s="603" t="s">
        <v>274</v>
      </c>
      <c r="B6" s="603"/>
      <c r="C6" s="603"/>
      <c r="D6" s="603"/>
      <c r="E6" s="402">
        <v>2698.2448544928602</v>
      </c>
      <c r="F6" s="403">
        <f t="shared" si="0"/>
        <v>0.59674534224459708</v>
      </c>
    </row>
    <row r="7" spans="1:15" s="145" customFormat="1">
      <c r="A7" s="603" t="s">
        <v>277</v>
      </c>
      <c r="B7" s="603"/>
      <c r="C7" s="603"/>
      <c r="D7" s="603"/>
      <c r="E7" s="402">
        <v>24.179552464363699</v>
      </c>
      <c r="F7" s="403">
        <f t="shared" si="0"/>
        <v>5.3475633564693172E-3</v>
      </c>
    </row>
    <row r="8" spans="1:15" s="145" customFormat="1">
      <c r="A8" s="409" t="s">
        <v>278</v>
      </c>
      <c r="B8" s="409"/>
      <c r="C8" s="409"/>
      <c r="D8" s="409"/>
      <c r="E8" s="402">
        <v>367.37012963642098</v>
      </c>
      <c r="F8" s="403">
        <f t="shared" si="0"/>
        <v>8.1247783489809336E-2</v>
      </c>
    </row>
    <row r="9" spans="1:15" s="145" customFormat="1">
      <c r="A9" s="603" t="s">
        <v>275</v>
      </c>
      <c r="B9" s="603"/>
      <c r="C9" s="603"/>
      <c r="D9" s="603"/>
      <c r="E9" s="402">
        <v>75.747442020719205</v>
      </c>
      <c r="F9" s="403">
        <f t="shared" si="0"/>
        <v>1.6752346673631527E-2</v>
      </c>
    </row>
    <row r="10" spans="1:15" s="145" customFormat="1">
      <c r="A10" s="603" t="s">
        <v>279</v>
      </c>
      <c r="B10" s="603"/>
      <c r="C10" s="603"/>
      <c r="D10" s="603"/>
      <c r="E10" s="402">
        <v>0</v>
      </c>
      <c r="F10" s="403">
        <f t="shared" si="0"/>
        <v>0</v>
      </c>
    </row>
    <row r="11" spans="1:15" s="145" customFormat="1">
      <c r="A11" s="603" t="s">
        <v>280</v>
      </c>
      <c r="B11" s="603"/>
      <c r="C11" s="603"/>
      <c r="D11" s="603"/>
      <c r="E11" s="402">
        <v>20.552387812296601</v>
      </c>
      <c r="F11" s="403">
        <f t="shared" si="0"/>
        <v>4.5453775918708316E-3</v>
      </c>
    </row>
    <row r="12" spans="1:15" s="145" customFormat="1">
      <c r="A12" s="603" t="s">
        <v>281</v>
      </c>
      <c r="B12" s="603"/>
      <c r="C12" s="603"/>
      <c r="D12" s="603"/>
      <c r="E12" s="402">
        <v>51.454868876805001</v>
      </c>
      <c r="F12" s="403">
        <f t="shared" si="0"/>
        <v>1.1379787600414422E-2</v>
      </c>
    </row>
    <row r="13" spans="1:15" s="145" customFormat="1">
      <c r="A13" s="603" t="s">
        <v>270</v>
      </c>
      <c r="B13" s="603"/>
      <c r="C13" s="603"/>
      <c r="D13" s="603"/>
      <c r="E13" s="402">
        <v>-2335.5016524904599</v>
      </c>
      <c r="F13" s="403">
        <f t="shared" si="0"/>
        <v>-0.51652085266004877</v>
      </c>
    </row>
    <row r="14" spans="1:15" s="145" customFormat="1">
      <c r="A14" s="606" t="s">
        <v>92</v>
      </c>
      <c r="B14" s="606"/>
      <c r="C14" s="606"/>
      <c r="D14" s="606"/>
      <c r="E14" s="405">
        <v>-5.1393664899750897</v>
      </c>
      <c r="F14" s="406">
        <f t="shared" si="0"/>
        <v>-1.1366251694592878E-3</v>
      </c>
    </row>
    <row r="15" spans="1:15" s="145" customFormat="1">
      <c r="A15" s="146"/>
      <c r="B15" s="146"/>
      <c r="C15" s="146"/>
      <c r="D15" s="146"/>
      <c r="E15" s="146"/>
      <c r="F15" s="401" t="s">
        <v>276</v>
      </c>
    </row>
    <row r="16" spans="1:15" s="145" customFormat="1"/>
    <row r="17" spans="1:6" s="145" customFormat="1"/>
    <row r="18" spans="1:6" s="145" customFormat="1">
      <c r="A18" s="604" t="str">
        <f>"Struktura pokrytí denního minima zatížení - "&amp;LOWER('9.2'!G3)</f>
        <v>Struktura pokrytí denního minima zatížení - srpen</v>
      </c>
      <c r="B18" s="604"/>
      <c r="C18" s="604"/>
      <c r="D18" s="604"/>
      <c r="E18" s="404" t="s">
        <v>4</v>
      </c>
      <c r="F18" s="404"/>
    </row>
    <row r="19" spans="1:6" s="145" customFormat="1">
      <c r="A19" s="604" t="s">
        <v>258</v>
      </c>
      <c r="B19" s="604"/>
      <c r="C19" s="604"/>
      <c r="D19" s="604"/>
      <c r="E19" s="407">
        <f>SUM(E20:E29)</f>
        <v>4540.8643791369886</v>
      </c>
      <c r="F19" s="408">
        <f>E19/$E$19</f>
        <v>1</v>
      </c>
    </row>
    <row r="20" spans="1:6" s="145" customFormat="1">
      <c r="A20" s="603" t="s">
        <v>273</v>
      </c>
      <c r="B20" s="603"/>
      <c r="C20" s="603"/>
      <c r="D20" s="603"/>
      <c r="E20" s="402">
        <f t="array" ref="E20:E29">TRANSPOSE(INDEX(T54:AC149,MATCH(MIN(AE54:AE149),AE54:AE149,0),0))</f>
        <v>2522.3259871588002</v>
      </c>
      <c r="F20" s="403">
        <f t="shared" ref="F20:F29" si="1">E20/$E$19</f>
        <v>0.55547265378539656</v>
      </c>
    </row>
    <row r="21" spans="1:6" s="145" customFormat="1">
      <c r="A21" s="603" t="s">
        <v>274</v>
      </c>
      <c r="B21" s="603"/>
      <c r="C21" s="603"/>
      <c r="D21" s="603"/>
      <c r="E21" s="402">
        <v>2657.0374589023399</v>
      </c>
      <c r="F21" s="403">
        <f t="shared" si="1"/>
        <v>0.58513913586807487</v>
      </c>
    </row>
    <row r="22" spans="1:6" s="145" customFormat="1">
      <c r="A22" s="603" t="s">
        <v>277</v>
      </c>
      <c r="B22" s="603"/>
      <c r="C22" s="603"/>
      <c r="D22" s="603"/>
      <c r="E22" s="402">
        <v>24.131567821408598</v>
      </c>
      <c r="F22" s="403">
        <f t="shared" si="1"/>
        <v>5.3143115069195059E-3</v>
      </c>
    </row>
    <row r="23" spans="1:6" s="145" customFormat="1">
      <c r="A23" s="409" t="s">
        <v>278</v>
      </c>
      <c r="B23" s="409"/>
      <c r="C23" s="409"/>
      <c r="D23" s="409"/>
      <c r="E23" s="402">
        <v>370.14484461440799</v>
      </c>
      <c r="F23" s="403">
        <f t="shared" si="1"/>
        <v>8.1514181818562848E-2</v>
      </c>
    </row>
    <row r="24" spans="1:6" s="145" customFormat="1">
      <c r="A24" s="603" t="s">
        <v>275</v>
      </c>
      <c r="B24" s="603"/>
      <c r="C24" s="603"/>
      <c r="D24" s="603"/>
      <c r="E24" s="402">
        <v>129.39279034467401</v>
      </c>
      <c r="F24" s="403">
        <f t="shared" si="1"/>
        <v>2.8495189360679758E-2</v>
      </c>
    </row>
    <row r="25" spans="1:6" s="145" customFormat="1">
      <c r="A25" s="603" t="s">
        <v>279</v>
      </c>
      <c r="B25" s="603"/>
      <c r="C25" s="603"/>
      <c r="D25" s="603"/>
      <c r="E25" s="402">
        <v>125.661079025728</v>
      </c>
      <c r="F25" s="403">
        <f t="shared" si="1"/>
        <v>2.7673382980359006E-2</v>
      </c>
    </row>
    <row r="26" spans="1:6" s="145" customFormat="1">
      <c r="A26" s="603" t="s">
        <v>280</v>
      </c>
      <c r="B26" s="603"/>
      <c r="C26" s="603"/>
      <c r="D26" s="603"/>
      <c r="E26" s="402">
        <v>12.783503846226999</v>
      </c>
      <c r="F26" s="403">
        <f t="shared" si="1"/>
        <v>2.8152137520250187E-3</v>
      </c>
    </row>
    <row r="27" spans="1:6" s="145" customFormat="1">
      <c r="A27" s="603" t="s">
        <v>281</v>
      </c>
      <c r="B27" s="603"/>
      <c r="C27" s="603"/>
      <c r="D27" s="603"/>
      <c r="E27" s="402">
        <v>49.111215026704798</v>
      </c>
      <c r="F27" s="403">
        <f t="shared" si="1"/>
        <v>1.0815389081503157E-2</v>
      </c>
    </row>
    <row r="28" spans="1:6" s="145" customFormat="1">
      <c r="A28" s="603" t="s">
        <v>270</v>
      </c>
      <c r="B28" s="603"/>
      <c r="C28" s="603"/>
      <c r="D28" s="603"/>
      <c r="E28" s="402">
        <v>-1344.40973273486</v>
      </c>
      <c r="F28" s="403">
        <f t="shared" si="1"/>
        <v>-0.29606912263483431</v>
      </c>
    </row>
    <row r="29" spans="1:6" s="145" customFormat="1">
      <c r="A29" s="606" t="s">
        <v>92</v>
      </c>
      <c r="B29" s="606"/>
      <c r="C29" s="606"/>
      <c r="D29" s="606"/>
      <c r="E29" s="405">
        <v>-5.31433486844203</v>
      </c>
      <c r="F29" s="406">
        <f t="shared" si="1"/>
        <v>-1.1703355186864319E-3</v>
      </c>
    </row>
    <row r="30" spans="1:6" s="145" customFormat="1">
      <c r="A30" s="146"/>
      <c r="B30" s="146"/>
      <c r="C30" s="146"/>
      <c r="D30" s="146"/>
      <c r="E30" s="146"/>
      <c r="F30" s="401" t="s">
        <v>276</v>
      </c>
    </row>
    <row r="31" spans="1:6" s="145" customFormat="1"/>
    <row r="32" spans="1:6" s="145" customFormat="1"/>
    <row r="33" spans="1:6" s="145" customFormat="1">
      <c r="A33" s="604" t="str">
        <f>"Struktura pokrytí denního minima zatížení - "&amp;LOWER('9.2'!M3)</f>
        <v>Struktura pokrytí denního minima zatížení - září</v>
      </c>
      <c r="B33" s="604"/>
      <c r="C33" s="604"/>
      <c r="D33" s="604"/>
      <c r="E33" s="404" t="s">
        <v>4</v>
      </c>
      <c r="F33" s="404"/>
    </row>
    <row r="34" spans="1:6" s="145" customFormat="1">
      <c r="A34" s="604" t="s">
        <v>258</v>
      </c>
      <c r="B34" s="604"/>
      <c r="C34" s="604"/>
      <c r="D34" s="604"/>
      <c r="E34" s="407">
        <f>SUM(E35:E44)</f>
        <v>4925.7823072403589</v>
      </c>
      <c r="F34" s="408">
        <f>E34/$E$34</f>
        <v>1</v>
      </c>
    </row>
    <row r="35" spans="1:6" s="145" customFormat="1">
      <c r="A35" s="603" t="s">
        <v>273</v>
      </c>
      <c r="B35" s="603"/>
      <c r="C35" s="603"/>
      <c r="D35" s="603"/>
      <c r="E35" s="402">
        <f t="array" ref="E35:E44">TRANSPOSE(INDEX(AL54:AU149,MATCH(MIN(AW54:AW149),AW54:AW149,0),0))</f>
        <v>3010.72295709015</v>
      </c>
      <c r="F35" s="403">
        <f t="shared" ref="F35:F44" si="2">E35/$E$34</f>
        <v>0.61121721775335425</v>
      </c>
    </row>
    <row r="36" spans="1:6" s="145" customFormat="1">
      <c r="A36" s="603" t="s">
        <v>274</v>
      </c>
      <c r="B36" s="603"/>
      <c r="C36" s="603"/>
      <c r="D36" s="603"/>
      <c r="E36" s="402">
        <v>2367.4768336263901</v>
      </c>
      <c r="F36" s="403">
        <f t="shared" si="2"/>
        <v>0.48062961088362738</v>
      </c>
    </row>
    <row r="37" spans="1:6" s="145" customFormat="1">
      <c r="A37" s="603" t="s">
        <v>277</v>
      </c>
      <c r="B37" s="603"/>
      <c r="C37" s="603"/>
      <c r="D37" s="603"/>
      <c r="E37" s="402">
        <v>0</v>
      </c>
      <c r="F37" s="403">
        <f t="shared" si="2"/>
        <v>0</v>
      </c>
    </row>
    <row r="38" spans="1:6" s="145" customFormat="1">
      <c r="A38" s="409" t="s">
        <v>278</v>
      </c>
      <c r="B38" s="409"/>
      <c r="C38" s="409"/>
      <c r="D38" s="409"/>
      <c r="E38" s="402">
        <v>369.30597054032</v>
      </c>
      <c r="F38" s="403">
        <f t="shared" si="2"/>
        <v>7.4974074675911037E-2</v>
      </c>
    </row>
    <row r="39" spans="1:6" s="145" customFormat="1">
      <c r="A39" s="603" t="s">
        <v>275</v>
      </c>
      <c r="B39" s="603"/>
      <c r="C39" s="603"/>
      <c r="D39" s="603"/>
      <c r="E39" s="402">
        <v>199.757004962774</v>
      </c>
      <c r="F39" s="403">
        <f t="shared" si="2"/>
        <v>4.0553356300207004E-2</v>
      </c>
    </row>
    <row r="40" spans="1:6" s="145" customFormat="1">
      <c r="A40" s="603" t="s">
        <v>279</v>
      </c>
      <c r="B40" s="603"/>
      <c r="C40" s="603"/>
      <c r="D40" s="603"/>
      <c r="E40" s="402">
        <v>0</v>
      </c>
      <c r="F40" s="403">
        <f t="shared" si="2"/>
        <v>0</v>
      </c>
    </row>
    <row r="41" spans="1:6" s="145" customFormat="1">
      <c r="A41" s="603" t="s">
        <v>280</v>
      </c>
      <c r="B41" s="603"/>
      <c r="C41" s="603"/>
      <c r="D41" s="603"/>
      <c r="E41" s="402">
        <v>1.7552613118489599</v>
      </c>
      <c r="F41" s="403">
        <f t="shared" si="2"/>
        <v>3.5634163313894701E-4</v>
      </c>
    </row>
    <row r="42" spans="1:6" s="145" customFormat="1">
      <c r="A42" s="603" t="s">
        <v>281</v>
      </c>
      <c r="B42" s="603"/>
      <c r="C42" s="603"/>
      <c r="D42" s="603"/>
      <c r="E42" s="402">
        <v>25.1940519990378</v>
      </c>
      <c r="F42" s="403">
        <f t="shared" si="2"/>
        <v>5.114731108194796E-3</v>
      </c>
    </row>
    <row r="43" spans="1:6" s="145" customFormat="1">
      <c r="A43" s="603" t="s">
        <v>270</v>
      </c>
      <c r="B43" s="603"/>
      <c r="C43" s="603"/>
      <c r="D43" s="603"/>
      <c r="E43" s="402">
        <v>-1043.29335710589</v>
      </c>
      <c r="F43" s="403">
        <f t="shared" si="2"/>
        <v>-0.21180257104995553</v>
      </c>
    </row>
    <row r="44" spans="1:6" s="145" customFormat="1">
      <c r="A44" s="606" t="s">
        <v>92</v>
      </c>
      <c r="B44" s="606"/>
      <c r="C44" s="606"/>
      <c r="D44" s="606"/>
      <c r="E44" s="405">
        <v>-5.1364151842719803</v>
      </c>
      <c r="F44" s="406">
        <f t="shared" si="2"/>
        <v>-1.0427613044778723E-3</v>
      </c>
    </row>
    <row r="45" spans="1:6" s="145" customFormat="1">
      <c r="A45" s="146"/>
      <c r="B45" s="146"/>
      <c r="C45" s="146"/>
      <c r="D45" s="146"/>
      <c r="E45" s="146"/>
      <c r="F45" s="401" t="s">
        <v>276</v>
      </c>
    </row>
    <row r="46" spans="1:6" s="145" customFormat="1"/>
    <row r="47" spans="1:6" s="447" customFormat="1"/>
    <row r="48" spans="1:6" s="447" customFormat="1"/>
    <row r="49" spans="1:53" s="448" customFormat="1"/>
    <row r="50" spans="1:53" s="448" customFormat="1"/>
    <row r="51" spans="1:53" s="448" customFormat="1">
      <c r="A51" s="448" t="str">
        <f>A3</f>
        <v>Struktura pokrytí denního minima zatížení - červenec</v>
      </c>
      <c r="S51" s="448" t="str">
        <f>A18</f>
        <v>Struktura pokrytí denního minima zatížení - srpen</v>
      </c>
      <c r="AK51" s="448" t="str">
        <f>A33</f>
        <v>Struktura pokrytí denního minima zatížení - září</v>
      </c>
    </row>
    <row r="52" spans="1:53" s="448" customFormat="1" ht="37.5">
      <c r="A52" s="449" t="s">
        <v>55</v>
      </c>
      <c r="B52" s="449" t="s">
        <v>7</v>
      </c>
      <c r="C52" s="449" t="s">
        <v>20</v>
      </c>
      <c r="D52" s="449" t="s">
        <v>21</v>
      </c>
      <c r="E52" s="449" t="s">
        <v>22</v>
      </c>
      <c r="F52" s="449" t="s">
        <v>43</v>
      </c>
      <c r="G52" s="449" t="s">
        <v>44</v>
      </c>
      <c r="H52" s="449" t="s">
        <v>46</v>
      </c>
      <c r="I52" s="449" t="s">
        <v>45</v>
      </c>
      <c r="J52" s="449" t="s">
        <v>270</v>
      </c>
      <c r="K52" s="449" t="s">
        <v>92</v>
      </c>
      <c r="L52" s="449" t="s">
        <v>420</v>
      </c>
      <c r="M52" s="449" t="s">
        <v>258</v>
      </c>
      <c r="N52" s="449" t="s">
        <v>421</v>
      </c>
      <c r="O52" s="449" t="s">
        <v>269</v>
      </c>
      <c r="S52" s="449" t="s">
        <v>55</v>
      </c>
      <c r="T52" s="449" t="s">
        <v>7</v>
      </c>
      <c r="U52" s="449" t="s">
        <v>20</v>
      </c>
      <c r="V52" s="449" t="s">
        <v>21</v>
      </c>
      <c r="W52" s="449" t="s">
        <v>22</v>
      </c>
      <c r="X52" s="449" t="s">
        <v>43</v>
      </c>
      <c r="Y52" s="449" t="s">
        <v>44</v>
      </c>
      <c r="Z52" s="449" t="s">
        <v>46</v>
      </c>
      <c r="AA52" s="449" t="s">
        <v>45</v>
      </c>
      <c r="AB52" s="449" t="s">
        <v>270</v>
      </c>
      <c r="AC52" s="449" t="s">
        <v>92</v>
      </c>
      <c r="AD52" s="449" t="s">
        <v>420</v>
      </c>
      <c r="AE52" s="449" t="s">
        <v>258</v>
      </c>
      <c r="AF52" s="449" t="s">
        <v>421</v>
      </c>
      <c r="AG52" s="449" t="s">
        <v>269</v>
      </c>
      <c r="AK52" s="449" t="s">
        <v>55</v>
      </c>
      <c r="AL52" s="449" t="s">
        <v>7</v>
      </c>
      <c r="AM52" s="449" t="s">
        <v>20</v>
      </c>
      <c r="AN52" s="449" t="s">
        <v>21</v>
      </c>
      <c r="AO52" s="449" t="s">
        <v>22</v>
      </c>
      <c r="AP52" s="449" t="s">
        <v>43</v>
      </c>
      <c r="AQ52" s="449" t="s">
        <v>44</v>
      </c>
      <c r="AR52" s="449" t="s">
        <v>46</v>
      </c>
      <c r="AS52" s="449" t="s">
        <v>45</v>
      </c>
      <c r="AT52" s="449" t="s">
        <v>270</v>
      </c>
      <c r="AU52" s="449" t="s">
        <v>92</v>
      </c>
      <c r="AV52" s="449" t="s">
        <v>420</v>
      </c>
      <c r="AW52" s="449" t="s">
        <v>258</v>
      </c>
      <c r="AX52" s="449" t="s">
        <v>421</v>
      </c>
      <c r="AY52" s="449" t="s">
        <v>269</v>
      </c>
    </row>
    <row r="53" spans="1:53" s="448" customFormat="1">
      <c r="A53" s="450" t="s">
        <v>305</v>
      </c>
      <c r="B53" s="451" t="s">
        <v>4</v>
      </c>
      <c r="C53" s="451" t="s">
        <v>4</v>
      </c>
      <c r="D53" s="451" t="s">
        <v>4</v>
      </c>
      <c r="E53" s="451" t="s">
        <v>4</v>
      </c>
      <c r="F53" s="451" t="s">
        <v>4</v>
      </c>
      <c r="G53" s="451" t="s">
        <v>4</v>
      </c>
      <c r="H53" s="451" t="s">
        <v>4</v>
      </c>
      <c r="I53" s="451" t="s">
        <v>4</v>
      </c>
      <c r="J53" s="451" t="s">
        <v>4</v>
      </c>
      <c r="K53" s="451" t="s">
        <v>4</v>
      </c>
      <c r="L53" s="451" t="s">
        <v>4</v>
      </c>
      <c r="M53" s="451" t="s">
        <v>4</v>
      </c>
      <c r="N53" s="451" t="s">
        <v>4</v>
      </c>
      <c r="O53" s="451" t="s">
        <v>5</v>
      </c>
      <c r="P53" s="451" t="s">
        <v>271</v>
      </c>
      <c r="Q53" s="451" t="s">
        <v>272</v>
      </c>
      <c r="R53" s="452"/>
      <c r="S53" s="450" t="s">
        <v>305</v>
      </c>
      <c r="T53" s="451" t="s">
        <v>4</v>
      </c>
      <c r="U53" s="451" t="s">
        <v>4</v>
      </c>
      <c r="V53" s="451" t="s">
        <v>4</v>
      </c>
      <c r="W53" s="451" t="s">
        <v>4</v>
      </c>
      <c r="X53" s="451" t="s">
        <v>4</v>
      </c>
      <c r="Y53" s="451" t="s">
        <v>4</v>
      </c>
      <c r="Z53" s="451" t="s">
        <v>4</v>
      </c>
      <c r="AA53" s="451" t="s">
        <v>4</v>
      </c>
      <c r="AB53" s="451" t="s">
        <v>4</v>
      </c>
      <c r="AC53" s="451" t="s">
        <v>4</v>
      </c>
      <c r="AD53" s="451" t="s">
        <v>4</v>
      </c>
      <c r="AE53" s="451" t="s">
        <v>4</v>
      </c>
      <c r="AF53" s="451" t="s">
        <v>4</v>
      </c>
      <c r="AG53" s="451" t="s">
        <v>5</v>
      </c>
      <c r="AH53" s="451" t="s">
        <v>271</v>
      </c>
      <c r="AI53" s="451" t="s">
        <v>272</v>
      </c>
      <c r="AJ53" s="452"/>
      <c r="AK53" s="450" t="s">
        <v>305</v>
      </c>
      <c r="AL53" s="451" t="s">
        <v>4</v>
      </c>
      <c r="AM53" s="451" t="s">
        <v>4</v>
      </c>
      <c r="AN53" s="451" t="s">
        <v>4</v>
      </c>
      <c r="AO53" s="451" t="s">
        <v>4</v>
      </c>
      <c r="AP53" s="451" t="s">
        <v>4</v>
      </c>
      <c r="AQ53" s="451" t="s">
        <v>4</v>
      </c>
      <c r="AR53" s="451" t="s">
        <v>4</v>
      </c>
      <c r="AS53" s="451" t="s">
        <v>4</v>
      </c>
      <c r="AT53" s="451" t="s">
        <v>4</v>
      </c>
      <c r="AU53" s="451" t="s">
        <v>4</v>
      </c>
      <c r="AV53" s="451" t="s">
        <v>4</v>
      </c>
      <c r="AW53" s="451" t="s">
        <v>4</v>
      </c>
      <c r="AX53" s="451" t="s">
        <v>4</v>
      </c>
      <c r="AY53" s="451" t="s">
        <v>5</v>
      </c>
      <c r="AZ53" s="451" t="s">
        <v>271</v>
      </c>
      <c r="BA53" s="451" t="s">
        <v>272</v>
      </c>
    </row>
    <row r="54" spans="1:53" s="448" customFormat="1">
      <c r="A54" s="453">
        <v>0</v>
      </c>
      <c r="B54" s="454">
        <v>3587.5607965734998</v>
      </c>
      <c r="C54" s="454">
        <v>2846.3493964334498</v>
      </c>
      <c r="D54" s="454">
        <v>24.166137959745701</v>
      </c>
      <c r="E54" s="454">
        <v>358.57661790258697</v>
      </c>
      <c r="F54" s="454">
        <v>69.791957547914194</v>
      </c>
      <c r="G54" s="454">
        <v>101.62905326140999</v>
      </c>
      <c r="H54" s="454">
        <v>0</v>
      </c>
      <c r="I54" s="454">
        <v>80.809446519045807</v>
      </c>
      <c r="J54" s="454">
        <v>-2112.9914494407799</v>
      </c>
      <c r="K54" s="454">
        <v>0</v>
      </c>
      <c r="L54" s="454">
        <v>-507.95687796024498</v>
      </c>
      <c r="M54" s="454">
        <v>4955.8919567568701</v>
      </c>
      <c r="N54" s="454">
        <v>4447.9350787966296</v>
      </c>
      <c r="O54" s="454">
        <f>M54</f>
        <v>4955.8919567568701</v>
      </c>
      <c r="P54" s="454">
        <f>IF(J54&lt;0,0,J54)</f>
        <v>0</v>
      </c>
      <c r="Q54" s="454">
        <f>IF(J54&lt;0,J54,0)</f>
        <v>-2112.9914494407799</v>
      </c>
      <c r="S54" s="453">
        <v>0</v>
      </c>
      <c r="T54" s="454">
        <v>3553.1302638735601</v>
      </c>
      <c r="U54" s="454">
        <v>2656.9456946888899</v>
      </c>
      <c r="V54" s="454">
        <v>24.211806219181199</v>
      </c>
      <c r="W54" s="454">
        <v>359.11798262931399</v>
      </c>
      <c r="X54" s="454">
        <v>187.719067837339</v>
      </c>
      <c r="Y54" s="454">
        <v>0</v>
      </c>
      <c r="Z54" s="454">
        <v>0</v>
      </c>
      <c r="AA54" s="454">
        <v>70.243410452282703</v>
      </c>
      <c r="AB54" s="454">
        <v>-1933.0728800485299</v>
      </c>
      <c r="AC54" s="454">
        <v>-5.2203945355644903</v>
      </c>
      <c r="AD54" s="454">
        <v>-494.67906894820601</v>
      </c>
      <c r="AE54" s="454">
        <v>4913.0749511164704</v>
      </c>
      <c r="AF54" s="454">
        <v>4418.39588216826</v>
      </c>
      <c r="AG54" s="454">
        <f>AE54</f>
        <v>4913.0749511164704</v>
      </c>
      <c r="AH54" s="454">
        <f>IF(AB54&lt;0,0,AB54)</f>
        <v>0</v>
      </c>
      <c r="AI54" s="454">
        <f>IF(AB54&lt;0,AB54,0)</f>
        <v>-1933.0728800485299</v>
      </c>
      <c r="AK54" s="453">
        <v>0</v>
      </c>
      <c r="AL54" s="454">
        <v>2998.7403581390199</v>
      </c>
      <c r="AM54" s="454">
        <v>2515.64353968562</v>
      </c>
      <c r="AN54" s="454">
        <v>0</v>
      </c>
      <c r="AO54" s="454">
        <v>375.71687677466298</v>
      </c>
      <c r="AP54" s="454">
        <v>223.49240075360601</v>
      </c>
      <c r="AQ54" s="454">
        <v>386.01703185152797</v>
      </c>
      <c r="AR54" s="454">
        <v>0</v>
      </c>
      <c r="AS54" s="454">
        <v>5.4528572398068702</v>
      </c>
      <c r="AT54" s="454">
        <v>-1354.6997252702699</v>
      </c>
      <c r="AU54" s="454">
        <v>0</v>
      </c>
      <c r="AV54" s="454">
        <v>-446.99748811990202</v>
      </c>
      <c r="AW54" s="454">
        <v>5150.3633391739804</v>
      </c>
      <c r="AX54" s="454">
        <v>4703.3658510540799</v>
      </c>
      <c r="AY54" s="454">
        <f>AW54</f>
        <v>5150.3633391739804</v>
      </c>
      <c r="AZ54" s="454">
        <f>IF(AT54&lt;0,0,AT54)</f>
        <v>0</v>
      </c>
      <c r="BA54" s="454">
        <f>IF(AT54&lt;0,AT54,0)</f>
        <v>-1354.6997252702699</v>
      </c>
    </row>
    <row r="55" spans="1:53" s="448" customFormat="1">
      <c r="A55" s="453">
        <v>1.0416666666666666E-2</v>
      </c>
      <c r="B55" s="454">
        <v>3555.0162132681298</v>
      </c>
      <c r="C55" s="454">
        <v>2824.62953312739</v>
      </c>
      <c r="D55" s="454">
        <v>24.1929669689818</v>
      </c>
      <c r="E55" s="454">
        <v>361.011254247512</v>
      </c>
      <c r="F55" s="454">
        <v>67.295667322388596</v>
      </c>
      <c r="G55" s="454">
        <v>0</v>
      </c>
      <c r="H55" s="454">
        <v>0</v>
      </c>
      <c r="I55" s="454">
        <v>76.030226064551101</v>
      </c>
      <c r="J55" s="454">
        <v>-1998.19391667592</v>
      </c>
      <c r="K55" s="454">
        <v>-4.6153528213760797</v>
      </c>
      <c r="L55" s="454">
        <v>-502.81218756431201</v>
      </c>
      <c r="M55" s="454">
        <v>4905.36659150167</v>
      </c>
      <c r="N55" s="454">
        <v>4402.5544039373499</v>
      </c>
      <c r="O55" s="454">
        <f t="shared" ref="O55:O118" si="3">M55</f>
        <v>4905.36659150167</v>
      </c>
      <c r="P55" s="454">
        <f t="shared" ref="P55:P118" si="4">IF(J55&lt;0,0,J55)</f>
        <v>0</v>
      </c>
      <c r="Q55" s="454">
        <f t="shared" ref="Q55:Q118" si="5">IF(J55&lt;0,J55,0)</f>
        <v>-1998.19391667592</v>
      </c>
      <c r="S55" s="453">
        <v>1.0416666666666666E-2</v>
      </c>
      <c r="T55" s="454">
        <v>3554.5374050632599</v>
      </c>
      <c r="U55" s="454">
        <v>2503.11421227354</v>
      </c>
      <c r="V55" s="454">
        <v>24.191746651621699</v>
      </c>
      <c r="W55" s="454">
        <v>358.91402337416798</v>
      </c>
      <c r="X55" s="454">
        <v>188.01931826465199</v>
      </c>
      <c r="Y55" s="454">
        <v>0</v>
      </c>
      <c r="Z55" s="454">
        <v>0</v>
      </c>
      <c r="AA55" s="454">
        <v>71.006976004424502</v>
      </c>
      <c r="AB55" s="454">
        <v>-1842.54413006188</v>
      </c>
      <c r="AC55" s="454">
        <v>-5.2338145922601003</v>
      </c>
      <c r="AD55" s="454">
        <v>-479.71599015295402</v>
      </c>
      <c r="AE55" s="454">
        <v>4852.0057369775204</v>
      </c>
      <c r="AF55" s="454">
        <v>4372.2897468245701</v>
      </c>
      <c r="AG55" s="454">
        <f t="shared" ref="AG55:AG118" si="6">AE55</f>
        <v>4852.0057369775204</v>
      </c>
      <c r="AH55" s="454">
        <f t="shared" ref="AH55:AH118" si="7">IF(AB55&lt;0,0,AB55)</f>
        <v>0</v>
      </c>
      <c r="AI55" s="454">
        <f t="shared" ref="AI55:AI118" si="8">IF(AB55&lt;0,AB55,0)</f>
        <v>-1842.54413006188</v>
      </c>
      <c r="AK55" s="453">
        <v>1.0416666666666666E-2</v>
      </c>
      <c r="AL55" s="454">
        <v>3002.8279482962798</v>
      </c>
      <c r="AM55" s="454">
        <v>2402.0568369753501</v>
      </c>
      <c r="AN55" s="454">
        <v>0</v>
      </c>
      <c r="AO55" s="454">
        <v>380.43819158087001</v>
      </c>
      <c r="AP55" s="454">
        <v>223.86787886181</v>
      </c>
      <c r="AQ55" s="454">
        <v>193.57654993402701</v>
      </c>
      <c r="AR55" s="454">
        <v>0</v>
      </c>
      <c r="AS55" s="454">
        <v>4.9097700428717204</v>
      </c>
      <c r="AT55" s="454">
        <v>-1100.39720230956</v>
      </c>
      <c r="AU55" s="454">
        <v>-7.8758367439482102</v>
      </c>
      <c r="AV55" s="454">
        <v>-434.03545248007998</v>
      </c>
      <c r="AW55" s="454">
        <v>5099.4041366376996</v>
      </c>
      <c r="AX55" s="454">
        <v>4665.36868415762</v>
      </c>
      <c r="AY55" s="454">
        <f t="shared" ref="AY55:AY118" si="9">AW55</f>
        <v>5099.4041366376996</v>
      </c>
      <c r="AZ55" s="454">
        <f t="shared" ref="AZ55:AZ118" si="10">IF(AT55&lt;0,0,AT55)</f>
        <v>0</v>
      </c>
      <c r="BA55" s="454">
        <f t="shared" ref="BA55:BA118" si="11">IF(AT55&lt;0,AT55,0)</f>
        <v>-1100.39720230956</v>
      </c>
    </row>
    <row r="56" spans="1:53" s="448" customFormat="1">
      <c r="A56" s="453">
        <v>2.0833333333333332E-2</v>
      </c>
      <c r="B56" s="454">
        <v>3561.1516674978302</v>
      </c>
      <c r="C56" s="454">
        <v>2815.30336585546</v>
      </c>
      <c r="D56" s="454">
        <v>24.146016202818501</v>
      </c>
      <c r="E56" s="454">
        <v>354.70796324772601</v>
      </c>
      <c r="F56" s="454">
        <v>67.313847879055004</v>
      </c>
      <c r="G56" s="454">
        <v>0</v>
      </c>
      <c r="H56" s="454">
        <v>0</v>
      </c>
      <c r="I56" s="454">
        <v>72.662979890643001</v>
      </c>
      <c r="J56" s="454">
        <v>-2037.6402431148499</v>
      </c>
      <c r="K56" s="454">
        <v>-4.7362788184928002</v>
      </c>
      <c r="L56" s="454">
        <v>-501.74748001412303</v>
      </c>
      <c r="M56" s="454">
        <v>4852.9093186401997</v>
      </c>
      <c r="N56" s="454">
        <v>4351.1618386260698</v>
      </c>
      <c r="O56" s="454">
        <f t="shared" si="3"/>
        <v>4852.9093186401997</v>
      </c>
      <c r="P56" s="454">
        <f t="shared" si="4"/>
        <v>0</v>
      </c>
      <c r="Q56" s="454">
        <f t="shared" si="5"/>
        <v>-2037.6402431148499</v>
      </c>
      <c r="S56" s="453">
        <v>2.0833333333333332E-2</v>
      </c>
      <c r="T56" s="454">
        <v>3556.0177956798002</v>
      </c>
      <c r="U56" s="454">
        <v>2480.3615875273099</v>
      </c>
      <c r="V56" s="454">
        <v>24.104821858864099</v>
      </c>
      <c r="W56" s="454">
        <v>360.77110422259699</v>
      </c>
      <c r="X56" s="454">
        <v>187.851285625363</v>
      </c>
      <c r="Y56" s="454">
        <v>0</v>
      </c>
      <c r="Z56" s="454">
        <v>0</v>
      </c>
      <c r="AA56" s="454">
        <v>67.830822445631199</v>
      </c>
      <c r="AB56" s="454">
        <v>-1859.03017055039</v>
      </c>
      <c r="AC56" s="454">
        <v>-5.2069745108647396</v>
      </c>
      <c r="AD56" s="454">
        <v>-477.664911585261</v>
      </c>
      <c r="AE56" s="454">
        <v>4812.7002722983098</v>
      </c>
      <c r="AF56" s="454">
        <v>4335.0353607130501</v>
      </c>
      <c r="AG56" s="454">
        <f t="shared" si="6"/>
        <v>4812.7002722983098</v>
      </c>
      <c r="AH56" s="454">
        <f t="shared" si="7"/>
        <v>0</v>
      </c>
      <c r="AI56" s="454">
        <f t="shared" si="8"/>
        <v>-1859.03017055039</v>
      </c>
      <c r="AK56" s="453">
        <v>2.0833333333333332E-2</v>
      </c>
      <c r="AL56" s="454">
        <v>3005.2284696065399</v>
      </c>
      <c r="AM56" s="454">
        <v>2349.7990595891802</v>
      </c>
      <c r="AN56" s="454">
        <v>0</v>
      </c>
      <c r="AO56" s="454">
        <v>380.57735054149998</v>
      </c>
      <c r="AP56" s="454">
        <v>223.791064178429</v>
      </c>
      <c r="AQ56" s="454">
        <v>193.58946055894299</v>
      </c>
      <c r="AR56" s="454">
        <v>0</v>
      </c>
      <c r="AS56" s="454">
        <v>5.0300909354783396</v>
      </c>
      <c r="AT56" s="454">
        <v>-1073.2712882979999</v>
      </c>
      <c r="AU56" s="454">
        <v>-4.8947014663925801</v>
      </c>
      <c r="AV56" s="454">
        <v>-429.10528421458201</v>
      </c>
      <c r="AW56" s="454">
        <v>5079.8495056456804</v>
      </c>
      <c r="AX56" s="454">
        <v>4650.7442214311004</v>
      </c>
      <c r="AY56" s="454">
        <f t="shared" si="9"/>
        <v>5079.8495056456804</v>
      </c>
      <c r="AZ56" s="454">
        <f t="shared" si="10"/>
        <v>0</v>
      </c>
      <c r="BA56" s="454">
        <f t="shared" si="11"/>
        <v>-1073.2712882979999</v>
      </c>
    </row>
    <row r="57" spans="1:53" s="448" customFormat="1">
      <c r="A57" s="453">
        <v>3.125E-2</v>
      </c>
      <c r="B57" s="454">
        <v>3595.9303727011202</v>
      </c>
      <c r="C57" s="454">
        <v>2795.65711033356</v>
      </c>
      <c r="D57" s="454">
        <v>24.1929669689818</v>
      </c>
      <c r="E57" s="454">
        <v>353.59506142123001</v>
      </c>
      <c r="F57" s="454">
        <v>67.286933416996405</v>
      </c>
      <c r="G57" s="454">
        <v>0</v>
      </c>
      <c r="H57" s="454">
        <v>0</v>
      </c>
      <c r="I57" s="454">
        <v>68.921397672558797</v>
      </c>
      <c r="J57" s="454">
        <v>-2083.6312909182602</v>
      </c>
      <c r="K57" s="454">
        <v>-4.7362788184928002</v>
      </c>
      <c r="L57" s="454">
        <v>-501.58905443291002</v>
      </c>
      <c r="M57" s="454">
        <v>4817.2162727776804</v>
      </c>
      <c r="N57" s="454">
        <v>4315.62721834477</v>
      </c>
      <c r="O57" s="454">
        <f t="shared" si="3"/>
        <v>4817.2162727776804</v>
      </c>
      <c r="P57" s="454">
        <f t="shared" si="4"/>
        <v>0</v>
      </c>
      <c r="Q57" s="454">
        <f t="shared" si="5"/>
        <v>-2083.6312909182602</v>
      </c>
      <c r="S57" s="453">
        <v>3.125E-2</v>
      </c>
      <c r="T57" s="454">
        <v>3556.46465137411</v>
      </c>
      <c r="U57" s="454">
        <v>2476.1906606499301</v>
      </c>
      <c r="V57" s="454">
        <v>24.111508381383999</v>
      </c>
      <c r="W57" s="454">
        <v>361.739035138036</v>
      </c>
      <c r="X57" s="454">
        <v>181.776736407264</v>
      </c>
      <c r="Y57" s="454">
        <v>0</v>
      </c>
      <c r="Z57" s="454">
        <v>0</v>
      </c>
      <c r="AA57" s="454">
        <v>67.912064571629799</v>
      </c>
      <c r="AB57" s="454">
        <v>-1911.4239725181901</v>
      </c>
      <c r="AC57" s="454">
        <v>-5.2539446613055798</v>
      </c>
      <c r="AD57" s="454">
        <v>-477.30008471873998</v>
      </c>
      <c r="AE57" s="454">
        <v>4751.5167393428601</v>
      </c>
      <c r="AF57" s="454">
        <v>4274.2166546241197</v>
      </c>
      <c r="AG57" s="454">
        <f t="shared" si="6"/>
        <v>4751.5167393428601</v>
      </c>
      <c r="AH57" s="454">
        <f t="shared" si="7"/>
        <v>0</v>
      </c>
      <c r="AI57" s="454">
        <f t="shared" si="8"/>
        <v>-1911.4239725181901</v>
      </c>
      <c r="AK57" s="453">
        <v>3.125E-2</v>
      </c>
      <c r="AL57" s="454">
        <v>3002.67454584195</v>
      </c>
      <c r="AM57" s="454">
        <v>2321.7062782139701</v>
      </c>
      <c r="AN57" s="454">
        <v>0</v>
      </c>
      <c r="AO57" s="454">
        <v>379.52009529621603</v>
      </c>
      <c r="AP57" s="454">
        <v>223.62292974332499</v>
      </c>
      <c r="AQ57" s="454">
        <v>160.70165139049899</v>
      </c>
      <c r="AR57" s="454">
        <v>0</v>
      </c>
      <c r="AS57" s="454">
        <v>5.8283068189148901</v>
      </c>
      <c r="AT57" s="454">
        <v>-1079.8050730803</v>
      </c>
      <c r="AU57" s="454">
        <v>-5.0961295806334697</v>
      </c>
      <c r="AV57" s="454">
        <v>-425.74672027524002</v>
      </c>
      <c r="AW57" s="454">
        <v>5009.1526046439403</v>
      </c>
      <c r="AX57" s="454">
        <v>4583.4058843686998</v>
      </c>
      <c r="AY57" s="454">
        <f t="shared" si="9"/>
        <v>5009.1526046439403</v>
      </c>
      <c r="AZ57" s="454">
        <f t="shared" si="10"/>
        <v>0</v>
      </c>
      <c r="BA57" s="454">
        <f t="shared" si="11"/>
        <v>-1079.8050730803</v>
      </c>
    </row>
    <row r="58" spans="1:53" s="448" customFormat="1">
      <c r="A58" s="453">
        <v>4.1666666666666699E-2</v>
      </c>
      <c r="B58" s="454">
        <v>3607.2409231434599</v>
      </c>
      <c r="C58" s="454">
        <v>2751.19469891177</v>
      </c>
      <c r="D58" s="454">
        <v>24.219795978217999</v>
      </c>
      <c r="E58" s="454">
        <v>361.11733333255103</v>
      </c>
      <c r="F58" s="454">
        <v>69.402773178768101</v>
      </c>
      <c r="G58" s="454">
        <v>0</v>
      </c>
      <c r="H58" s="454">
        <v>0</v>
      </c>
      <c r="I58" s="454">
        <v>63.034276659639502</v>
      </c>
      <c r="J58" s="454">
        <v>-2083.24519789958</v>
      </c>
      <c r="K58" s="454">
        <v>-4.8706413756535598</v>
      </c>
      <c r="L58" s="454">
        <v>-498.263305200312</v>
      </c>
      <c r="M58" s="454">
        <v>4788.0939619291703</v>
      </c>
      <c r="N58" s="454">
        <v>4289.83065672885</v>
      </c>
      <c r="O58" s="454">
        <f t="shared" si="3"/>
        <v>4788.0939619291703</v>
      </c>
      <c r="P58" s="454">
        <f t="shared" si="4"/>
        <v>0</v>
      </c>
      <c r="Q58" s="454">
        <f t="shared" si="5"/>
        <v>-2083.24519789958</v>
      </c>
      <c r="S58" s="453">
        <v>4.1666666666666699E-2</v>
      </c>
      <c r="T58" s="454">
        <v>3557.4516218685199</v>
      </c>
      <c r="U58" s="454">
        <v>2465.1113487562002</v>
      </c>
      <c r="V58" s="454">
        <v>24.078075768784899</v>
      </c>
      <c r="W58" s="454">
        <v>357.83363661086298</v>
      </c>
      <c r="X58" s="454">
        <v>111.069486520607</v>
      </c>
      <c r="Y58" s="454">
        <v>0</v>
      </c>
      <c r="Z58" s="454">
        <v>0</v>
      </c>
      <c r="AA58" s="454">
        <v>62.310922511087497</v>
      </c>
      <c r="AB58" s="454">
        <v>-1831.2695258076801</v>
      </c>
      <c r="AC58" s="454">
        <v>-5.2472346489557102</v>
      </c>
      <c r="AD58" s="454">
        <v>-475.35017486767703</v>
      </c>
      <c r="AE58" s="454">
        <v>4741.3383315794299</v>
      </c>
      <c r="AF58" s="454">
        <v>4265.98815671175</v>
      </c>
      <c r="AG58" s="454">
        <f t="shared" si="6"/>
        <v>4741.3383315794299</v>
      </c>
      <c r="AH58" s="454">
        <f t="shared" si="7"/>
        <v>0</v>
      </c>
      <c r="AI58" s="454">
        <f t="shared" si="8"/>
        <v>-1831.2695258076801</v>
      </c>
      <c r="AK58" s="453">
        <v>4.1666666666666664E-2</v>
      </c>
      <c r="AL58" s="454">
        <v>3000.6007882017898</v>
      </c>
      <c r="AM58" s="454">
        <v>2304.2217680213898</v>
      </c>
      <c r="AN58" s="454">
        <v>0</v>
      </c>
      <c r="AO58" s="454">
        <v>374.87965537319002</v>
      </c>
      <c r="AP58" s="454">
        <v>218.60298904678399</v>
      </c>
      <c r="AQ58" s="454">
        <v>0</v>
      </c>
      <c r="AR58" s="454">
        <v>0</v>
      </c>
      <c r="AS58" s="454">
        <v>5.5665352626004498</v>
      </c>
      <c r="AT58" s="454">
        <v>-876.38158325866596</v>
      </c>
      <c r="AU58" s="454">
        <v>-5.1297009223349104</v>
      </c>
      <c r="AV58" s="454">
        <v>-421.51976032778703</v>
      </c>
      <c r="AW58" s="454">
        <v>5022.3604517247604</v>
      </c>
      <c r="AX58" s="454">
        <v>4600.8406913969702</v>
      </c>
      <c r="AY58" s="454">
        <f t="shared" si="9"/>
        <v>5022.3604517247604</v>
      </c>
      <c r="AZ58" s="454">
        <f t="shared" si="10"/>
        <v>0</v>
      </c>
      <c r="BA58" s="454">
        <f t="shared" si="11"/>
        <v>-876.38158325866596</v>
      </c>
    </row>
    <row r="59" spans="1:53" s="448" customFormat="1">
      <c r="A59" s="453">
        <v>5.2083333333333301E-2</v>
      </c>
      <c r="B59" s="454">
        <v>3610.5220541056101</v>
      </c>
      <c r="C59" s="454">
        <v>2735.6885953101901</v>
      </c>
      <c r="D59" s="454">
        <v>24.239917735145099</v>
      </c>
      <c r="E59" s="454">
        <v>360.20345770526501</v>
      </c>
      <c r="F59" s="454">
        <v>69.385060133705196</v>
      </c>
      <c r="G59" s="454">
        <v>0</v>
      </c>
      <c r="H59" s="454">
        <v>0</v>
      </c>
      <c r="I59" s="454">
        <v>60.8665280077281</v>
      </c>
      <c r="J59" s="454">
        <v>-2068.1468167902799</v>
      </c>
      <c r="K59" s="454">
        <v>-5.0050039328143301</v>
      </c>
      <c r="L59" s="454">
        <v>-496.81515829993702</v>
      </c>
      <c r="M59" s="454">
        <v>4787.7537922745496</v>
      </c>
      <c r="N59" s="454">
        <v>4290.9386339746197</v>
      </c>
      <c r="O59" s="454">
        <f t="shared" si="3"/>
        <v>4787.7537922745496</v>
      </c>
      <c r="P59" s="454">
        <f t="shared" si="4"/>
        <v>0</v>
      </c>
      <c r="Q59" s="454">
        <f t="shared" si="5"/>
        <v>-2068.1468167902799</v>
      </c>
      <c r="S59" s="453">
        <v>5.2083333333333301E-2</v>
      </c>
      <c r="T59" s="454">
        <v>3558.17854794299</v>
      </c>
      <c r="U59" s="454">
        <v>2462.6261523674102</v>
      </c>
      <c r="V59" s="454">
        <v>24.111508381383999</v>
      </c>
      <c r="W59" s="454">
        <v>358.64135040444899</v>
      </c>
      <c r="X59" s="454">
        <v>108.699487119822</v>
      </c>
      <c r="Y59" s="454">
        <v>0</v>
      </c>
      <c r="Z59" s="454">
        <v>0</v>
      </c>
      <c r="AA59" s="454">
        <v>59.499626075915799</v>
      </c>
      <c r="AB59" s="454">
        <v>-1827.98358487321</v>
      </c>
      <c r="AC59" s="454">
        <v>-5.2069745108647396</v>
      </c>
      <c r="AD59" s="454">
        <v>-475.15279984980901</v>
      </c>
      <c r="AE59" s="454">
        <v>4738.5661129078999</v>
      </c>
      <c r="AF59" s="454">
        <v>4263.4133130580904</v>
      </c>
      <c r="AG59" s="454">
        <f t="shared" si="6"/>
        <v>4738.5661129078999</v>
      </c>
      <c r="AH59" s="454">
        <f t="shared" si="7"/>
        <v>0</v>
      </c>
      <c r="AI59" s="454">
        <f t="shared" si="8"/>
        <v>-1827.98358487321</v>
      </c>
      <c r="AK59" s="453">
        <v>5.2083333333333336E-2</v>
      </c>
      <c r="AL59" s="454">
        <v>2997.6267862315599</v>
      </c>
      <c r="AM59" s="454">
        <v>2296.6412539657099</v>
      </c>
      <c r="AN59" s="454">
        <v>0</v>
      </c>
      <c r="AO59" s="454">
        <v>375.99726728154099</v>
      </c>
      <c r="AP59" s="454">
        <v>217.25402544952101</v>
      </c>
      <c r="AQ59" s="454">
        <v>0</v>
      </c>
      <c r="AR59" s="454">
        <v>0</v>
      </c>
      <c r="AS59" s="454">
        <v>5.2639957329832399</v>
      </c>
      <c r="AT59" s="454">
        <v>-892.93521628922201</v>
      </c>
      <c r="AU59" s="454">
        <v>-5.1565580020992901</v>
      </c>
      <c r="AV59" s="454">
        <v>-420.67311296023598</v>
      </c>
      <c r="AW59" s="454">
        <v>4994.6915543699997</v>
      </c>
      <c r="AX59" s="454">
        <v>4574.0184414097703</v>
      </c>
      <c r="AY59" s="454">
        <f t="shared" si="9"/>
        <v>4994.6915543699997</v>
      </c>
      <c r="AZ59" s="454">
        <f t="shared" si="10"/>
        <v>0</v>
      </c>
      <c r="BA59" s="454">
        <f t="shared" si="11"/>
        <v>-892.93521628922201</v>
      </c>
    </row>
    <row r="60" spans="1:53" s="448" customFormat="1">
      <c r="A60" s="453">
        <v>6.25E-2</v>
      </c>
      <c r="B60" s="454">
        <v>3612.7028209712898</v>
      </c>
      <c r="C60" s="454">
        <v>2680.01246203449</v>
      </c>
      <c r="D60" s="454">
        <v>24.246624987454201</v>
      </c>
      <c r="E60" s="454">
        <v>353.09678742519498</v>
      </c>
      <c r="F60" s="454">
        <v>69.383136070930306</v>
      </c>
      <c r="G60" s="454">
        <v>0</v>
      </c>
      <c r="H60" s="454">
        <v>0</v>
      </c>
      <c r="I60" s="454">
        <v>53.457069654403298</v>
      </c>
      <c r="J60" s="454">
        <v>-2071.3669373877101</v>
      </c>
      <c r="K60" s="454">
        <v>-4.9714133015327704</v>
      </c>
      <c r="L60" s="454">
        <v>-490.82757633996403</v>
      </c>
      <c r="M60" s="454">
        <v>4716.5605504545201</v>
      </c>
      <c r="N60" s="454">
        <v>4225.7329741145604</v>
      </c>
      <c r="O60" s="454">
        <f t="shared" si="3"/>
        <v>4716.5605504545201</v>
      </c>
      <c r="P60" s="454">
        <f t="shared" si="4"/>
        <v>0</v>
      </c>
      <c r="Q60" s="454">
        <f t="shared" si="5"/>
        <v>-2071.3669373877101</v>
      </c>
      <c r="S60" s="453">
        <v>6.25E-2</v>
      </c>
      <c r="T60" s="454">
        <v>3558.1318695462901</v>
      </c>
      <c r="U60" s="454">
        <v>2465.5410626984299</v>
      </c>
      <c r="V60" s="454">
        <v>24.171687084062299</v>
      </c>
      <c r="W60" s="454">
        <v>359.89036147762903</v>
      </c>
      <c r="X60" s="454">
        <v>108.857624884182</v>
      </c>
      <c r="Y60" s="454">
        <v>0</v>
      </c>
      <c r="Z60" s="454">
        <v>0</v>
      </c>
      <c r="AA60" s="454">
        <v>54.575193299529197</v>
      </c>
      <c r="AB60" s="454">
        <v>-1888.3092537472901</v>
      </c>
      <c r="AC60" s="454">
        <v>-5.1868444418192601</v>
      </c>
      <c r="AD60" s="454">
        <v>-475.46527822510501</v>
      </c>
      <c r="AE60" s="454">
        <v>4677.6717008010201</v>
      </c>
      <c r="AF60" s="454">
        <v>4202.2064225759104</v>
      </c>
      <c r="AG60" s="454">
        <f t="shared" si="6"/>
        <v>4677.6717008010201</v>
      </c>
      <c r="AH60" s="454">
        <f t="shared" si="7"/>
        <v>0</v>
      </c>
      <c r="AI60" s="454">
        <f t="shared" si="8"/>
        <v>-1888.3092537472901</v>
      </c>
      <c r="AK60" s="453">
        <v>6.25E-2</v>
      </c>
      <c r="AL60" s="454">
        <v>2995.4596326579999</v>
      </c>
      <c r="AM60" s="454">
        <v>2308.1784556735402</v>
      </c>
      <c r="AN60" s="454">
        <v>0</v>
      </c>
      <c r="AO60" s="454">
        <v>378.91668093200099</v>
      </c>
      <c r="AP60" s="454">
        <v>217.365297844346</v>
      </c>
      <c r="AQ60" s="454">
        <v>0</v>
      </c>
      <c r="AR60" s="454">
        <v>0</v>
      </c>
      <c r="AS60" s="454">
        <v>5.3718114413032803</v>
      </c>
      <c r="AT60" s="454">
        <v>-952.45050195730096</v>
      </c>
      <c r="AU60" s="454">
        <v>-5.1364151842719803</v>
      </c>
      <c r="AV60" s="454">
        <v>-421.86520575816701</v>
      </c>
      <c r="AW60" s="454">
        <v>4947.7049614076204</v>
      </c>
      <c r="AX60" s="454">
        <v>4525.8397556494601</v>
      </c>
      <c r="AY60" s="454">
        <f t="shared" si="9"/>
        <v>4947.7049614076204</v>
      </c>
      <c r="AZ60" s="454">
        <f t="shared" si="10"/>
        <v>0</v>
      </c>
      <c r="BA60" s="454">
        <f t="shared" si="11"/>
        <v>-952.45050195730096</v>
      </c>
    </row>
    <row r="61" spans="1:53" s="448" customFormat="1">
      <c r="A61" s="453">
        <v>7.2916666666666699E-2</v>
      </c>
      <c r="B61" s="454">
        <v>3610.9888984264999</v>
      </c>
      <c r="C61" s="454">
        <v>2689.2030729737098</v>
      </c>
      <c r="D61" s="454">
        <v>24.260039492072298</v>
      </c>
      <c r="E61" s="454">
        <v>354.478912382229</v>
      </c>
      <c r="F61" s="454">
        <v>69.391335214349695</v>
      </c>
      <c r="G61" s="454">
        <v>0</v>
      </c>
      <c r="H61" s="454">
        <v>0</v>
      </c>
      <c r="I61" s="454">
        <v>49.748313324119401</v>
      </c>
      <c r="J61" s="454">
        <v>-2071.3482124321799</v>
      </c>
      <c r="K61" s="454">
        <v>-4.9714133015327704</v>
      </c>
      <c r="L61" s="454">
        <v>-491.69508307714</v>
      </c>
      <c r="M61" s="454">
        <v>4721.7509460792699</v>
      </c>
      <c r="N61" s="454">
        <v>4230.0558630021296</v>
      </c>
      <c r="O61" s="454">
        <f t="shared" si="3"/>
        <v>4721.7509460792699</v>
      </c>
      <c r="P61" s="454">
        <f t="shared" si="4"/>
        <v>0</v>
      </c>
      <c r="Q61" s="454">
        <f t="shared" si="5"/>
        <v>-2071.3482124321799</v>
      </c>
      <c r="S61" s="453">
        <v>7.2916666666666699E-2</v>
      </c>
      <c r="T61" s="454">
        <v>3557.3049113583702</v>
      </c>
      <c r="U61" s="454">
        <v>2442.8812638733598</v>
      </c>
      <c r="V61" s="454">
        <v>24.071389246265099</v>
      </c>
      <c r="W61" s="454">
        <v>358.26744047445902</v>
      </c>
      <c r="X61" s="454">
        <v>111.22493484804799</v>
      </c>
      <c r="Y61" s="454">
        <v>0</v>
      </c>
      <c r="Z61" s="454">
        <v>0</v>
      </c>
      <c r="AA61" s="454">
        <v>57.259078029434697</v>
      </c>
      <c r="AB61" s="454">
        <v>-1861.46687327783</v>
      </c>
      <c r="AC61" s="454">
        <v>-5.2338145922601003</v>
      </c>
      <c r="AD61" s="454">
        <v>-473.139376209815</v>
      </c>
      <c r="AE61" s="454">
        <v>4684.3083299598402</v>
      </c>
      <c r="AF61" s="454">
        <v>4211.1689537500297</v>
      </c>
      <c r="AG61" s="454">
        <f t="shared" si="6"/>
        <v>4684.3083299598402</v>
      </c>
      <c r="AH61" s="454">
        <f t="shared" si="7"/>
        <v>0</v>
      </c>
      <c r="AI61" s="454">
        <f t="shared" si="8"/>
        <v>-1861.46687327783</v>
      </c>
      <c r="AK61" s="453">
        <v>7.2916666666666671E-2</v>
      </c>
      <c r="AL61" s="454">
        <v>2995.2863040013799</v>
      </c>
      <c r="AM61" s="454">
        <v>2322.45796400378</v>
      </c>
      <c r="AN61" s="454">
        <v>0</v>
      </c>
      <c r="AO61" s="454">
        <v>376.58138407412599</v>
      </c>
      <c r="AP61" s="454">
        <v>215.72794307513701</v>
      </c>
      <c r="AQ61" s="454">
        <v>0</v>
      </c>
      <c r="AR61" s="454">
        <v>0</v>
      </c>
      <c r="AS61" s="454">
        <v>5.1328383711675203</v>
      </c>
      <c r="AT61" s="454">
        <v>-952.76261104875903</v>
      </c>
      <c r="AU61" s="454">
        <v>-5.1364151842719803</v>
      </c>
      <c r="AV61" s="454">
        <v>-423.07272748116901</v>
      </c>
      <c r="AW61" s="454">
        <v>4957.2874072925597</v>
      </c>
      <c r="AX61" s="454">
        <v>4534.2146798113999</v>
      </c>
      <c r="AY61" s="454">
        <f t="shared" si="9"/>
        <v>4957.2874072925597</v>
      </c>
      <c r="AZ61" s="454">
        <f t="shared" si="10"/>
        <v>0</v>
      </c>
      <c r="BA61" s="454">
        <f t="shared" si="11"/>
        <v>-952.76261104875903</v>
      </c>
    </row>
    <row r="62" spans="1:53" s="448" customFormat="1">
      <c r="A62" s="453">
        <v>8.3333333333333301E-2</v>
      </c>
      <c r="B62" s="454">
        <v>3611.2489818213999</v>
      </c>
      <c r="C62" s="454">
        <v>2706.5419632448502</v>
      </c>
      <c r="D62" s="454">
        <v>24.280161248999399</v>
      </c>
      <c r="E62" s="454">
        <v>362.81096511926501</v>
      </c>
      <c r="F62" s="454">
        <v>74.634866225230795</v>
      </c>
      <c r="G62" s="454">
        <v>0</v>
      </c>
      <c r="H62" s="454">
        <v>0</v>
      </c>
      <c r="I62" s="454">
        <v>51.030087926657004</v>
      </c>
      <c r="J62" s="454">
        <v>-2121.7730406523801</v>
      </c>
      <c r="K62" s="454">
        <v>-5.08562146711078</v>
      </c>
      <c r="L62" s="454">
        <v>-494.067560999492</v>
      </c>
      <c r="M62" s="454">
        <v>4703.6883634669002</v>
      </c>
      <c r="N62" s="454">
        <v>4209.6208024674097</v>
      </c>
      <c r="O62" s="454">
        <f t="shared" si="3"/>
        <v>4703.6883634669002</v>
      </c>
      <c r="P62" s="454">
        <f t="shared" si="4"/>
        <v>0</v>
      </c>
      <c r="Q62" s="454">
        <f t="shared" si="5"/>
        <v>-2121.7730406523801</v>
      </c>
      <c r="S62" s="453">
        <v>8.3333333333333301E-2</v>
      </c>
      <c r="T62" s="454">
        <v>3490.4234468150298</v>
      </c>
      <c r="U62" s="454">
        <v>2427.4494404171401</v>
      </c>
      <c r="V62" s="454">
        <v>24.064702723745299</v>
      </c>
      <c r="W62" s="454">
        <v>354.414990970811</v>
      </c>
      <c r="X62" s="454">
        <v>130.86840919042899</v>
      </c>
      <c r="Y62" s="454">
        <v>0</v>
      </c>
      <c r="Z62" s="454">
        <v>0</v>
      </c>
      <c r="AA62" s="454">
        <v>67.701483959191293</v>
      </c>
      <c r="AB62" s="454">
        <v>-1805.9787467989199</v>
      </c>
      <c r="AC62" s="454">
        <v>-5.1532943160781599</v>
      </c>
      <c r="AD62" s="454">
        <v>-467.74821282009498</v>
      </c>
      <c r="AE62" s="454">
        <v>4683.7904329613602</v>
      </c>
      <c r="AF62" s="454">
        <v>4216.0422201412603</v>
      </c>
      <c r="AG62" s="454">
        <f t="shared" si="6"/>
        <v>4683.7904329613602</v>
      </c>
      <c r="AH62" s="454">
        <f t="shared" si="7"/>
        <v>0</v>
      </c>
      <c r="AI62" s="454">
        <f t="shared" si="8"/>
        <v>-1805.9787467989199</v>
      </c>
      <c r="AK62" s="453">
        <v>8.3333333333333301E-2</v>
      </c>
      <c r="AL62" s="454">
        <v>2997.1199867190999</v>
      </c>
      <c r="AM62" s="454">
        <v>2352.73888134353</v>
      </c>
      <c r="AN62" s="454">
        <v>0</v>
      </c>
      <c r="AO62" s="454">
        <v>378.00691525864102</v>
      </c>
      <c r="AP62" s="454">
        <v>198.819935652016</v>
      </c>
      <c r="AQ62" s="454">
        <v>0</v>
      </c>
      <c r="AR62" s="454">
        <v>0</v>
      </c>
      <c r="AS62" s="454">
        <v>5.4952042525286204</v>
      </c>
      <c r="AT62" s="454">
        <v>-990.42045216375902</v>
      </c>
      <c r="AU62" s="454">
        <v>-5.1364151842719803</v>
      </c>
      <c r="AV62" s="454">
        <v>-426.08237864533601</v>
      </c>
      <c r="AW62" s="454">
        <v>4936.6240558777899</v>
      </c>
      <c r="AX62" s="454">
        <v>4510.5416772324497</v>
      </c>
      <c r="AY62" s="454">
        <f t="shared" si="9"/>
        <v>4936.6240558777899</v>
      </c>
      <c r="AZ62" s="454">
        <f t="shared" si="10"/>
        <v>0</v>
      </c>
      <c r="BA62" s="454">
        <f t="shared" si="11"/>
        <v>-990.42045216375902</v>
      </c>
    </row>
    <row r="63" spans="1:53" s="448" customFormat="1">
      <c r="A63" s="453">
        <v>9.375E-2</v>
      </c>
      <c r="B63" s="454">
        <v>3612.1892808211501</v>
      </c>
      <c r="C63" s="454">
        <v>2720.15096812615</v>
      </c>
      <c r="D63" s="454">
        <v>24.273453996690399</v>
      </c>
      <c r="E63" s="454">
        <v>367.82353901994401</v>
      </c>
      <c r="F63" s="454">
        <v>74.909936710688697</v>
      </c>
      <c r="G63" s="454">
        <v>0</v>
      </c>
      <c r="H63" s="454">
        <v>0</v>
      </c>
      <c r="I63" s="454">
        <v>50.107215104334699</v>
      </c>
      <c r="J63" s="454">
        <v>-2138.80458680627</v>
      </c>
      <c r="K63" s="454">
        <v>-5.0789033472613703</v>
      </c>
      <c r="L63" s="454">
        <v>-495.80648649916702</v>
      </c>
      <c r="M63" s="454">
        <v>4705.5709036254202</v>
      </c>
      <c r="N63" s="454">
        <v>4209.76441712625</v>
      </c>
      <c r="O63" s="454">
        <f t="shared" si="3"/>
        <v>4705.5709036254202</v>
      </c>
      <c r="P63" s="454">
        <f t="shared" si="4"/>
        <v>0</v>
      </c>
      <c r="Q63" s="454">
        <f t="shared" si="5"/>
        <v>-2138.80458680627</v>
      </c>
      <c r="S63" s="453">
        <v>9.375E-2</v>
      </c>
      <c r="T63" s="454">
        <v>3155.4025644961898</v>
      </c>
      <c r="U63" s="454">
        <v>2455.7497982557602</v>
      </c>
      <c r="V63" s="454">
        <v>24.178373479047298</v>
      </c>
      <c r="W63" s="454">
        <v>359.70500045626397</v>
      </c>
      <c r="X63" s="454">
        <v>133.42942225776099</v>
      </c>
      <c r="Y63" s="454">
        <v>120.668600591349</v>
      </c>
      <c r="Z63" s="454">
        <v>0</v>
      </c>
      <c r="AA63" s="454">
        <v>70.916868623221902</v>
      </c>
      <c r="AB63" s="454">
        <v>-1661.5380819849299</v>
      </c>
      <c r="AC63" s="454">
        <v>-5.4887952855263302</v>
      </c>
      <c r="AD63" s="454">
        <v>-452.97773932038098</v>
      </c>
      <c r="AE63" s="454">
        <v>4653.0237508891296</v>
      </c>
      <c r="AF63" s="454">
        <v>4200.0460115687501</v>
      </c>
      <c r="AG63" s="454">
        <f t="shared" si="6"/>
        <v>4653.0237508891296</v>
      </c>
      <c r="AH63" s="454">
        <f t="shared" si="7"/>
        <v>0</v>
      </c>
      <c r="AI63" s="454">
        <f t="shared" si="8"/>
        <v>-1661.5380819849299</v>
      </c>
      <c r="AK63" s="453">
        <v>9.375E-2</v>
      </c>
      <c r="AL63" s="454">
        <v>3002.9946348854701</v>
      </c>
      <c r="AM63" s="454">
        <v>2351.3144899533499</v>
      </c>
      <c r="AN63" s="454">
        <v>0</v>
      </c>
      <c r="AO63" s="454">
        <v>380.04648674117402</v>
      </c>
      <c r="AP63" s="454">
        <v>197.322275985093</v>
      </c>
      <c r="AQ63" s="454">
        <v>0</v>
      </c>
      <c r="AR63" s="454">
        <v>0</v>
      </c>
      <c r="AS63" s="454">
        <v>5.7098138268650303</v>
      </c>
      <c r="AT63" s="454">
        <v>-990.77995002709702</v>
      </c>
      <c r="AU63" s="454">
        <v>-5.1364151842719803</v>
      </c>
      <c r="AV63" s="454">
        <v>-426.40406746564901</v>
      </c>
      <c r="AW63" s="454">
        <v>4941.4713361805798</v>
      </c>
      <c r="AX63" s="454">
        <v>4515.0672687149299</v>
      </c>
      <c r="AY63" s="454">
        <f t="shared" si="9"/>
        <v>4941.4713361805798</v>
      </c>
      <c r="AZ63" s="454">
        <f t="shared" si="10"/>
        <v>0</v>
      </c>
      <c r="BA63" s="454">
        <f t="shared" si="11"/>
        <v>-990.77995002709702</v>
      </c>
    </row>
    <row r="64" spans="1:53" s="448" customFormat="1">
      <c r="A64" s="453">
        <v>0.104166666666667</v>
      </c>
      <c r="B64" s="454">
        <v>3612.8228657234199</v>
      </c>
      <c r="C64" s="454">
        <v>2722.2157381367902</v>
      </c>
      <c r="D64" s="454">
        <v>24.1929669689818</v>
      </c>
      <c r="E64" s="454">
        <v>364.87874009461302</v>
      </c>
      <c r="F64" s="454">
        <v>74.869349357279901</v>
      </c>
      <c r="G64" s="454">
        <v>0</v>
      </c>
      <c r="H64" s="454">
        <v>0</v>
      </c>
      <c r="I64" s="454">
        <v>48.873360067380801</v>
      </c>
      <c r="J64" s="454">
        <v>-2157.18961848648</v>
      </c>
      <c r="K64" s="454">
        <v>-5.11249397854293</v>
      </c>
      <c r="L64" s="454">
        <v>-495.82643790259499</v>
      </c>
      <c r="M64" s="454">
        <v>4685.5509078834402</v>
      </c>
      <c r="N64" s="454">
        <v>4189.7244699808398</v>
      </c>
      <c r="O64" s="454">
        <f t="shared" si="3"/>
        <v>4685.5509078834402</v>
      </c>
      <c r="P64" s="454">
        <f t="shared" si="4"/>
        <v>0</v>
      </c>
      <c r="Q64" s="454">
        <f t="shared" si="5"/>
        <v>-2157.18961848648</v>
      </c>
      <c r="S64" s="453">
        <v>0.104166666666667</v>
      </c>
      <c r="T64" s="454">
        <v>3145.0925977715501</v>
      </c>
      <c r="U64" s="454">
        <v>2435.6801905442999</v>
      </c>
      <c r="V64" s="454">
        <v>24.191746651621699</v>
      </c>
      <c r="W64" s="454">
        <v>353.08107919099098</v>
      </c>
      <c r="X64" s="454">
        <v>133.30836887154001</v>
      </c>
      <c r="Y64" s="454">
        <v>362.72195077126599</v>
      </c>
      <c r="Z64" s="454">
        <v>0</v>
      </c>
      <c r="AA64" s="454">
        <v>66.802950440810207</v>
      </c>
      <c r="AB64" s="454">
        <v>-1878.92967389829</v>
      </c>
      <c r="AC64" s="454">
        <v>-4.99225382770602</v>
      </c>
      <c r="AD64" s="454">
        <v>-453.10548460807098</v>
      </c>
      <c r="AE64" s="454">
        <v>4636.95695651607</v>
      </c>
      <c r="AF64" s="454">
        <v>4183.8514719080003</v>
      </c>
      <c r="AG64" s="454">
        <f t="shared" si="6"/>
        <v>4636.95695651607</v>
      </c>
      <c r="AH64" s="454">
        <f t="shared" si="7"/>
        <v>0</v>
      </c>
      <c r="AI64" s="454">
        <f t="shared" si="8"/>
        <v>-1878.92967389829</v>
      </c>
      <c r="AK64" s="453">
        <v>0.104166666666667</v>
      </c>
      <c r="AL64" s="454">
        <v>3003.7214528814702</v>
      </c>
      <c r="AM64" s="454">
        <v>2351.4658390146801</v>
      </c>
      <c r="AN64" s="454">
        <v>0</v>
      </c>
      <c r="AO64" s="454">
        <v>379.033917297561</v>
      </c>
      <c r="AP64" s="454">
        <v>197.18390647780399</v>
      </c>
      <c r="AQ64" s="454">
        <v>0</v>
      </c>
      <c r="AR64" s="454">
        <v>0</v>
      </c>
      <c r="AS64" s="454">
        <v>6.3038693316071202</v>
      </c>
      <c r="AT64" s="454">
        <v>-984.49290129400595</v>
      </c>
      <c r="AU64" s="454">
        <v>-5.1364151842719803</v>
      </c>
      <c r="AV64" s="454">
        <v>-426.399209887572</v>
      </c>
      <c r="AW64" s="454">
        <v>4948.0796685248397</v>
      </c>
      <c r="AX64" s="454">
        <v>4521.68045863727</v>
      </c>
      <c r="AY64" s="454">
        <f t="shared" si="9"/>
        <v>4948.0796685248397</v>
      </c>
      <c r="AZ64" s="454">
        <f t="shared" si="10"/>
        <v>0</v>
      </c>
      <c r="BA64" s="454">
        <f t="shared" si="11"/>
        <v>-984.49290129400595</v>
      </c>
    </row>
    <row r="65" spans="1:53" s="448" customFormat="1">
      <c r="A65" s="453">
        <v>0.114583333333333</v>
      </c>
      <c r="B65" s="454">
        <v>3613.3163631379198</v>
      </c>
      <c r="C65" s="454">
        <v>2725.2253942668799</v>
      </c>
      <c r="D65" s="454">
        <v>24.159430707436599</v>
      </c>
      <c r="E65" s="454">
        <v>367.15254800271998</v>
      </c>
      <c r="F65" s="454">
        <v>74.888278850790002</v>
      </c>
      <c r="G65" s="454">
        <v>0</v>
      </c>
      <c r="H65" s="454">
        <v>0</v>
      </c>
      <c r="I65" s="454">
        <v>51.078256615364602</v>
      </c>
      <c r="J65" s="454">
        <v>-2142.4227596178998</v>
      </c>
      <c r="K65" s="454">
        <v>-5.08562146711078</v>
      </c>
      <c r="L65" s="454">
        <v>-496.33599558480802</v>
      </c>
      <c r="M65" s="454">
        <v>4708.3118904961002</v>
      </c>
      <c r="N65" s="454">
        <v>4211.9758949112902</v>
      </c>
      <c r="O65" s="454">
        <f t="shared" si="3"/>
        <v>4708.3118904961002</v>
      </c>
      <c r="P65" s="454">
        <f t="shared" si="4"/>
        <v>0</v>
      </c>
      <c r="Q65" s="454">
        <f t="shared" si="5"/>
        <v>-2142.4227596178998</v>
      </c>
      <c r="S65" s="453">
        <v>0.114583333333333</v>
      </c>
      <c r="T65" s="454">
        <v>3143.8321996545201</v>
      </c>
      <c r="U65" s="454">
        <v>2440.9496745487299</v>
      </c>
      <c r="V65" s="454">
        <v>24.205119696661299</v>
      </c>
      <c r="W65" s="454">
        <v>353.25240598466098</v>
      </c>
      <c r="X65" s="454">
        <v>131.07353352988301</v>
      </c>
      <c r="Y65" s="454">
        <v>508.46602849880202</v>
      </c>
      <c r="Z65" s="454">
        <v>0</v>
      </c>
      <c r="AA65" s="454">
        <v>61.904012879181103</v>
      </c>
      <c r="AB65" s="454">
        <v>-2000.0879148716101</v>
      </c>
      <c r="AC65" s="454">
        <v>-4.94528370926104</v>
      </c>
      <c r="AD65" s="454">
        <v>-455.407480819944</v>
      </c>
      <c r="AE65" s="454">
        <v>4658.6497762115796</v>
      </c>
      <c r="AF65" s="454">
        <v>4203.2422953916303</v>
      </c>
      <c r="AG65" s="454">
        <f t="shared" si="6"/>
        <v>4658.6497762115796</v>
      </c>
      <c r="AH65" s="454">
        <f t="shared" si="7"/>
        <v>0</v>
      </c>
      <c r="AI65" s="454">
        <f t="shared" si="8"/>
        <v>-2000.0879148716101</v>
      </c>
      <c r="AK65" s="453">
        <v>0.114583333333333</v>
      </c>
      <c r="AL65" s="454">
        <v>3004.3882643565398</v>
      </c>
      <c r="AM65" s="454">
        <v>2352.86633914003</v>
      </c>
      <c r="AN65" s="454">
        <v>0</v>
      </c>
      <c r="AO65" s="454">
        <v>379.15577073454699</v>
      </c>
      <c r="AP65" s="454">
        <v>197.443237637001</v>
      </c>
      <c r="AQ65" s="454">
        <v>0</v>
      </c>
      <c r="AR65" s="454">
        <v>0</v>
      </c>
      <c r="AS65" s="454">
        <v>6.5262937912317396</v>
      </c>
      <c r="AT65" s="454">
        <v>-968.70640293791803</v>
      </c>
      <c r="AU65" s="454">
        <v>-5.0827010247432201</v>
      </c>
      <c r="AV65" s="454">
        <v>-426.58599920368903</v>
      </c>
      <c r="AW65" s="454">
        <v>4966.5908016966896</v>
      </c>
      <c r="AX65" s="454">
        <v>4540.0048024930002</v>
      </c>
      <c r="AY65" s="454">
        <f t="shared" si="9"/>
        <v>4966.5908016966896</v>
      </c>
      <c r="AZ65" s="454">
        <f t="shared" si="10"/>
        <v>0</v>
      </c>
      <c r="BA65" s="454">
        <f t="shared" si="11"/>
        <v>-968.70640293791803</v>
      </c>
    </row>
    <row r="66" spans="1:53" s="448" customFormat="1">
      <c r="A66" s="453">
        <v>0.125</v>
      </c>
      <c r="B66" s="454">
        <v>3612.9229003032501</v>
      </c>
      <c r="C66" s="454">
        <v>2713.36106115346</v>
      </c>
      <c r="D66" s="454">
        <v>24.159430707436599</v>
      </c>
      <c r="E66" s="454">
        <v>366.19259249627601</v>
      </c>
      <c r="F66" s="454">
        <v>71.755257537269998</v>
      </c>
      <c r="G66" s="454">
        <v>0</v>
      </c>
      <c r="H66" s="454">
        <v>0</v>
      </c>
      <c r="I66" s="454">
        <v>50.201158777414001</v>
      </c>
      <c r="J66" s="454">
        <v>-2137.36193936275</v>
      </c>
      <c r="K66" s="454">
        <v>-5.05874895567863</v>
      </c>
      <c r="L66" s="454">
        <v>-495.03180877450598</v>
      </c>
      <c r="M66" s="454">
        <v>4696.17171265668</v>
      </c>
      <c r="N66" s="454">
        <v>4201.1399038821701</v>
      </c>
      <c r="O66" s="454">
        <f t="shared" si="3"/>
        <v>4696.17171265668</v>
      </c>
      <c r="P66" s="454">
        <f t="shared" si="4"/>
        <v>0</v>
      </c>
      <c r="Q66" s="454">
        <f t="shared" si="5"/>
        <v>-2137.36193936275</v>
      </c>
      <c r="S66" s="453">
        <v>0.125</v>
      </c>
      <c r="T66" s="454">
        <v>3147.8534613091201</v>
      </c>
      <c r="U66" s="454">
        <v>2477.4181090921102</v>
      </c>
      <c r="V66" s="454">
        <v>24.118194903903799</v>
      </c>
      <c r="W66" s="454">
        <v>349.86363207387399</v>
      </c>
      <c r="X66" s="454">
        <v>105.685340823426</v>
      </c>
      <c r="Y66" s="454">
        <v>405.62710784687999</v>
      </c>
      <c r="Z66" s="454">
        <v>0</v>
      </c>
      <c r="AA66" s="454">
        <v>60.310965643012302</v>
      </c>
      <c r="AB66" s="454">
        <v>-1919.16933721956</v>
      </c>
      <c r="AC66" s="454">
        <v>-5.0593540471923504</v>
      </c>
      <c r="AD66" s="454">
        <v>-457.38561736039799</v>
      </c>
      <c r="AE66" s="454">
        <v>4646.6481204255797</v>
      </c>
      <c r="AF66" s="454">
        <v>4189.2625030651798</v>
      </c>
      <c r="AG66" s="454">
        <f t="shared" si="6"/>
        <v>4646.6481204255797</v>
      </c>
      <c r="AH66" s="454">
        <f t="shared" si="7"/>
        <v>0</v>
      </c>
      <c r="AI66" s="454">
        <f t="shared" si="8"/>
        <v>-1919.16933721956</v>
      </c>
      <c r="AK66" s="453">
        <v>0.125</v>
      </c>
      <c r="AL66" s="454">
        <v>3005.6285239324302</v>
      </c>
      <c r="AM66" s="454">
        <v>2360.8954205834998</v>
      </c>
      <c r="AN66" s="454">
        <v>0</v>
      </c>
      <c r="AO66" s="454">
        <v>376.930519741789</v>
      </c>
      <c r="AP66" s="454">
        <v>199.46373147814799</v>
      </c>
      <c r="AQ66" s="454">
        <v>0</v>
      </c>
      <c r="AR66" s="454">
        <v>0</v>
      </c>
      <c r="AS66" s="454">
        <v>7.82393383823291</v>
      </c>
      <c r="AT66" s="454">
        <v>-964.56388766668397</v>
      </c>
      <c r="AU66" s="454">
        <v>-5.1095581045075997</v>
      </c>
      <c r="AV66" s="454">
        <v>-427.32121991053799</v>
      </c>
      <c r="AW66" s="454">
        <v>4981.0686838029096</v>
      </c>
      <c r="AX66" s="454">
        <v>4553.7474638923704</v>
      </c>
      <c r="AY66" s="454">
        <f t="shared" si="9"/>
        <v>4981.0686838029096</v>
      </c>
      <c r="AZ66" s="454">
        <f t="shared" si="10"/>
        <v>0</v>
      </c>
      <c r="BA66" s="454">
        <f t="shared" si="11"/>
        <v>-964.56388766668397</v>
      </c>
    </row>
    <row r="67" spans="1:53" s="448" customFormat="1">
      <c r="A67" s="453">
        <v>0.13541666666666699</v>
      </c>
      <c r="B67" s="454">
        <v>3613.3630426855102</v>
      </c>
      <c r="C67" s="454">
        <v>2701.94236209165</v>
      </c>
      <c r="D67" s="454">
        <v>24.2533322397632</v>
      </c>
      <c r="E67" s="454">
        <v>366.79573642371503</v>
      </c>
      <c r="F67" s="454">
        <v>71.477872450747896</v>
      </c>
      <c r="G67" s="454">
        <v>0</v>
      </c>
      <c r="H67" s="454">
        <v>0</v>
      </c>
      <c r="I67" s="454">
        <v>51.882937443674301</v>
      </c>
      <c r="J67" s="454">
        <v>-2116.1199781649598</v>
      </c>
      <c r="K67" s="454">
        <v>-5.0251583243970703</v>
      </c>
      <c r="L67" s="454">
        <v>-493.98405006066901</v>
      </c>
      <c r="M67" s="454">
        <v>4708.57014684571</v>
      </c>
      <c r="N67" s="454">
        <v>4214.5860967850404</v>
      </c>
      <c r="O67" s="454">
        <f t="shared" si="3"/>
        <v>4708.57014684571</v>
      </c>
      <c r="P67" s="454">
        <f t="shared" si="4"/>
        <v>0</v>
      </c>
      <c r="Q67" s="454">
        <f t="shared" si="5"/>
        <v>-2116.1199781649598</v>
      </c>
      <c r="S67" s="453">
        <v>0.13541666666666699</v>
      </c>
      <c r="T67" s="454">
        <v>3149.4673420458098</v>
      </c>
      <c r="U67" s="454">
        <v>2489.16691752925</v>
      </c>
      <c r="V67" s="454">
        <v>24.104821858864099</v>
      </c>
      <c r="W67" s="454">
        <v>354.81093336409901</v>
      </c>
      <c r="X67" s="454">
        <v>111.141122981932</v>
      </c>
      <c r="Y67" s="454">
        <v>317.67267624034002</v>
      </c>
      <c r="Z67" s="454">
        <v>0</v>
      </c>
      <c r="AA67" s="454">
        <v>53.3076961470043</v>
      </c>
      <c r="AB67" s="454">
        <v>-1862.1406080261199</v>
      </c>
      <c r="AC67" s="454">
        <v>-5.1935544541691296</v>
      </c>
      <c r="AD67" s="454">
        <v>-457.76994660629498</v>
      </c>
      <c r="AE67" s="454">
        <v>4632.3373476870102</v>
      </c>
      <c r="AF67" s="454">
        <v>4174.5674010807197</v>
      </c>
      <c r="AG67" s="454">
        <f t="shared" si="6"/>
        <v>4632.3373476870102</v>
      </c>
      <c r="AH67" s="454">
        <f t="shared" si="7"/>
        <v>0</v>
      </c>
      <c r="AI67" s="454">
        <f t="shared" si="8"/>
        <v>-1862.1406080261199</v>
      </c>
      <c r="AK67" s="453">
        <v>0.13541666666666699</v>
      </c>
      <c r="AL67" s="454">
        <v>3007.41558194154</v>
      </c>
      <c r="AM67" s="454">
        <v>2360.6466475349198</v>
      </c>
      <c r="AN67" s="454">
        <v>0</v>
      </c>
      <c r="AO67" s="454">
        <v>379.58658666170999</v>
      </c>
      <c r="AP67" s="454">
        <v>199.28046021119999</v>
      </c>
      <c r="AQ67" s="454">
        <v>0</v>
      </c>
      <c r="AR67" s="454">
        <v>0</v>
      </c>
      <c r="AS67" s="454">
        <v>8.8674088125795798</v>
      </c>
      <c r="AT67" s="454">
        <v>-996.62447477892204</v>
      </c>
      <c r="AU67" s="454">
        <v>-5.0491296830417802</v>
      </c>
      <c r="AV67" s="454">
        <v>-427.58485568462999</v>
      </c>
      <c r="AW67" s="454">
        <v>4954.1230806999802</v>
      </c>
      <c r="AX67" s="454">
        <v>4526.5382250153498</v>
      </c>
      <c r="AY67" s="454">
        <f t="shared" si="9"/>
        <v>4954.1230806999802</v>
      </c>
      <c r="AZ67" s="454">
        <f t="shared" si="10"/>
        <v>0</v>
      </c>
      <c r="BA67" s="454">
        <f t="shared" si="11"/>
        <v>-996.62447477892204</v>
      </c>
    </row>
    <row r="68" spans="1:53" s="448" customFormat="1">
      <c r="A68" s="453">
        <v>0.14583333333333301</v>
      </c>
      <c r="B68" s="454">
        <v>3610.8354925327499</v>
      </c>
      <c r="C68" s="454">
        <v>2700.9966381907002</v>
      </c>
      <c r="D68" s="454">
        <v>24.219795978217999</v>
      </c>
      <c r="E68" s="454">
        <v>363.84276562488202</v>
      </c>
      <c r="F68" s="454">
        <v>71.451625630909803</v>
      </c>
      <c r="G68" s="454">
        <v>0</v>
      </c>
      <c r="H68" s="454">
        <v>0</v>
      </c>
      <c r="I68" s="454">
        <v>48.687548073493197</v>
      </c>
      <c r="J68" s="454">
        <v>-2134.7214029911802</v>
      </c>
      <c r="K68" s="454">
        <v>-5.1998296326888003</v>
      </c>
      <c r="L68" s="454">
        <v>-493.50722122036302</v>
      </c>
      <c r="M68" s="454">
        <v>4680.1126334070796</v>
      </c>
      <c r="N68" s="454">
        <v>4186.6054121867201</v>
      </c>
      <c r="O68" s="454">
        <f t="shared" si="3"/>
        <v>4680.1126334070796</v>
      </c>
      <c r="P68" s="454">
        <f t="shared" si="4"/>
        <v>0</v>
      </c>
      <c r="Q68" s="454">
        <f t="shared" si="5"/>
        <v>-2134.7214029911802</v>
      </c>
      <c r="S68" s="453">
        <v>0.14583333333333301</v>
      </c>
      <c r="T68" s="454">
        <v>3153.9487611910599</v>
      </c>
      <c r="U68" s="454">
        <v>2494.6755471102501</v>
      </c>
      <c r="V68" s="454">
        <v>24.124881426423599</v>
      </c>
      <c r="W68" s="454">
        <v>356.66460425318297</v>
      </c>
      <c r="X68" s="454">
        <v>110.911528990764</v>
      </c>
      <c r="Y68" s="454">
        <v>314.19467282496299</v>
      </c>
      <c r="Z68" s="454">
        <v>0</v>
      </c>
      <c r="AA68" s="454">
        <v>47.400376161964701</v>
      </c>
      <c r="AB68" s="454">
        <v>-1879.1685094875199</v>
      </c>
      <c r="AC68" s="454">
        <v>-5.1532943160781599</v>
      </c>
      <c r="AD68" s="454">
        <v>-458.58051442517501</v>
      </c>
      <c r="AE68" s="454">
        <v>4617.5985681550101</v>
      </c>
      <c r="AF68" s="454">
        <v>4159.0180537298302</v>
      </c>
      <c r="AG68" s="454">
        <f t="shared" si="6"/>
        <v>4617.5985681550101</v>
      </c>
      <c r="AH68" s="454">
        <f t="shared" si="7"/>
        <v>0</v>
      </c>
      <c r="AI68" s="454">
        <f t="shared" si="8"/>
        <v>-1879.1685094875199</v>
      </c>
      <c r="AK68" s="453">
        <v>0.14583333333333301</v>
      </c>
      <c r="AL68" s="454">
        <v>3009.1359425235601</v>
      </c>
      <c r="AM68" s="454">
        <v>2351.0113392221501</v>
      </c>
      <c r="AN68" s="454">
        <v>0</v>
      </c>
      <c r="AO68" s="454">
        <v>378.43317074240002</v>
      </c>
      <c r="AP68" s="454">
        <v>199.25375878219299</v>
      </c>
      <c r="AQ68" s="454">
        <v>0</v>
      </c>
      <c r="AR68" s="454">
        <v>0</v>
      </c>
      <c r="AS68" s="454">
        <v>10.827160199472299</v>
      </c>
      <c r="AT68" s="454">
        <v>-1006.4351476473601</v>
      </c>
      <c r="AU68" s="454">
        <v>-5.1028438425705396</v>
      </c>
      <c r="AV68" s="454">
        <v>-426.69328866351299</v>
      </c>
      <c r="AW68" s="454">
        <v>4937.1233799798601</v>
      </c>
      <c r="AX68" s="454">
        <v>4510.4300913163397</v>
      </c>
      <c r="AY68" s="454">
        <f t="shared" si="9"/>
        <v>4937.1233799798601</v>
      </c>
      <c r="AZ68" s="454">
        <f t="shared" si="10"/>
        <v>0</v>
      </c>
      <c r="BA68" s="454">
        <f t="shared" si="11"/>
        <v>-1006.4351476473601</v>
      </c>
    </row>
    <row r="69" spans="1:53" s="448" customFormat="1">
      <c r="A69" s="453">
        <v>0.15625</v>
      </c>
      <c r="B69" s="454">
        <v>3607.77445718423</v>
      </c>
      <c r="C69" s="454">
        <v>2688.2991724395902</v>
      </c>
      <c r="D69" s="454">
        <v>24.186259716672801</v>
      </c>
      <c r="E69" s="454">
        <v>365.143497059097</v>
      </c>
      <c r="F69" s="454">
        <v>71.446747683439696</v>
      </c>
      <c r="G69" s="454">
        <v>0</v>
      </c>
      <c r="H69" s="454">
        <v>0</v>
      </c>
      <c r="I69" s="454">
        <v>51.4724638922415</v>
      </c>
      <c r="J69" s="454">
        <v>-2133.7305050262098</v>
      </c>
      <c r="K69" s="454">
        <v>-5.15952088155783</v>
      </c>
      <c r="L69" s="454">
        <v>-492.20204350430203</v>
      </c>
      <c r="M69" s="454">
        <v>4669.4325720674997</v>
      </c>
      <c r="N69" s="454">
        <v>4177.2305285632001</v>
      </c>
      <c r="O69" s="454">
        <f t="shared" si="3"/>
        <v>4669.4325720674997</v>
      </c>
      <c r="P69" s="454">
        <f t="shared" si="4"/>
        <v>0</v>
      </c>
      <c r="Q69" s="454">
        <f t="shared" si="5"/>
        <v>-2133.7305050262098</v>
      </c>
      <c r="S69" s="453">
        <v>0.15625</v>
      </c>
      <c r="T69" s="454">
        <v>3173.5684060683302</v>
      </c>
      <c r="U69" s="454">
        <v>2480.8748006968799</v>
      </c>
      <c r="V69" s="454">
        <v>24.098135336344299</v>
      </c>
      <c r="W69" s="454">
        <v>351.71942053557598</v>
      </c>
      <c r="X69" s="454">
        <v>110.307509620446</v>
      </c>
      <c r="Y69" s="454">
        <v>310.68442984435399</v>
      </c>
      <c r="Z69" s="454">
        <v>0</v>
      </c>
      <c r="AA69" s="454">
        <v>53.236386888484901</v>
      </c>
      <c r="AB69" s="454">
        <v>-1883.44671997725</v>
      </c>
      <c r="AC69" s="454">
        <v>-5.2740747303510602</v>
      </c>
      <c r="AD69" s="454">
        <v>-458.053340961049</v>
      </c>
      <c r="AE69" s="454">
        <v>4615.7682942828096</v>
      </c>
      <c r="AF69" s="454">
        <v>4157.7149533217598</v>
      </c>
      <c r="AG69" s="454">
        <f t="shared" si="6"/>
        <v>4615.7682942828096</v>
      </c>
      <c r="AH69" s="454">
        <f t="shared" si="7"/>
        <v>0</v>
      </c>
      <c r="AI69" s="454">
        <f t="shared" si="8"/>
        <v>-1883.44671997725</v>
      </c>
      <c r="AK69" s="453">
        <v>0.15625</v>
      </c>
      <c r="AL69" s="454">
        <v>3009.8227941579598</v>
      </c>
      <c r="AM69" s="454">
        <v>2342.3127366026401</v>
      </c>
      <c r="AN69" s="454">
        <v>0</v>
      </c>
      <c r="AO69" s="454">
        <v>371.55629012939102</v>
      </c>
      <c r="AP69" s="454">
        <v>198.973812182394</v>
      </c>
      <c r="AQ69" s="454">
        <v>0</v>
      </c>
      <c r="AR69" s="454">
        <v>0</v>
      </c>
      <c r="AS69" s="454">
        <v>14.075724653128599</v>
      </c>
      <c r="AT69" s="454">
        <v>-994.59621060260304</v>
      </c>
      <c r="AU69" s="454">
        <v>-5.1364151842719803</v>
      </c>
      <c r="AV69" s="454">
        <v>-425.46913393275503</v>
      </c>
      <c r="AW69" s="454">
        <v>4937.0087319386403</v>
      </c>
      <c r="AX69" s="454">
        <v>4511.5395980058902</v>
      </c>
      <c r="AY69" s="454">
        <f t="shared" si="9"/>
        <v>4937.0087319386403</v>
      </c>
      <c r="AZ69" s="454">
        <f t="shared" si="10"/>
        <v>0</v>
      </c>
      <c r="BA69" s="454">
        <f t="shared" si="11"/>
        <v>-994.59621060260304</v>
      </c>
    </row>
    <row r="70" spans="1:53" s="448" customFormat="1">
      <c r="A70" s="453">
        <v>0.16666666666666699</v>
      </c>
      <c r="B70" s="454">
        <v>3613.6564546586801</v>
      </c>
      <c r="C70" s="454">
        <v>2686.3040040021101</v>
      </c>
      <c r="D70" s="454">
        <v>24.320404762853698</v>
      </c>
      <c r="E70" s="454">
        <v>363.21936317800402</v>
      </c>
      <c r="F70" s="454">
        <v>75.584282631752302</v>
      </c>
      <c r="G70" s="454">
        <v>0</v>
      </c>
      <c r="H70" s="454">
        <v>0</v>
      </c>
      <c r="I70" s="454">
        <v>58.088156850517898</v>
      </c>
      <c r="J70" s="454">
        <v>-2111.5312205504601</v>
      </c>
      <c r="K70" s="454">
        <v>-5.11249397854293</v>
      </c>
      <c r="L70" s="454">
        <v>-492.315970465943</v>
      </c>
      <c r="M70" s="454">
        <v>4704.5289515549102</v>
      </c>
      <c r="N70" s="454">
        <v>4212.2129810889701</v>
      </c>
      <c r="O70" s="454">
        <f t="shared" si="3"/>
        <v>4704.5289515549102</v>
      </c>
      <c r="P70" s="454">
        <f t="shared" si="4"/>
        <v>0</v>
      </c>
      <c r="Q70" s="454">
        <f t="shared" si="5"/>
        <v>-2111.5312205504601</v>
      </c>
      <c r="S70" s="453">
        <v>0.16666666666666699</v>
      </c>
      <c r="T70" s="454">
        <v>3183.0847749241402</v>
      </c>
      <c r="U70" s="454">
        <v>2495.1472720095799</v>
      </c>
      <c r="V70" s="454">
        <v>24.205119696661299</v>
      </c>
      <c r="W70" s="454">
        <v>353.43089611997198</v>
      </c>
      <c r="X70" s="454">
        <v>102.182998362571</v>
      </c>
      <c r="Y70" s="454">
        <v>22.263411719367902</v>
      </c>
      <c r="Z70" s="454">
        <v>0</v>
      </c>
      <c r="AA70" s="454">
        <v>58.486053186138001</v>
      </c>
      <c r="AB70" s="454">
        <v>-1555.17548936303</v>
      </c>
      <c r="AC70" s="454">
        <v>-25.0250072647579</v>
      </c>
      <c r="AD70" s="454">
        <v>-456.30922482763901</v>
      </c>
      <c r="AE70" s="454">
        <v>4658.60002939064</v>
      </c>
      <c r="AF70" s="454">
        <v>4202.2908045630002</v>
      </c>
      <c r="AG70" s="454">
        <f t="shared" si="6"/>
        <v>4658.60002939064</v>
      </c>
      <c r="AH70" s="454">
        <f t="shared" si="7"/>
        <v>0</v>
      </c>
      <c r="AI70" s="454">
        <f t="shared" si="8"/>
        <v>-1555.17548936303</v>
      </c>
      <c r="AK70" s="453">
        <v>0.16666666666666699</v>
      </c>
      <c r="AL70" s="454">
        <v>3009.6894481425202</v>
      </c>
      <c r="AM70" s="454">
        <v>2355.0226470257799</v>
      </c>
      <c r="AN70" s="454">
        <v>0</v>
      </c>
      <c r="AO70" s="454">
        <v>366.35848323315901</v>
      </c>
      <c r="AP70" s="454">
        <v>199.684446370356</v>
      </c>
      <c r="AQ70" s="454">
        <v>0</v>
      </c>
      <c r="AR70" s="454">
        <v>0</v>
      </c>
      <c r="AS70" s="454">
        <v>15.898913498663999</v>
      </c>
      <c r="AT70" s="454">
        <v>-974.00184680680104</v>
      </c>
      <c r="AU70" s="454">
        <v>-5.1095581045075997</v>
      </c>
      <c r="AV70" s="454">
        <v>-426.38031781968698</v>
      </c>
      <c r="AW70" s="454">
        <v>4967.5425333591702</v>
      </c>
      <c r="AX70" s="454">
        <v>4541.1622155394798</v>
      </c>
      <c r="AY70" s="454">
        <f t="shared" si="9"/>
        <v>4967.5425333591702</v>
      </c>
      <c r="AZ70" s="454">
        <f t="shared" si="10"/>
        <v>0</v>
      </c>
      <c r="BA70" s="454">
        <f t="shared" si="11"/>
        <v>-974.00184680680104</v>
      </c>
    </row>
    <row r="71" spans="1:53" s="448" customFormat="1">
      <c r="A71" s="453">
        <v>0.17708333333333301</v>
      </c>
      <c r="B71" s="454">
        <v>3615.8372215243598</v>
      </c>
      <c r="C71" s="454">
        <v>2684.2679485418298</v>
      </c>
      <c r="D71" s="454">
        <v>24.286868501308501</v>
      </c>
      <c r="E71" s="454">
        <v>365.15736625912803</v>
      </c>
      <c r="F71" s="454">
        <v>75.853670596044694</v>
      </c>
      <c r="G71" s="454">
        <v>0</v>
      </c>
      <c r="H71" s="454">
        <v>0</v>
      </c>
      <c r="I71" s="454">
        <v>58.186624407504098</v>
      </c>
      <c r="J71" s="454">
        <v>-2128.9112351092399</v>
      </c>
      <c r="K71" s="454">
        <v>-5.0318764442464801</v>
      </c>
      <c r="L71" s="454">
        <v>-492.37058450668701</v>
      </c>
      <c r="M71" s="454">
        <v>4689.6465882766797</v>
      </c>
      <c r="N71" s="454">
        <v>4197.27600377</v>
      </c>
      <c r="O71" s="454">
        <f t="shared" si="3"/>
        <v>4689.6465882766797</v>
      </c>
      <c r="P71" s="454">
        <f t="shared" si="4"/>
        <v>0</v>
      </c>
      <c r="Q71" s="454">
        <f t="shared" si="5"/>
        <v>-2128.9112351092399</v>
      </c>
      <c r="S71" s="453">
        <v>0.17708333333333301</v>
      </c>
      <c r="T71" s="454">
        <v>3182.1178303899501</v>
      </c>
      <c r="U71" s="454">
        <v>2475.35042517395</v>
      </c>
      <c r="V71" s="454">
        <v>24.124881426423599</v>
      </c>
      <c r="W71" s="454">
        <v>355.39459098556</v>
      </c>
      <c r="X71" s="454">
        <v>101.918514348497</v>
      </c>
      <c r="Y71" s="454">
        <v>0</v>
      </c>
      <c r="Z71" s="454">
        <v>0</v>
      </c>
      <c r="AA71" s="454">
        <v>56.243538882475697</v>
      </c>
      <c r="AB71" s="454">
        <v>-1453.7818523143701</v>
      </c>
      <c r="AC71" s="454">
        <v>-57.180258812548999</v>
      </c>
      <c r="AD71" s="454">
        <v>-454.12794774678002</v>
      </c>
      <c r="AE71" s="454">
        <v>4684.1876700799403</v>
      </c>
      <c r="AF71" s="454">
        <v>4230.0597223331597</v>
      </c>
      <c r="AG71" s="454">
        <f t="shared" si="6"/>
        <v>4684.1876700799403</v>
      </c>
      <c r="AH71" s="454">
        <f t="shared" si="7"/>
        <v>0</v>
      </c>
      <c r="AI71" s="454">
        <f t="shared" si="8"/>
        <v>-1453.7818523143701</v>
      </c>
      <c r="AK71" s="453">
        <v>0.17708333333333301</v>
      </c>
      <c r="AL71" s="454">
        <v>3010.3295611112699</v>
      </c>
      <c r="AM71" s="454">
        <v>2352.69350733785</v>
      </c>
      <c r="AN71" s="454">
        <v>0</v>
      </c>
      <c r="AO71" s="454">
        <v>370.66958212834902</v>
      </c>
      <c r="AP71" s="454">
        <v>199.69189896296899</v>
      </c>
      <c r="AQ71" s="454">
        <v>0</v>
      </c>
      <c r="AR71" s="454">
        <v>0</v>
      </c>
      <c r="AS71" s="454">
        <v>18.085022162904899</v>
      </c>
      <c r="AT71" s="454">
        <v>-957.78165499758495</v>
      </c>
      <c r="AU71" s="454">
        <v>-5.1364151842719803</v>
      </c>
      <c r="AV71" s="454">
        <v>-426.50042890570103</v>
      </c>
      <c r="AW71" s="454">
        <v>4988.5515015214896</v>
      </c>
      <c r="AX71" s="454">
        <v>4562.05107261579</v>
      </c>
      <c r="AY71" s="454">
        <f t="shared" si="9"/>
        <v>4988.5515015214896</v>
      </c>
      <c r="AZ71" s="454">
        <f t="shared" si="10"/>
        <v>0</v>
      </c>
      <c r="BA71" s="454">
        <f t="shared" si="11"/>
        <v>-957.78165499758495</v>
      </c>
    </row>
    <row r="72" spans="1:53" s="448" customFormat="1">
      <c r="A72" s="453">
        <v>0.1875</v>
      </c>
      <c r="B72" s="454">
        <v>3617.8112437457098</v>
      </c>
      <c r="C72" s="454">
        <v>2683.1906108093499</v>
      </c>
      <c r="D72" s="454">
        <v>24.2332104828361</v>
      </c>
      <c r="E72" s="454">
        <v>364.43796508283901</v>
      </c>
      <c r="F72" s="454">
        <v>75.818770085110302</v>
      </c>
      <c r="G72" s="454">
        <v>0</v>
      </c>
      <c r="H72" s="454">
        <v>16.266584055582701</v>
      </c>
      <c r="I72" s="454">
        <v>53.478407833206397</v>
      </c>
      <c r="J72" s="454">
        <v>-2138.74201146717</v>
      </c>
      <c r="K72" s="454">
        <v>-5.0251583243970703</v>
      </c>
      <c r="L72" s="454">
        <v>-492.40535080028502</v>
      </c>
      <c r="M72" s="454">
        <v>4691.4696223030796</v>
      </c>
      <c r="N72" s="454">
        <v>4199.0642715027898</v>
      </c>
      <c r="O72" s="454">
        <f t="shared" si="3"/>
        <v>4691.4696223030796</v>
      </c>
      <c r="P72" s="454">
        <f t="shared" si="4"/>
        <v>0</v>
      </c>
      <c r="Q72" s="454">
        <f t="shared" si="5"/>
        <v>-2138.74201146717</v>
      </c>
      <c r="S72" s="453">
        <v>0.1875</v>
      </c>
      <c r="T72" s="454">
        <v>3186.3125038349799</v>
      </c>
      <c r="U72" s="454">
        <v>2473.0867336798901</v>
      </c>
      <c r="V72" s="454">
        <v>24.185060129101899</v>
      </c>
      <c r="W72" s="454">
        <v>355.58884217139502</v>
      </c>
      <c r="X72" s="454">
        <v>101.93100009459501</v>
      </c>
      <c r="Y72" s="454">
        <v>0</v>
      </c>
      <c r="Z72" s="454">
        <v>1.71037557563823</v>
      </c>
      <c r="AA72" s="454">
        <v>50.040526504520898</v>
      </c>
      <c r="AB72" s="454">
        <v>-1492.71434840392</v>
      </c>
      <c r="AC72" s="454">
        <v>-57.046070979946201</v>
      </c>
      <c r="AD72" s="454">
        <v>-454.10928257066001</v>
      </c>
      <c r="AE72" s="454">
        <v>4643.0946226062597</v>
      </c>
      <c r="AF72" s="454">
        <v>4188.9853400355996</v>
      </c>
      <c r="AG72" s="454">
        <f t="shared" si="6"/>
        <v>4643.0946226062597</v>
      </c>
      <c r="AH72" s="454">
        <f t="shared" si="7"/>
        <v>0</v>
      </c>
      <c r="AI72" s="454">
        <f t="shared" si="8"/>
        <v>-1492.71434840392</v>
      </c>
      <c r="AK72" s="453">
        <v>0.1875</v>
      </c>
      <c r="AL72" s="454">
        <v>3010.7029494899798</v>
      </c>
      <c r="AM72" s="454">
        <v>2345.1499132069998</v>
      </c>
      <c r="AN72" s="454">
        <v>0</v>
      </c>
      <c r="AO72" s="454">
        <v>368.662644745921</v>
      </c>
      <c r="AP72" s="454">
        <v>199.75430833014099</v>
      </c>
      <c r="AQ72" s="454">
        <v>0</v>
      </c>
      <c r="AR72" s="454">
        <v>0</v>
      </c>
      <c r="AS72" s="454">
        <v>20.250377144123298</v>
      </c>
      <c r="AT72" s="454">
        <v>-996.51634969037002</v>
      </c>
      <c r="AU72" s="454">
        <v>-5.1364151842719803</v>
      </c>
      <c r="AV72" s="454">
        <v>-425.68206632857601</v>
      </c>
      <c r="AW72" s="454">
        <v>4942.8674280425203</v>
      </c>
      <c r="AX72" s="454">
        <v>4517.1853617139504</v>
      </c>
      <c r="AY72" s="454">
        <f t="shared" si="9"/>
        <v>4942.8674280425203</v>
      </c>
      <c r="AZ72" s="454">
        <f t="shared" si="10"/>
        <v>0</v>
      </c>
      <c r="BA72" s="454">
        <f t="shared" si="11"/>
        <v>-996.51634969037002</v>
      </c>
    </row>
    <row r="73" spans="1:53" s="448" customFormat="1">
      <c r="A73" s="453">
        <v>0.19791666666666699</v>
      </c>
      <c r="B73" s="454">
        <v>3621.44584976128</v>
      </c>
      <c r="C73" s="454">
        <v>2687.4043725123902</v>
      </c>
      <c r="D73" s="454">
        <v>24.2533322397632</v>
      </c>
      <c r="E73" s="454">
        <v>361.67622394860803</v>
      </c>
      <c r="F73" s="454">
        <v>75.819289182338494</v>
      </c>
      <c r="G73" s="454">
        <v>0</v>
      </c>
      <c r="H73" s="454">
        <v>18.787938237508101</v>
      </c>
      <c r="I73" s="454">
        <v>51.618323965281597</v>
      </c>
      <c r="J73" s="454">
        <v>-2177.3171827759402</v>
      </c>
      <c r="K73" s="454">
        <v>-5.0318764442464801</v>
      </c>
      <c r="L73" s="454">
        <v>-492.83257381076902</v>
      </c>
      <c r="M73" s="454">
        <v>4658.6562706269797</v>
      </c>
      <c r="N73" s="454">
        <v>4165.82369681621</v>
      </c>
      <c r="O73" s="454">
        <f t="shared" si="3"/>
        <v>4658.6562706269797</v>
      </c>
      <c r="P73" s="454">
        <f t="shared" si="4"/>
        <v>0</v>
      </c>
      <c r="Q73" s="454">
        <f t="shared" si="5"/>
        <v>-2177.3171827759402</v>
      </c>
      <c r="S73" s="453">
        <v>0.19791666666666699</v>
      </c>
      <c r="T73" s="454">
        <v>2971.9703371379201</v>
      </c>
      <c r="U73" s="454">
        <v>2467.0809798845198</v>
      </c>
      <c r="V73" s="454">
        <v>24.124881426423599</v>
      </c>
      <c r="W73" s="454">
        <v>355.78044184079999</v>
      </c>
      <c r="X73" s="454">
        <v>101.450098922173</v>
      </c>
      <c r="Y73" s="454">
        <v>0</v>
      </c>
      <c r="Z73" s="454">
        <v>12.8305187230699</v>
      </c>
      <c r="AA73" s="454">
        <v>44.299534024805098</v>
      </c>
      <c r="AB73" s="454">
        <v>-1321.60241105143</v>
      </c>
      <c r="AC73" s="454">
        <v>-36.488503196950298</v>
      </c>
      <c r="AD73" s="454">
        <v>-441.05766349815002</v>
      </c>
      <c r="AE73" s="454">
        <v>4619.4458777113296</v>
      </c>
      <c r="AF73" s="454">
        <v>4178.3882142131797</v>
      </c>
      <c r="AG73" s="454">
        <f t="shared" si="6"/>
        <v>4619.4458777113296</v>
      </c>
      <c r="AH73" s="454">
        <f t="shared" si="7"/>
        <v>0</v>
      </c>
      <c r="AI73" s="454">
        <f t="shared" si="8"/>
        <v>-1321.60241105143</v>
      </c>
      <c r="AK73" s="453">
        <v>0.19791666666666699</v>
      </c>
      <c r="AL73" s="454">
        <v>3010.88298533234</v>
      </c>
      <c r="AM73" s="454">
        <v>2336.1127917321701</v>
      </c>
      <c r="AN73" s="454">
        <v>0</v>
      </c>
      <c r="AO73" s="454">
        <v>372.95534960103799</v>
      </c>
      <c r="AP73" s="454">
        <v>199.935206604705</v>
      </c>
      <c r="AQ73" s="454">
        <v>0</v>
      </c>
      <c r="AR73" s="454">
        <v>0</v>
      </c>
      <c r="AS73" s="454">
        <v>22.041799586088398</v>
      </c>
      <c r="AT73" s="454">
        <v>-1006.64356088037</v>
      </c>
      <c r="AU73" s="454">
        <v>-5.1095581045075997</v>
      </c>
      <c r="AV73" s="454">
        <v>-425.11980360427299</v>
      </c>
      <c r="AW73" s="454">
        <v>4930.1750138714597</v>
      </c>
      <c r="AX73" s="454">
        <v>4505.05521026719</v>
      </c>
      <c r="AY73" s="454">
        <f t="shared" si="9"/>
        <v>4930.1750138714597</v>
      </c>
      <c r="AZ73" s="454">
        <f t="shared" si="10"/>
        <v>0</v>
      </c>
      <c r="BA73" s="454">
        <f t="shared" si="11"/>
        <v>-1006.64356088037</v>
      </c>
    </row>
    <row r="74" spans="1:53" s="448" customFormat="1">
      <c r="A74" s="453">
        <v>0.20833333333333301</v>
      </c>
      <c r="B74" s="454">
        <v>3623.32651288746</v>
      </c>
      <c r="C74" s="454">
        <v>2691.35595788603</v>
      </c>
      <c r="D74" s="454">
        <v>24.226503230527101</v>
      </c>
      <c r="E74" s="454">
        <v>364.611965836401</v>
      </c>
      <c r="F74" s="454">
        <v>75.787666384182899</v>
      </c>
      <c r="G74" s="454">
        <v>0</v>
      </c>
      <c r="H74" s="454">
        <v>18.878110846201601</v>
      </c>
      <c r="I74" s="454">
        <v>53.110625041021002</v>
      </c>
      <c r="J74" s="454">
        <v>-2203.3469356363598</v>
      </c>
      <c r="K74" s="454">
        <v>-5.0251583243970703</v>
      </c>
      <c r="L74" s="454">
        <v>-493.54920967343099</v>
      </c>
      <c r="M74" s="454">
        <v>4642.9252481510603</v>
      </c>
      <c r="N74" s="454">
        <v>4149.3760384776297</v>
      </c>
      <c r="O74" s="454">
        <f t="shared" si="3"/>
        <v>4642.9252481510603</v>
      </c>
      <c r="P74" s="454">
        <f t="shared" si="4"/>
        <v>0</v>
      </c>
      <c r="Q74" s="454">
        <f t="shared" si="5"/>
        <v>-2203.3469356363598</v>
      </c>
      <c r="S74" s="453">
        <v>0.20833333333333301</v>
      </c>
      <c r="T74" s="454">
        <v>2523.9264846928099</v>
      </c>
      <c r="U74" s="454">
        <v>2546.4162059411601</v>
      </c>
      <c r="V74" s="454">
        <v>24.285356819085798</v>
      </c>
      <c r="W74" s="454">
        <v>380.19239297279802</v>
      </c>
      <c r="X74" s="454">
        <v>328.25386265109103</v>
      </c>
      <c r="Y74" s="454">
        <v>0</v>
      </c>
      <c r="Z74" s="454">
        <v>12.923242498274901</v>
      </c>
      <c r="AA74" s="454">
        <v>42.163755301822199</v>
      </c>
      <c r="AB74" s="454">
        <v>-1185.7523586260199</v>
      </c>
      <c r="AC74" s="454">
        <v>-5.3210448807919004</v>
      </c>
      <c r="AD74" s="454">
        <v>-426.20826939044503</v>
      </c>
      <c r="AE74" s="454">
        <v>4667.0878973702402</v>
      </c>
      <c r="AF74" s="454">
        <v>4240.8796279797898</v>
      </c>
      <c r="AG74" s="454">
        <f t="shared" si="6"/>
        <v>4667.0878973702402</v>
      </c>
      <c r="AH74" s="454">
        <f t="shared" si="7"/>
        <v>0</v>
      </c>
      <c r="AI74" s="454">
        <f t="shared" si="8"/>
        <v>-1185.7523586260199</v>
      </c>
      <c r="AK74" s="453">
        <v>0.20833333333333301</v>
      </c>
      <c r="AL74" s="454">
        <v>3011.1097272811899</v>
      </c>
      <c r="AM74" s="454">
        <v>2371.6317638170599</v>
      </c>
      <c r="AN74" s="454">
        <v>0</v>
      </c>
      <c r="AO74" s="454">
        <v>370.85635644700801</v>
      </c>
      <c r="AP74" s="454">
        <v>199.777457474893</v>
      </c>
      <c r="AQ74" s="454">
        <v>0</v>
      </c>
      <c r="AR74" s="454">
        <v>0</v>
      </c>
      <c r="AS74" s="454">
        <v>23.0707499800302</v>
      </c>
      <c r="AT74" s="454">
        <v>-1021.85736776382</v>
      </c>
      <c r="AU74" s="454">
        <v>-5.1095581045075997</v>
      </c>
      <c r="AV74" s="454">
        <v>-428.45584705073497</v>
      </c>
      <c r="AW74" s="454">
        <v>4949.4791291318497</v>
      </c>
      <c r="AX74" s="454">
        <v>4521.0232820811098</v>
      </c>
      <c r="AY74" s="454">
        <f t="shared" si="9"/>
        <v>4949.4791291318497</v>
      </c>
      <c r="AZ74" s="454">
        <f t="shared" si="10"/>
        <v>0</v>
      </c>
      <c r="BA74" s="454">
        <f t="shared" si="11"/>
        <v>-1021.85736776382</v>
      </c>
    </row>
    <row r="75" spans="1:53" s="448" customFormat="1">
      <c r="A75" s="453">
        <v>0.21875</v>
      </c>
      <c r="B75" s="454">
        <v>3622.8396746759399</v>
      </c>
      <c r="C75" s="454">
        <v>2695.23322711217</v>
      </c>
      <c r="D75" s="454">
        <v>24.1929669689818</v>
      </c>
      <c r="E75" s="454">
        <v>365.35004837521302</v>
      </c>
      <c r="F75" s="454">
        <v>75.772433230248396</v>
      </c>
      <c r="G75" s="454">
        <v>0</v>
      </c>
      <c r="H75" s="454">
        <v>19.0962953605652</v>
      </c>
      <c r="I75" s="454">
        <v>57.5547301730792</v>
      </c>
      <c r="J75" s="454">
        <v>-2313.62191517785</v>
      </c>
      <c r="K75" s="454">
        <v>-5.11249397854293</v>
      </c>
      <c r="L75" s="454">
        <v>-494.01440230778502</v>
      </c>
      <c r="M75" s="454">
        <v>4541.30496673981</v>
      </c>
      <c r="N75" s="454">
        <v>4047.2905644320199</v>
      </c>
      <c r="O75" s="454">
        <f t="shared" si="3"/>
        <v>4541.30496673981</v>
      </c>
      <c r="P75" s="454">
        <f t="shared" si="4"/>
        <v>0</v>
      </c>
      <c r="Q75" s="454">
        <f t="shared" si="5"/>
        <v>-2313.62191517785</v>
      </c>
      <c r="S75" s="453">
        <v>0.21875</v>
      </c>
      <c r="T75" s="454">
        <v>2525.7137283761199</v>
      </c>
      <c r="U75" s="454">
        <v>2563.8628892738402</v>
      </c>
      <c r="V75" s="454">
        <v>24.191746651621699</v>
      </c>
      <c r="W75" s="454">
        <v>381.009555144839</v>
      </c>
      <c r="X75" s="454">
        <v>455.95941592078901</v>
      </c>
      <c r="Y75" s="454">
        <v>0</v>
      </c>
      <c r="Z75" s="454">
        <v>12.953812988216599</v>
      </c>
      <c r="AA75" s="454">
        <v>41.437558945144502</v>
      </c>
      <c r="AB75" s="454">
        <v>-1352.7527065666</v>
      </c>
      <c r="AC75" s="454">
        <v>-5.3210448807919004</v>
      </c>
      <c r="AD75" s="454">
        <v>-429.12933031792102</v>
      </c>
      <c r="AE75" s="454">
        <v>4647.0549558531802</v>
      </c>
      <c r="AF75" s="454">
        <v>4217.9256255352502</v>
      </c>
      <c r="AG75" s="454">
        <f t="shared" si="6"/>
        <v>4647.0549558531802</v>
      </c>
      <c r="AH75" s="454">
        <f t="shared" si="7"/>
        <v>0</v>
      </c>
      <c r="AI75" s="454">
        <f t="shared" si="8"/>
        <v>-1352.7527065666</v>
      </c>
      <c r="AK75" s="453">
        <v>0.21875</v>
      </c>
      <c r="AL75" s="454">
        <v>3010.72295709015</v>
      </c>
      <c r="AM75" s="454">
        <v>2367.4768336263901</v>
      </c>
      <c r="AN75" s="454">
        <v>0</v>
      </c>
      <c r="AO75" s="454">
        <v>369.30597054032</v>
      </c>
      <c r="AP75" s="454">
        <v>199.757004962774</v>
      </c>
      <c r="AQ75" s="454">
        <v>0</v>
      </c>
      <c r="AR75" s="454">
        <v>1.7552613118489599</v>
      </c>
      <c r="AS75" s="454">
        <v>25.1940519990378</v>
      </c>
      <c r="AT75" s="454">
        <v>-1043.29335710589</v>
      </c>
      <c r="AU75" s="454">
        <v>-5.1364151842719803</v>
      </c>
      <c r="AV75" s="454">
        <v>-427.96684000960602</v>
      </c>
      <c r="AW75" s="454">
        <v>4925.7823072403598</v>
      </c>
      <c r="AX75" s="454">
        <v>4497.8154672307501</v>
      </c>
      <c r="AY75" s="454">
        <f t="shared" si="9"/>
        <v>4925.7823072403598</v>
      </c>
      <c r="AZ75" s="454">
        <f t="shared" si="10"/>
        <v>0</v>
      </c>
      <c r="BA75" s="454">
        <f t="shared" si="11"/>
        <v>-1043.29335710589</v>
      </c>
    </row>
    <row r="76" spans="1:53" s="448" customFormat="1">
      <c r="A76" s="453">
        <v>0.22916666666666699</v>
      </c>
      <c r="B76" s="454">
        <v>3624.6936521451598</v>
      </c>
      <c r="C76" s="454">
        <v>2698.2448544928602</v>
      </c>
      <c r="D76" s="454">
        <v>24.179552464363699</v>
      </c>
      <c r="E76" s="454">
        <v>367.37012963642098</v>
      </c>
      <c r="F76" s="454">
        <v>75.747442020719205</v>
      </c>
      <c r="G76" s="454">
        <v>0</v>
      </c>
      <c r="H76" s="454">
        <v>20.552387812296601</v>
      </c>
      <c r="I76" s="454">
        <v>51.454868876805001</v>
      </c>
      <c r="J76" s="454">
        <v>-2335.5016524904599</v>
      </c>
      <c r="K76" s="454">
        <v>-5.1393664899750897</v>
      </c>
      <c r="L76" s="454">
        <v>-494.491354836433</v>
      </c>
      <c r="M76" s="454">
        <v>4521.6018684681903</v>
      </c>
      <c r="N76" s="454">
        <v>4027.1105136317601</v>
      </c>
      <c r="O76" s="454">
        <f t="shared" si="3"/>
        <v>4521.6018684681903</v>
      </c>
      <c r="P76" s="454">
        <f t="shared" si="4"/>
        <v>0</v>
      </c>
      <c r="Q76" s="454">
        <f t="shared" si="5"/>
        <v>-2335.5016524904599</v>
      </c>
      <c r="S76" s="453">
        <v>0.22916666666666699</v>
      </c>
      <c r="T76" s="454">
        <v>2522.8728261227702</v>
      </c>
      <c r="U76" s="454">
        <v>2632.4090743226898</v>
      </c>
      <c r="V76" s="454">
        <v>24.031270238681</v>
      </c>
      <c r="W76" s="454">
        <v>378.84836659826601</v>
      </c>
      <c r="X76" s="454">
        <v>284.04457866369199</v>
      </c>
      <c r="Y76" s="454">
        <v>52.704722166142503</v>
      </c>
      <c r="Z76" s="454">
        <v>12.8811366927014</v>
      </c>
      <c r="AA76" s="454">
        <v>41.319910637109402</v>
      </c>
      <c r="AB76" s="454">
        <v>-1359.2436106632099</v>
      </c>
      <c r="AC76" s="454">
        <v>-5.6224371087317904</v>
      </c>
      <c r="AD76" s="454">
        <v>-434.77616069066198</v>
      </c>
      <c r="AE76" s="454">
        <v>4584.2458376701197</v>
      </c>
      <c r="AF76" s="454">
        <v>4149.46967697945</v>
      </c>
      <c r="AG76" s="454">
        <f t="shared" si="6"/>
        <v>4584.2458376701197</v>
      </c>
      <c r="AH76" s="454">
        <f t="shared" si="7"/>
        <v>0</v>
      </c>
      <c r="AI76" s="454">
        <f t="shared" si="8"/>
        <v>-1359.2436106632099</v>
      </c>
      <c r="AK76" s="453">
        <v>0.22916666666666699</v>
      </c>
      <c r="AL76" s="454">
        <v>3011.2163747903001</v>
      </c>
      <c r="AM76" s="454">
        <v>2364.80987016054</v>
      </c>
      <c r="AN76" s="454">
        <v>0</v>
      </c>
      <c r="AO76" s="454">
        <v>369.014391594617</v>
      </c>
      <c r="AP76" s="454">
        <v>195.43489693059601</v>
      </c>
      <c r="AQ76" s="454">
        <v>0</v>
      </c>
      <c r="AR76" s="454">
        <v>26.343431543986</v>
      </c>
      <c r="AS76" s="454">
        <v>21.524490561609099</v>
      </c>
      <c r="AT76" s="454">
        <v>-1021.82983072149</v>
      </c>
      <c r="AU76" s="454">
        <v>-5.1364151842719803</v>
      </c>
      <c r="AV76" s="454">
        <v>-427.84255388355098</v>
      </c>
      <c r="AW76" s="454">
        <v>4961.3772096758803</v>
      </c>
      <c r="AX76" s="454">
        <v>4533.5346557923303</v>
      </c>
      <c r="AY76" s="454">
        <f t="shared" si="9"/>
        <v>4961.3772096758803</v>
      </c>
      <c r="AZ76" s="454">
        <f t="shared" si="10"/>
        <v>0</v>
      </c>
      <c r="BA76" s="454">
        <f t="shared" si="11"/>
        <v>-1021.82983072149</v>
      </c>
    </row>
    <row r="77" spans="1:53" s="448" customFormat="1">
      <c r="A77" s="453">
        <v>0.23958333333333301</v>
      </c>
      <c r="B77" s="454">
        <v>3624.3468200130701</v>
      </c>
      <c r="C77" s="454">
        <v>2704.86255629882</v>
      </c>
      <c r="D77" s="454">
        <v>24.1929669689818</v>
      </c>
      <c r="E77" s="454">
        <v>370.58002785486798</v>
      </c>
      <c r="F77" s="454">
        <v>75.726344850646598</v>
      </c>
      <c r="G77" s="454">
        <v>0</v>
      </c>
      <c r="H77" s="454">
        <v>33.908657391866001</v>
      </c>
      <c r="I77" s="454">
        <v>44.043759387968699</v>
      </c>
      <c r="J77" s="454">
        <v>-2349.3084246016501</v>
      </c>
      <c r="K77" s="454">
        <v>-5.1393664899750897</v>
      </c>
      <c r="L77" s="454">
        <v>-495.37526354269198</v>
      </c>
      <c r="M77" s="454">
        <v>4523.2133416745901</v>
      </c>
      <c r="N77" s="454">
        <v>4027.8380781319001</v>
      </c>
      <c r="O77" s="454">
        <f t="shared" si="3"/>
        <v>4523.2133416745901</v>
      </c>
      <c r="P77" s="454">
        <f t="shared" si="4"/>
        <v>0</v>
      </c>
      <c r="Q77" s="454">
        <f t="shared" si="5"/>
        <v>-2349.3084246016501</v>
      </c>
      <c r="S77" s="453">
        <v>0.23958333333333301</v>
      </c>
      <c r="T77" s="454">
        <v>2522.3259871588002</v>
      </c>
      <c r="U77" s="454">
        <v>2657.0374589023399</v>
      </c>
      <c r="V77" s="454">
        <v>24.131567821408598</v>
      </c>
      <c r="W77" s="454">
        <v>370.14484461440799</v>
      </c>
      <c r="X77" s="454">
        <v>129.39279034467401</v>
      </c>
      <c r="Y77" s="454">
        <v>125.661079025728</v>
      </c>
      <c r="Z77" s="454">
        <v>12.783503846226999</v>
      </c>
      <c r="AA77" s="454">
        <v>49.111215026704798</v>
      </c>
      <c r="AB77" s="454">
        <v>-1344.40973273486</v>
      </c>
      <c r="AC77" s="454">
        <v>-5.31433486844203</v>
      </c>
      <c r="AD77" s="454">
        <v>-436.32140006825603</v>
      </c>
      <c r="AE77" s="454">
        <v>4540.8643791369996</v>
      </c>
      <c r="AF77" s="454">
        <v>4104.5429790687404</v>
      </c>
      <c r="AG77" s="454">
        <f t="shared" si="6"/>
        <v>4540.8643791369996</v>
      </c>
      <c r="AH77" s="454">
        <f t="shared" si="7"/>
        <v>0</v>
      </c>
      <c r="AI77" s="454">
        <f t="shared" si="8"/>
        <v>-1344.40973273486</v>
      </c>
      <c r="AK77" s="453">
        <v>0.23958333333333301</v>
      </c>
      <c r="AL77" s="454">
        <v>3009.7027322773802</v>
      </c>
      <c r="AM77" s="454">
        <v>2359.4112040436798</v>
      </c>
      <c r="AN77" s="454">
        <v>0</v>
      </c>
      <c r="AO77" s="454">
        <v>372.74468329053201</v>
      </c>
      <c r="AP77" s="454">
        <v>197.18181944153201</v>
      </c>
      <c r="AQ77" s="454">
        <v>0</v>
      </c>
      <c r="AR77" s="454">
        <v>26.317150266011598</v>
      </c>
      <c r="AS77" s="454">
        <v>20.847444836975999</v>
      </c>
      <c r="AT77" s="454">
        <v>-1025.1492434069701</v>
      </c>
      <c r="AU77" s="454">
        <v>-5.1364151842719803</v>
      </c>
      <c r="AV77" s="454">
        <v>-427.483716901104</v>
      </c>
      <c r="AW77" s="454">
        <v>4955.9193755648603</v>
      </c>
      <c r="AX77" s="454">
        <v>4528.4356586637596</v>
      </c>
      <c r="AY77" s="454">
        <f t="shared" si="9"/>
        <v>4955.9193755648603</v>
      </c>
      <c r="AZ77" s="454">
        <f t="shared" si="10"/>
        <v>0</v>
      </c>
      <c r="BA77" s="454">
        <f t="shared" si="11"/>
        <v>-1025.1492434069701</v>
      </c>
    </row>
    <row r="78" spans="1:53" s="448" customFormat="1">
      <c r="A78" s="453">
        <v>0.25</v>
      </c>
      <c r="B78" s="454">
        <v>3624.16679358905</v>
      </c>
      <c r="C78" s="454">
        <v>2721.00332045716</v>
      </c>
      <c r="D78" s="454">
        <v>24.239917735145099</v>
      </c>
      <c r="E78" s="454">
        <v>386.33920959539699</v>
      </c>
      <c r="F78" s="454">
        <v>76.907904670545307</v>
      </c>
      <c r="G78" s="454">
        <v>0</v>
      </c>
      <c r="H78" s="454">
        <v>53.9428268661499</v>
      </c>
      <c r="I78" s="454">
        <v>35.093923996552299</v>
      </c>
      <c r="J78" s="454">
        <v>-2313.3136442814098</v>
      </c>
      <c r="K78" s="454">
        <v>-5.1863933929899799</v>
      </c>
      <c r="L78" s="454">
        <v>-498.12904240970101</v>
      </c>
      <c r="M78" s="454">
        <v>4603.1938592356</v>
      </c>
      <c r="N78" s="454">
        <v>4105.0648168259004</v>
      </c>
      <c r="O78" s="454">
        <f t="shared" si="3"/>
        <v>4603.1938592356</v>
      </c>
      <c r="P78" s="454">
        <f t="shared" si="4"/>
        <v>0</v>
      </c>
      <c r="Q78" s="454">
        <f t="shared" si="5"/>
        <v>-2313.3136442814098</v>
      </c>
      <c r="S78" s="453">
        <v>0.25</v>
      </c>
      <c r="T78" s="454">
        <v>2520.3920166840799</v>
      </c>
      <c r="U78" s="454">
        <v>2671.1375415520401</v>
      </c>
      <c r="V78" s="454">
        <v>24.138254471463199</v>
      </c>
      <c r="W78" s="454">
        <v>390.423802455844</v>
      </c>
      <c r="X78" s="454">
        <v>114.192849301386</v>
      </c>
      <c r="Y78" s="454">
        <v>40.792641052357602</v>
      </c>
      <c r="Z78" s="454">
        <v>12.9023694931309</v>
      </c>
      <c r="AA78" s="454">
        <v>51.148565479879302</v>
      </c>
      <c r="AB78" s="454">
        <v>-1263.8557655037</v>
      </c>
      <c r="AC78" s="454">
        <v>-5.3545950065329997</v>
      </c>
      <c r="AD78" s="454">
        <v>-437.758430580148</v>
      </c>
      <c r="AE78" s="454">
        <v>4555.9176799799498</v>
      </c>
      <c r="AF78" s="454">
        <v>4118.1592493997996</v>
      </c>
      <c r="AG78" s="454">
        <f t="shared" si="6"/>
        <v>4555.9176799799498</v>
      </c>
      <c r="AH78" s="454">
        <f t="shared" si="7"/>
        <v>0</v>
      </c>
      <c r="AI78" s="454">
        <f t="shared" si="8"/>
        <v>-1263.8557655037</v>
      </c>
      <c r="AK78" s="453">
        <v>0.25</v>
      </c>
      <c r="AL78" s="454">
        <v>3008.90257478687</v>
      </c>
      <c r="AM78" s="454">
        <v>2362.4992550933898</v>
      </c>
      <c r="AN78" s="454">
        <v>0</v>
      </c>
      <c r="AO78" s="454">
        <v>404.50317322838202</v>
      </c>
      <c r="AP78" s="454">
        <v>213.967075216155</v>
      </c>
      <c r="AQ78" s="454">
        <v>0</v>
      </c>
      <c r="AR78" s="454">
        <v>26.3375303993225</v>
      </c>
      <c r="AS78" s="454">
        <v>21.6503816356906</v>
      </c>
      <c r="AT78" s="454">
        <v>-1044.39232491185</v>
      </c>
      <c r="AU78" s="454">
        <v>-5.0827010247432201</v>
      </c>
      <c r="AV78" s="454">
        <v>-429.97712151878898</v>
      </c>
      <c r="AW78" s="454">
        <v>4988.3849644232196</v>
      </c>
      <c r="AX78" s="454">
        <v>4558.4078429044303</v>
      </c>
      <c r="AY78" s="454">
        <f t="shared" si="9"/>
        <v>4988.3849644232196</v>
      </c>
      <c r="AZ78" s="454">
        <f t="shared" si="10"/>
        <v>0</v>
      </c>
      <c r="BA78" s="454">
        <f t="shared" si="11"/>
        <v>-1044.39232491185</v>
      </c>
    </row>
    <row r="79" spans="1:53" s="448" customFormat="1">
      <c r="A79" s="453">
        <v>0.26041666666666702</v>
      </c>
      <c r="B79" s="454">
        <v>3623.8066430509798</v>
      </c>
      <c r="C79" s="454">
        <v>2724.1189805880999</v>
      </c>
      <c r="D79" s="454">
        <v>24.159430707436599</v>
      </c>
      <c r="E79" s="454">
        <v>393.01163722756598</v>
      </c>
      <c r="F79" s="454">
        <v>76.624098389122494</v>
      </c>
      <c r="G79" s="454">
        <v>0</v>
      </c>
      <c r="H79" s="454">
        <v>80.246946042378795</v>
      </c>
      <c r="I79" s="454">
        <v>31.712332524873801</v>
      </c>
      <c r="J79" s="454">
        <v>-2279.7169923629999</v>
      </c>
      <c r="K79" s="454">
        <v>-5.05874895567863</v>
      </c>
      <c r="L79" s="454">
        <v>-499.06247044081402</v>
      </c>
      <c r="M79" s="454">
        <v>4668.9043272117697</v>
      </c>
      <c r="N79" s="454">
        <v>4169.8418567709596</v>
      </c>
      <c r="O79" s="454">
        <f t="shared" si="3"/>
        <v>4668.9043272117697</v>
      </c>
      <c r="P79" s="454">
        <f t="shared" si="4"/>
        <v>0</v>
      </c>
      <c r="Q79" s="454">
        <f t="shared" si="5"/>
        <v>-2279.7169923629999</v>
      </c>
      <c r="S79" s="453">
        <v>0.26041666666666702</v>
      </c>
      <c r="T79" s="454">
        <v>2520.6854865481801</v>
      </c>
      <c r="U79" s="454">
        <v>2668.91216953907</v>
      </c>
      <c r="V79" s="454">
        <v>24.098135336344299</v>
      </c>
      <c r="W79" s="454">
        <v>385.99194503807502</v>
      </c>
      <c r="X79" s="454">
        <v>110.006372101374</v>
      </c>
      <c r="Y79" s="454">
        <v>0</v>
      </c>
      <c r="Z79" s="454">
        <v>13.839391847481</v>
      </c>
      <c r="AA79" s="454">
        <v>57.836557203097698</v>
      </c>
      <c r="AB79" s="454">
        <v>-1180.47109425086</v>
      </c>
      <c r="AC79" s="454">
        <v>-5.2539446613055798</v>
      </c>
      <c r="AD79" s="454">
        <v>-436.766923448027</v>
      </c>
      <c r="AE79" s="454">
        <v>4595.6450187014498</v>
      </c>
      <c r="AF79" s="454">
        <v>4158.8780952534298</v>
      </c>
      <c r="AG79" s="454">
        <f t="shared" si="6"/>
        <v>4595.6450187014498</v>
      </c>
      <c r="AH79" s="454">
        <f t="shared" si="7"/>
        <v>0</v>
      </c>
      <c r="AI79" s="454">
        <f t="shared" si="8"/>
        <v>-1180.47109425086</v>
      </c>
      <c r="AK79" s="453">
        <v>0.26041666666666702</v>
      </c>
      <c r="AL79" s="454">
        <v>3008.7758871184301</v>
      </c>
      <c r="AM79" s="454">
        <v>2361.2437028515101</v>
      </c>
      <c r="AN79" s="454">
        <v>0</v>
      </c>
      <c r="AO79" s="454">
        <v>412.41618683432199</v>
      </c>
      <c r="AP79" s="454">
        <v>214.725094991861</v>
      </c>
      <c r="AQ79" s="454">
        <v>0</v>
      </c>
      <c r="AR79" s="454">
        <v>26.341011444091802</v>
      </c>
      <c r="AS79" s="454">
        <v>19.162916546920499</v>
      </c>
      <c r="AT79" s="454">
        <v>-1055.61888298606</v>
      </c>
      <c r="AU79" s="454">
        <v>-5.0491296830417802</v>
      </c>
      <c r="AV79" s="454">
        <v>-430.347164750319</v>
      </c>
      <c r="AW79" s="454">
        <v>4981.9967871180397</v>
      </c>
      <c r="AX79" s="454">
        <v>4551.6496223677204</v>
      </c>
      <c r="AY79" s="454">
        <f t="shared" si="9"/>
        <v>4981.9967871180397</v>
      </c>
      <c r="AZ79" s="454">
        <f t="shared" si="10"/>
        <v>0</v>
      </c>
      <c r="BA79" s="454">
        <f t="shared" si="11"/>
        <v>-1055.61888298606</v>
      </c>
    </row>
    <row r="80" spans="1:53" s="448" customFormat="1">
      <c r="A80" s="453">
        <v>0.27083333333333298</v>
      </c>
      <c r="B80" s="454">
        <v>3624.4535463592301</v>
      </c>
      <c r="C80" s="454">
        <v>2722.0258409959501</v>
      </c>
      <c r="D80" s="454">
        <v>24.206381473599901</v>
      </c>
      <c r="E80" s="454">
        <v>389.34883822813703</v>
      </c>
      <c r="F80" s="454">
        <v>76.614764902124307</v>
      </c>
      <c r="G80" s="454">
        <v>0</v>
      </c>
      <c r="H80" s="454">
        <v>108.920579065959</v>
      </c>
      <c r="I80" s="454">
        <v>31.8961380164411</v>
      </c>
      <c r="J80" s="454">
        <v>-2238.3338718274599</v>
      </c>
      <c r="K80" s="454">
        <v>-5.0318764442464801</v>
      </c>
      <c r="L80" s="454">
        <v>-498.89121678488601</v>
      </c>
      <c r="M80" s="454">
        <v>4734.1003407697299</v>
      </c>
      <c r="N80" s="454">
        <v>4235.2091239848396</v>
      </c>
      <c r="O80" s="454">
        <f t="shared" si="3"/>
        <v>4734.1003407697299</v>
      </c>
      <c r="P80" s="454">
        <f t="shared" si="4"/>
        <v>0</v>
      </c>
      <c r="Q80" s="454">
        <f t="shared" si="5"/>
        <v>-2238.3338718274599</v>
      </c>
      <c r="S80" s="453">
        <v>0.27083333333333298</v>
      </c>
      <c r="T80" s="454">
        <v>2520.2786827742898</v>
      </c>
      <c r="U80" s="454">
        <v>2660.4873229098798</v>
      </c>
      <c r="V80" s="454">
        <v>24.178373606582099</v>
      </c>
      <c r="W80" s="454">
        <v>383.04229137234</v>
      </c>
      <c r="X80" s="454">
        <v>110.15643423295001</v>
      </c>
      <c r="Y80" s="454">
        <v>0</v>
      </c>
      <c r="Z80" s="454">
        <v>17.167429416300202</v>
      </c>
      <c r="AA80" s="454">
        <v>56.197069587279799</v>
      </c>
      <c r="AB80" s="454">
        <v>-1106.8311532785599</v>
      </c>
      <c r="AC80" s="454">
        <v>-5.2740747303510602</v>
      </c>
      <c r="AD80" s="454">
        <v>-435.73189342299202</v>
      </c>
      <c r="AE80" s="454">
        <v>4659.4023758907097</v>
      </c>
      <c r="AF80" s="454">
        <v>4223.6704824677199</v>
      </c>
      <c r="AG80" s="454">
        <f t="shared" si="6"/>
        <v>4659.4023758907097</v>
      </c>
      <c r="AH80" s="454">
        <f t="shared" si="7"/>
        <v>0</v>
      </c>
      <c r="AI80" s="454">
        <f t="shared" si="8"/>
        <v>-1106.8311532785599</v>
      </c>
      <c r="AK80" s="453">
        <v>0.27083333333333298</v>
      </c>
      <c r="AL80" s="454">
        <v>3009.3293438986602</v>
      </c>
      <c r="AM80" s="454">
        <v>2358.5586188796501</v>
      </c>
      <c r="AN80" s="454">
        <v>0</v>
      </c>
      <c r="AO80" s="454">
        <v>410.97061688028202</v>
      </c>
      <c r="AP80" s="454">
        <v>214.73227936207499</v>
      </c>
      <c r="AQ80" s="454">
        <v>0</v>
      </c>
      <c r="AR80" s="454">
        <v>30.634814347584999</v>
      </c>
      <c r="AS80" s="454">
        <v>19.012026353671299</v>
      </c>
      <c r="AT80" s="454">
        <v>-1002.5144330569</v>
      </c>
      <c r="AU80" s="454">
        <v>-4.9484156259213403</v>
      </c>
      <c r="AV80" s="454">
        <v>-430.05625308931599</v>
      </c>
      <c r="AW80" s="454">
        <v>5035.7748510391002</v>
      </c>
      <c r="AX80" s="454">
        <v>4605.7185979497899</v>
      </c>
      <c r="AY80" s="454">
        <f t="shared" si="9"/>
        <v>5035.7748510391002</v>
      </c>
      <c r="AZ80" s="454">
        <f t="shared" si="10"/>
        <v>0</v>
      </c>
      <c r="BA80" s="454">
        <f t="shared" si="11"/>
        <v>-1002.5144330569</v>
      </c>
    </row>
    <row r="81" spans="1:53" s="448" customFormat="1">
      <c r="A81" s="453">
        <v>0.28125</v>
      </c>
      <c r="B81" s="454">
        <v>3624.9070234291298</v>
      </c>
      <c r="C81" s="454">
        <v>2724.4201876792999</v>
      </c>
      <c r="D81" s="454">
        <v>24.219795978217999</v>
      </c>
      <c r="E81" s="454">
        <v>391.61289710582702</v>
      </c>
      <c r="F81" s="454">
        <v>76.582507951891898</v>
      </c>
      <c r="G81" s="454">
        <v>0</v>
      </c>
      <c r="H81" s="454">
        <v>138.361727686564</v>
      </c>
      <c r="I81" s="454">
        <v>28.450797301740501</v>
      </c>
      <c r="J81" s="454">
        <v>-2215.1021895488998</v>
      </c>
      <c r="K81" s="454">
        <v>-5.08562146711078</v>
      </c>
      <c r="L81" s="454">
        <v>-499.52428252687702</v>
      </c>
      <c r="M81" s="454">
        <v>4788.3671261166601</v>
      </c>
      <c r="N81" s="454">
        <v>4288.8428435897904</v>
      </c>
      <c r="O81" s="454">
        <f t="shared" si="3"/>
        <v>4788.3671261166601</v>
      </c>
      <c r="P81" s="454">
        <f t="shared" si="4"/>
        <v>0</v>
      </c>
      <c r="Q81" s="454">
        <f t="shared" si="5"/>
        <v>-2215.1021895488998</v>
      </c>
      <c r="S81" s="453">
        <v>0.28125</v>
      </c>
      <c r="T81" s="454">
        <v>2520.22532905752</v>
      </c>
      <c r="U81" s="454">
        <v>2641.8609516476999</v>
      </c>
      <c r="V81" s="454">
        <v>24.098135336344299</v>
      </c>
      <c r="W81" s="454">
        <v>375.29391963067502</v>
      </c>
      <c r="X81" s="454">
        <v>110.036491541933</v>
      </c>
      <c r="Y81" s="454">
        <v>0</v>
      </c>
      <c r="Z81" s="454">
        <v>25.738164400626101</v>
      </c>
      <c r="AA81" s="454">
        <v>61.360642484502797</v>
      </c>
      <c r="AB81" s="454">
        <v>-1052.1251289776999</v>
      </c>
      <c r="AC81" s="454">
        <v>-5.2203945675603496</v>
      </c>
      <c r="AD81" s="454">
        <v>-433.515672221594</v>
      </c>
      <c r="AE81" s="454">
        <v>4701.2681105540396</v>
      </c>
      <c r="AF81" s="454">
        <v>4267.7524383324499</v>
      </c>
      <c r="AG81" s="454">
        <f t="shared" si="6"/>
        <v>4701.2681105540396</v>
      </c>
      <c r="AH81" s="454">
        <f t="shared" si="7"/>
        <v>0</v>
      </c>
      <c r="AI81" s="454">
        <f t="shared" si="8"/>
        <v>-1052.1251289776999</v>
      </c>
      <c r="AK81" s="453">
        <v>0.28125</v>
      </c>
      <c r="AL81" s="454">
        <v>3010.6962423042501</v>
      </c>
      <c r="AM81" s="454">
        <v>2363.3487043268501</v>
      </c>
      <c r="AN81" s="454">
        <v>0</v>
      </c>
      <c r="AO81" s="454">
        <v>408.606258521315</v>
      </c>
      <c r="AP81" s="454">
        <v>215.17610319765799</v>
      </c>
      <c r="AQ81" s="454">
        <v>0</v>
      </c>
      <c r="AR81" s="454">
        <v>50.676368054707801</v>
      </c>
      <c r="AS81" s="454">
        <v>17.8030127343762</v>
      </c>
      <c r="AT81" s="454">
        <v>-958.60111843210996</v>
      </c>
      <c r="AU81" s="454">
        <v>-4.9618441818115899</v>
      </c>
      <c r="AV81" s="454">
        <v>-430.59865830240102</v>
      </c>
      <c r="AW81" s="454">
        <v>5102.7437265252402</v>
      </c>
      <c r="AX81" s="454">
        <v>4672.1450682228397</v>
      </c>
      <c r="AY81" s="454">
        <f t="shared" si="9"/>
        <v>5102.7437265252402</v>
      </c>
      <c r="AZ81" s="454">
        <f t="shared" si="10"/>
        <v>0</v>
      </c>
      <c r="BA81" s="454">
        <f t="shared" si="11"/>
        <v>-958.60111843210996</v>
      </c>
    </row>
    <row r="82" spans="1:53" s="448" customFormat="1">
      <c r="A82" s="453">
        <v>0.29166666666666702</v>
      </c>
      <c r="B82" s="454">
        <v>3623.2597743225601</v>
      </c>
      <c r="C82" s="454">
        <v>2719.30645151626</v>
      </c>
      <c r="D82" s="454">
        <v>24.246624987454201</v>
      </c>
      <c r="E82" s="454">
        <v>389.72880344873101</v>
      </c>
      <c r="F82" s="454">
        <v>88.355543959315895</v>
      </c>
      <c r="G82" s="454">
        <v>0</v>
      </c>
      <c r="H82" s="454">
        <v>171.788617472331</v>
      </c>
      <c r="I82" s="454">
        <v>29.514656883905801</v>
      </c>
      <c r="J82" s="454">
        <v>-2129.4176506581298</v>
      </c>
      <c r="K82" s="454">
        <v>-4.9982858129649204</v>
      </c>
      <c r="L82" s="454">
        <v>-499.20664182948701</v>
      </c>
      <c r="M82" s="454">
        <v>4911.7845361194504</v>
      </c>
      <c r="N82" s="454">
        <v>4412.5778942899697</v>
      </c>
      <c r="O82" s="454">
        <f t="shared" si="3"/>
        <v>4911.7845361194504</v>
      </c>
      <c r="P82" s="454">
        <f t="shared" si="4"/>
        <v>0</v>
      </c>
      <c r="Q82" s="454">
        <f t="shared" si="5"/>
        <v>-2129.4176506581298</v>
      </c>
      <c r="S82" s="453">
        <v>0.29166666666666702</v>
      </c>
      <c r="T82" s="454">
        <v>2520.3920329653502</v>
      </c>
      <c r="U82" s="454">
        <v>2626.5178052856099</v>
      </c>
      <c r="V82" s="454">
        <v>24.165000561542499</v>
      </c>
      <c r="W82" s="454">
        <v>376.07863015403098</v>
      </c>
      <c r="X82" s="454">
        <v>107.673977505892</v>
      </c>
      <c r="Y82" s="454">
        <v>0</v>
      </c>
      <c r="Z82" s="454">
        <v>34.7500530092384</v>
      </c>
      <c r="AA82" s="454">
        <v>63.639622058492897</v>
      </c>
      <c r="AB82" s="454">
        <v>-899.78606997592203</v>
      </c>
      <c r="AC82" s="454">
        <v>-43.467501533110699</v>
      </c>
      <c r="AD82" s="454">
        <v>-432.17365895763902</v>
      </c>
      <c r="AE82" s="454">
        <v>4809.9635500311197</v>
      </c>
      <c r="AF82" s="454">
        <v>4377.7898910734802</v>
      </c>
      <c r="AG82" s="454">
        <f t="shared" si="6"/>
        <v>4809.9635500311197</v>
      </c>
      <c r="AH82" s="454">
        <f t="shared" si="7"/>
        <v>0</v>
      </c>
      <c r="AI82" s="454">
        <f t="shared" si="8"/>
        <v>-899.78606997592203</v>
      </c>
      <c r="AK82" s="453">
        <v>0.29166666666666702</v>
      </c>
      <c r="AL82" s="454">
        <v>3013.0834632000801</v>
      </c>
      <c r="AM82" s="454">
        <v>2356.7283507853199</v>
      </c>
      <c r="AN82" s="454">
        <v>0</v>
      </c>
      <c r="AO82" s="454">
        <v>401.44643788201898</v>
      </c>
      <c r="AP82" s="454">
        <v>222.261786410751</v>
      </c>
      <c r="AQ82" s="454">
        <v>0</v>
      </c>
      <c r="AR82" s="454">
        <v>77.292396291097006</v>
      </c>
      <c r="AS82" s="454">
        <v>18.745958611052799</v>
      </c>
      <c r="AT82" s="454">
        <v>-845.46903263946899</v>
      </c>
      <c r="AU82" s="454">
        <v>-4.9685584437486501</v>
      </c>
      <c r="AV82" s="454">
        <v>-429.90667868555602</v>
      </c>
      <c r="AW82" s="454">
        <v>5239.1208020970998</v>
      </c>
      <c r="AX82" s="454">
        <v>4809.2141234115497</v>
      </c>
      <c r="AY82" s="454">
        <f t="shared" si="9"/>
        <v>5239.1208020970998</v>
      </c>
      <c r="AZ82" s="454">
        <f t="shared" si="10"/>
        <v>0</v>
      </c>
      <c r="BA82" s="454">
        <f t="shared" si="11"/>
        <v>-845.46903263946899</v>
      </c>
    </row>
    <row r="83" spans="1:53" s="448" customFormat="1">
      <c r="A83" s="453">
        <v>0.30208333333333298</v>
      </c>
      <c r="B83" s="454">
        <v>3622.7529747837498</v>
      </c>
      <c r="C83" s="454">
        <v>2717.6749295326399</v>
      </c>
      <c r="D83" s="454">
        <v>24.213088725909</v>
      </c>
      <c r="E83" s="454">
        <v>389.35878287491499</v>
      </c>
      <c r="F83" s="454">
        <v>88.3203096272712</v>
      </c>
      <c r="G83" s="454">
        <v>0</v>
      </c>
      <c r="H83" s="454">
        <v>205.11935619099901</v>
      </c>
      <c r="I83" s="454">
        <v>28.366548080689402</v>
      </c>
      <c r="J83" s="454">
        <v>-2075.8599737918598</v>
      </c>
      <c r="K83" s="454">
        <v>-4.9243863985178704</v>
      </c>
      <c r="L83" s="454">
        <v>-499.26737731622302</v>
      </c>
      <c r="M83" s="454">
        <v>4995.0216296258004</v>
      </c>
      <c r="N83" s="454">
        <v>4495.7542523095699</v>
      </c>
      <c r="O83" s="454">
        <f t="shared" si="3"/>
        <v>4995.0216296258004</v>
      </c>
      <c r="P83" s="454">
        <f t="shared" si="4"/>
        <v>0</v>
      </c>
      <c r="Q83" s="454">
        <f t="shared" si="5"/>
        <v>-2075.8599737918598</v>
      </c>
      <c r="S83" s="453">
        <v>0.30208333333333298</v>
      </c>
      <c r="T83" s="454">
        <v>2522.3193118387298</v>
      </c>
      <c r="U83" s="454">
        <v>2603.3401217770902</v>
      </c>
      <c r="V83" s="454">
        <v>24.158314039022599</v>
      </c>
      <c r="W83" s="454">
        <v>385.441378584365</v>
      </c>
      <c r="X83" s="454">
        <v>107.221193481203</v>
      </c>
      <c r="Y83" s="454">
        <v>0</v>
      </c>
      <c r="Z83" s="454">
        <v>45.6348718323406</v>
      </c>
      <c r="AA83" s="454">
        <v>65.957485751158998</v>
      </c>
      <c r="AB83" s="454">
        <v>-738.17217333641997</v>
      </c>
      <c r="AC83" s="454">
        <v>-158.150188955468</v>
      </c>
      <c r="AD83" s="454">
        <v>-430.79080466168898</v>
      </c>
      <c r="AE83" s="454">
        <v>4857.7503150120201</v>
      </c>
      <c r="AF83" s="454">
        <v>4426.9595103503298</v>
      </c>
      <c r="AG83" s="454">
        <f t="shared" si="6"/>
        <v>4857.7503150120201</v>
      </c>
      <c r="AH83" s="454">
        <f t="shared" si="7"/>
        <v>0</v>
      </c>
      <c r="AI83" s="454">
        <f t="shared" si="8"/>
        <v>-738.17217333641997</v>
      </c>
      <c r="AK83" s="453">
        <v>0.30208333333333298</v>
      </c>
      <c r="AL83" s="454">
        <v>3015.0705972108599</v>
      </c>
      <c r="AM83" s="454">
        <v>2349.9801353325302</v>
      </c>
      <c r="AN83" s="454">
        <v>0</v>
      </c>
      <c r="AO83" s="454">
        <v>400.82373601337702</v>
      </c>
      <c r="AP83" s="454">
        <v>219.87319057738</v>
      </c>
      <c r="AQ83" s="454">
        <v>0</v>
      </c>
      <c r="AR83" s="454">
        <v>112.298446721395</v>
      </c>
      <c r="AS83" s="454">
        <v>19.278639308953199</v>
      </c>
      <c r="AT83" s="454">
        <v>-785.37167031927697</v>
      </c>
      <c r="AU83" s="454">
        <v>-4.9752727056857102</v>
      </c>
      <c r="AV83" s="454">
        <v>-429.59956613794799</v>
      </c>
      <c r="AW83" s="454">
        <v>5326.9778021395396</v>
      </c>
      <c r="AX83" s="454">
        <v>4897.3782360015903</v>
      </c>
      <c r="AY83" s="454">
        <f t="shared" si="9"/>
        <v>5326.9778021395396</v>
      </c>
      <c r="AZ83" s="454">
        <f t="shared" si="10"/>
        <v>0</v>
      </c>
      <c r="BA83" s="454">
        <f t="shared" si="11"/>
        <v>-785.37167031927697</v>
      </c>
    </row>
    <row r="84" spans="1:53" s="448" customFormat="1">
      <c r="A84" s="453">
        <v>0.3125</v>
      </c>
      <c r="B84" s="454">
        <v>3624.2868383411801</v>
      </c>
      <c r="C84" s="454">
        <v>2720.1329640373601</v>
      </c>
      <c r="D84" s="454">
        <v>24.186259716672801</v>
      </c>
      <c r="E84" s="454">
        <v>389.88120326557299</v>
      </c>
      <c r="F84" s="454">
        <v>88.312922349755993</v>
      </c>
      <c r="G84" s="454">
        <v>0</v>
      </c>
      <c r="H84" s="454">
        <v>232.569056955973</v>
      </c>
      <c r="I84" s="454">
        <v>31.107872279644599</v>
      </c>
      <c r="J84" s="454">
        <v>-1995.9477717023899</v>
      </c>
      <c r="K84" s="454">
        <v>-4.88407767942142</v>
      </c>
      <c r="L84" s="454">
        <v>-499.90498744257599</v>
      </c>
      <c r="M84" s="454">
        <v>5109.6452675643504</v>
      </c>
      <c r="N84" s="454">
        <v>4609.7402801217704</v>
      </c>
      <c r="O84" s="454">
        <f t="shared" si="3"/>
        <v>5109.6452675643504</v>
      </c>
      <c r="P84" s="454">
        <f t="shared" si="4"/>
        <v>0</v>
      </c>
      <c r="Q84" s="454">
        <f t="shared" si="5"/>
        <v>-1995.9477717023899</v>
      </c>
      <c r="S84" s="453">
        <v>0.3125</v>
      </c>
      <c r="T84" s="454">
        <v>2523.7931573853398</v>
      </c>
      <c r="U84" s="454">
        <v>2599.9110345725899</v>
      </c>
      <c r="V84" s="454">
        <v>24.124881426423599</v>
      </c>
      <c r="W84" s="454">
        <v>384.53279309661701</v>
      </c>
      <c r="X84" s="454">
        <v>107.23871171292799</v>
      </c>
      <c r="Y84" s="454">
        <v>0</v>
      </c>
      <c r="Z84" s="454">
        <v>62.024282362385399</v>
      </c>
      <c r="AA84" s="454">
        <v>67.344037513050694</v>
      </c>
      <c r="AB84" s="454">
        <v>-649.79157774355997</v>
      </c>
      <c r="AC84" s="454">
        <v>-171.93764902332899</v>
      </c>
      <c r="AD84" s="454">
        <v>-430.65217669883202</v>
      </c>
      <c r="AE84" s="454">
        <v>4947.23967130245</v>
      </c>
      <c r="AF84" s="454">
        <v>4516.5874946036201</v>
      </c>
      <c r="AG84" s="454">
        <f t="shared" si="6"/>
        <v>4947.23967130245</v>
      </c>
      <c r="AH84" s="454">
        <f t="shared" si="7"/>
        <v>0</v>
      </c>
      <c r="AI84" s="454">
        <f t="shared" si="8"/>
        <v>-649.79157774355997</v>
      </c>
      <c r="AK84" s="453">
        <v>0.3125</v>
      </c>
      <c r="AL84" s="454">
        <v>3016.1508122649898</v>
      </c>
      <c r="AM84" s="454">
        <v>2330.7290616969799</v>
      </c>
      <c r="AN84" s="454">
        <v>0</v>
      </c>
      <c r="AO84" s="454">
        <v>398.52207368400201</v>
      </c>
      <c r="AP84" s="454">
        <v>218.21217127740201</v>
      </c>
      <c r="AQ84" s="454">
        <v>0</v>
      </c>
      <c r="AR84" s="454">
        <v>150.55127460734101</v>
      </c>
      <c r="AS84" s="454">
        <v>20.7729277523867</v>
      </c>
      <c r="AT84" s="454">
        <v>-692.52700267580997</v>
      </c>
      <c r="AU84" s="454">
        <v>-4.9551299198745298</v>
      </c>
      <c r="AV84" s="454">
        <v>-427.95904671742397</v>
      </c>
      <c r="AW84" s="454">
        <v>5437.4561886874098</v>
      </c>
      <c r="AX84" s="454">
        <v>5009.4971419699896</v>
      </c>
      <c r="AY84" s="454">
        <f t="shared" si="9"/>
        <v>5437.4561886874098</v>
      </c>
      <c r="AZ84" s="454">
        <f t="shared" si="10"/>
        <v>0</v>
      </c>
      <c r="BA84" s="454">
        <f t="shared" si="11"/>
        <v>-692.52700267580997</v>
      </c>
    </row>
    <row r="85" spans="1:53" s="448" customFormat="1">
      <c r="A85" s="453">
        <v>0.32291666666666702</v>
      </c>
      <c r="B85" s="454">
        <v>3623.32648032412</v>
      </c>
      <c r="C85" s="454">
        <v>2721.5818989344398</v>
      </c>
      <c r="D85" s="454">
        <v>24.226503230527101</v>
      </c>
      <c r="E85" s="454">
        <v>390.991790705992</v>
      </c>
      <c r="F85" s="454">
        <v>88.291237481676902</v>
      </c>
      <c r="G85" s="454">
        <v>0</v>
      </c>
      <c r="H85" s="454">
        <v>266.38657839965799</v>
      </c>
      <c r="I85" s="454">
        <v>27.985195152745501</v>
      </c>
      <c r="J85" s="454">
        <v>-1914.65592632428</v>
      </c>
      <c r="K85" s="454">
        <v>-4.8437688642214098</v>
      </c>
      <c r="L85" s="454">
        <v>-500.32962780532</v>
      </c>
      <c r="M85" s="454">
        <v>5223.2899890406497</v>
      </c>
      <c r="N85" s="454">
        <v>4722.9603612353303</v>
      </c>
      <c r="O85" s="454">
        <f t="shared" si="3"/>
        <v>5223.2899890406497</v>
      </c>
      <c r="P85" s="454">
        <f t="shared" si="4"/>
        <v>0</v>
      </c>
      <c r="Q85" s="454">
        <f t="shared" si="5"/>
        <v>-1914.65592632428</v>
      </c>
      <c r="S85" s="453">
        <v>0.32291666666666702</v>
      </c>
      <c r="T85" s="454">
        <v>2525.0601982599001</v>
      </c>
      <c r="U85" s="454">
        <v>2595.1601212781202</v>
      </c>
      <c r="V85" s="454">
        <v>24.071389246265099</v>
      </c>
      <c r="W85" s="454">
        <v>383.18596351707203</v>
      </c>
      <c r="X85" s="454">
        <v>107.222299670545</v>
      </c>
      <c r="Y85" s="454">
        <v>0</v>
      </c>
      <c r="Z85" s="454">
        <v>76.914421233059102</v>
      </c>
      <c r="AA85" s="454">
        <v>69.604001217718405</v>
      </c>
      <c r="AB85" s="454">
        <v>-572.80359461291403</v>
      </c>
      <c r="AC85" s="454">
        <v>-171.78432280145</v>
      </c>
      <c r="AD85" s="454">
        <v>-430.33739961254201</v>
      </c>
      <c r="AE85" s="454">
        <v>5036.6304770083198</v>
      </c>
      <c r="AF85" s="454">
        <v>4606.2930773957796</v>
      </c>
      <c r="AG85" s="454">
        <f t="shared" si="6"/>
        <v>5036.6304770083198</v>
      </c>
      <c r="AH85" s="454">
        <f t="shared" si="7"/>
        <v>0</v>
      </c>
      <c r="AI85" s="454">
        <f t="shared" si="8"/>
        <v>-572.80359461291403</v>
      </c>
      <c r="AK85" s="453">
        <v>0.32291666666666702</v>
      </c>
      <c r="AL85" s="454">
        <v>3017.0576661033401</v>
      </c>
      <c r="AM85" s="454">
        <v>2283.7257946091299</v>
      </c>
      <c r="AN85" s="454">
        <v>0</v>
      </c>
      <c r="AO85" s="454">
        <v>395.49810205299599</v>
      </c>
      <c r="AP85" s="454">
        <v>218.75963646971701</v>
      </c>
      <c r="AQ85" s="454">
        <v>0</v>
      </c>
      <c r="AR85" s="454">
        <v>188.685688151042</v>
      </c>
      <c r="AS85" s="454">
        <v>22.431367392786701</v>
      </c>
      <c r="AT85" s="454">
        <v>-566.01155917290396</v>
      </c>
      <c r="AU85" s="454">
        <v>-4.7872731473350703</v>
      </c>
      <c r="AV85" s="454">
        <v>-423.58326334801501</v>
      </c>
      <c r="AW85" s="454">
        <v>5555.3594224587696</v>
      </c>
      <c r="AX85" s="454">
        <v>5131.7761591107601</v>
      </c>
      <c r="AY85" s="454">
        <f t="shared" si="9"/>
        <v>5555.3594224587696</v>
      </c>
      <c r="AZ85" s="454">
        <f t="shared" si="10"/>
        <v>0</v>
      </c>
      <c r="BA85" s="454">
        <f t="shared" si="11"/>
        <v>-566.01155917290396</v>
      </c>
    </row>
    <row r="86" spans="1:53" s="448" customFormat="1">
      <c r="A86" s="453">
        <v>0.33333333333333298</v>
      </c>
      <c r="B86" s="454">
        <v>3624.0334304309399</v>
      </c>
      <c r="C86" s="454">
        <v>2655.5875172426599</v>
      </c>
      <c r="D86" s="454">
        <v>24.260039492072298</v>
      </c>
      <c r="E86" s="454">
        <v>373.71873394374899</v>
      </c>
      <c r="F86" s="454">
        <v>73.412425743083602</v>
      </c>
      <c r="G86" s="454">
        <v>86.014241058626794</v>
      </c>
      <c r="H86" s="454">
        <v>300.93526180012998</v>
      </c>
      <c r="I86" s="454">
        <v>27.675306704851401</v>
      </c>
      <c r="J86" s="454">
        <v>-1779.41985048131</v>
      </c>
      <c r="K86" s="454">
        <v>-4.7362788184928002</v>
      </c>
      <c r="L86" s="454">
        <v>-493.88077449119299</v>
      </c>
      <c r="M86" s="454">
        <v>5381.4808271163001</v>
      </c>
      <c r="N86" s="454">
        <v>4887.60005262511</v>
      </c>
      <c r="O86" s="454">
        <f t="shared" si="3"/>
        <v>5381.4808271163001</v>
      </c>
      <c r="P86" s="454">
        <f t="shared" si="4"/>
        <v>0</v>
      </c>
      <c r="Q86" s="454">
        <f t="shared" si="5"/>
        <v>-1779.41985048131</v>
      </c>
      <c r="S86" s="453">
        <v>0.33333333333333298</v>
      </c>
      <c r="T86" s="454">
        <v>2525.4803689552</v>
      </c>
      <c r="U86" s="454">
        <v>2547.0498821000801</v>
      </c>
      <c r="V86" s="454">
        <v>24.165000561542499</v>
      </c>
      <c r="W86" s="454">
        <v>377.14735752609499</v>
      </c>
      <c r="X86" s="454">
        <v>97.559194500550603</v>
      </c>
      <c r="Y86" s="454">
        <v>0</v>
      </c>
      <c r="Z86" s="454">
        <v>91.587872739608898</v>
      </c>
      <c r="AA86" s="454">
        <v>68.085638312977395</v>
      </c>
      <c r="AB86" s="454">
        <v>-546.08669514579901</v>
      </c>
      <c r="AC86" s="454">
        <v>-5.1331642470326804</v>
      </c>
      <c r="AD86" s="454">
        <v>-425.286441507468</v>
      </c>
      <c r="AE86" s="454">
        <v>5179.85545530322</v>
      </c>
      <c r="AF86" s="454">
        <v>4754.5690137957599</v>
      </c>
      <c r="AG86" s="454">
        <f t="shared" si="6"/>
        <v>5179.85545530322</v>
      </c>
      <c r="AH86" s="454">
        <f t="shared" si="7"/>
        <v>0</v>
      </c>
      <c r="AI86" s="454">
        <f t="shared" si="8"/>
        <v>-546.08669514579901</v>
      </c>
      <c r="AK86" s="453">
        <v>0.33333333333333298</v>
      </c>
      <c r="AL86" s="454">
        <v>3015.04389870453</v>
      </c>
      <c r="AM86" s="454">
        <v>2321.2554316189098</v>
      </c>
      <c r="AN86" s="454">
        <v>0</v>
      </c>
      <c r="AO86" s="454">
        <v>397.53405311729699</v>
      </c>
      <c r="AP86" s="454">
        <v>226.98360677740999</v>
      </c>
      <c r="AQ86" s="454">
        <v>0</v>
      </c>
      <c r="AR86" s="454">
        <v>237.12869057210301</v>
      </c>
      <c r="AS86" s="454">
        <v>22.309187216338699</v>
      </c>
      <c r="AT86" s="454">
        <v>-569.00087849656404</v>
      </c>
      <c r="AU86" s="454">
        <v>-4.7939874412882597</v>
      </c>
      <c r="AV86" s="454">
        <v>-427.71353215701998</v>
      </c>
      <c r="AW86" s="454">
        <v>5646.4600020687403</v>
      </c>
      <c r="AX86" s="454">
        <v>5218.7464699117199</v>
      </c>
      <c r="AY86" s="454">
        <f t="shared" si="9"/>
        <v>5646.4600020687403</v>
      </c>
      <c r="AZ86" s="454">
        <f t="shared" si="10"/>
        <v>0</v>
      </c>
      <c r="BA86" s="454">
        <f t="shared" si="11"/>
        <v>-569.00087849656404</v>
      </c>
    </row>
    <row r="87" spans="1:53" s="448" customFormat="1">
      <c r="A87" s="453">
        <v>0.34375</v>
      </c>
      <c r="B87" s="454">
        <v>3622.7729849560501</v>
      </c>
      <c r="C87" s="454">
        <v>2619.3960626482799</v>
      </c>
      <c r="D87" s="454">
        <v>24.226503230527101</v>
      </c>
      <c r="E87" s="454">
        <v>378.93491757950801</v>
      </c>
      <c r="F87" s="454">
        <v>73.4160929138244</v>
      </c>
      <c r="G87" s="454">
        <v>93.330364727493503</v>
      </c>
      <c r="H87" s="454">
        <v>344.30310668945299</v>
      </c>
      <c r="I87" s="454">
        <v>29.258374123199701</v>
      </c>
      <c r="J87" s="454">
        <v>-1719.3431653150301</v>
      </c>
      <c r="K87" s="454">
        <v>-4.7900238413571099</v>
      </c>
      <c r="L87" s="454">
        <v>-491.06913521424099</v>
      </c>
      <c r="M87" s="454">
        <v>5461.5052177119496</v>
      </c>
      <c r="N87" s="454">
        <v>4970.4360824977102</v>
      </c>
      <c r="O87" s="454">
        <f t="shared" si="3"/>
        <v>5461.5052177119496</v>
      </c>
      <c r="P87" s="454">
        <f t="shared" si="4"/>
        <v>0</v>
      </c>
      <c r="Q87" s="454">
        <f t="shared" si="5"/>
        <v>-1719.3431653150301</v>
      </c>
      <c r="S87" s="453">
        <v>0.34375</v>
      </c>
      <c r="T87" s="454">
        <v>2526.52066060383</v>
      </c>
      <c r="U87" s="454">
        <v>2537.5873060282202</v>
      </c>
      <c r="V87" s="454">
        <v>24.211806219181199</v>
      </c>
      <c r="W87" s="454">
        <v>377.13816883849302</v>
      </c>
      <c r="X87" s="454">
        <v>97.130757906044494</v>
      </c>
      <c r="Y87" s="454">
        <v>0</v>
      </c>
      <c r="Z87" s="454">
        <v>104.937123571467</v>
      </c>
      <c r="AA87" s="454">
        <v>66.234509261313207</v>
      </c>
      <c r="AB87" s="454">
        <v>-426.31046052616</v>
      </c>
      <c r="AC87" s="454">
        <v>-5.05264400284661</v>
      </c>
      <c r="AD87" s="454">
        <v>-424.524670386021</v>
      </c>
      <c r="AE87" s="454">
        <v>5302.3972278995498</v>
      </c>
      <c r="AF87" s="454">
        <v>4877.8725575135304</v>
      </c>
      <c r="AG87" s="454">
        <f t="shared" si="6"/>
        <v>5302.3972278995498</v>
      </c>
      <c r="AH87" s="454">
        <f t="shared" si="7"/>
        <v>0</v>
      </c>
      <c r="AI87" s="454">
        <f t="shared" si="8"/>
        <v>-426.31046052616</v>
      </c>
      <c r="AK87" s="453">
        <v>0.34375</v>
      </c>
      <c r="AL87" s="454">
        <v>3016.8976541407301</v>
      </c>
      <c r="AM87" s="454">
        <v>2318.0953673182999</v>
      </c>
      <c r="AN87" s="454">
        <v>0</v>
      </c>
      <c r="AO87" s="454">
        <v>401.61548888806902</v>
      </c>
      <c r="AP87" s="454">
        <v>226.935525141456</v>
      </c>
      <c r="AQ87" s="454">
        <v>0</v>
      </c>
      <c r="AR87" s="454">
        <v>277.07126754760702</v>
      </c>
      <c r="AS87" s="454">
        <v>20.287930216307</v>
      </c>
      <c r="AT87" s="454">
        <v>-499.65323269370202</v>
      </c>
      <c r="AU87" s="454">
        <v>-4.8678444186443297</v>
      </c>
      <c r="AV87" s="454">
        <v>-428.08759871082901</v>
      </c>
      <c r="AW87" s="454">
        <v>5756.3821561401201</v>
      </c>
      <c r="AX87" s="454">
        <v>5328.2945574292899</v>
      </c>
      <c r="AY87" s="454">
        <f t="shared" si="9"/>
        <v>5756.3821561401201</v>
      </c>
      <c r="AZ87" s="454">
        <f t="shared" si="10"/>
        <v>0</v>
      </c>
      <c r="BA87" s="454">
        <f t="shared" si="11"/>
        <v>-499.65323269370202</v>
      </c>
    </row>
    <row r="88" spans="1:53" s="448" customFormat="1">
      <c r="A88" s="453">
        <v>0.35416666666666702</v>
      </c>
      <c r="B88" s="454">
        <v>3622.0660511309002</v>
      </c>
      <c r="C88" s="454">
        <v>2606.8674345107902</v>
      </c>
      <c r="D88" s="454">
        <v>24.179552464363699</v>
      </c>
      <c r="E88" s="454">
        <v>379.47541292197002</v>
      </c>
      <c r="F88" s="454">
        <v>73.552155265432802</v>
      </c>
      <c r="G88" s="454">
        <v>93.098001969237899</v>
      </c>
      <c r="H88" s="454">
        <v>373.49187243652301</v>
      </c>
      <c r="I88" s="454">
        <v>27.100027847929901</v>
      </c>
      <c r="J88" s="454">
        <v>-1618.4593624332299</v>
      </c>
      <c r="K88" s="454">
        <v>-1.89451152739712</v>
      </c>
      <c r="L88" s="454">
        <v>-490.04972267135201</v>
      </c>
      <c r="M88" s="454">
        <v>5579.47663458652</v>
      </c>
      <c r="N88" s="454">
        <v>5089.4269119151704</v>
      </c>
      <c r="O88" s="454">
        <f t="shared" si="3"/>
        <v>5579.47663458652</v>
      </c>
      <c r="P88" s="454">
        <f t="shared" si="4"/>
        <v>0</v>
      </c>
      <c r="Q88" s="454">
        <f t="shared" si="5"/>
        <v>-1618.4593624332299</v>
      </c>
      <c r="S88" s="453">
        <v>0.35416666666666702</v>
      </c>
      <c r="T88" s="454">
        <v>2526.69405611299</v>
      </c>
      <c r="U88" s="454">
        <v>2537.4099845078899</v>
      </c>
      <c r="V88" s="454">
        <v>24.131567948943399</v>
      </c>
      <c r="W88" s="454">
        <v>375.71896560224502</v>
      </c>
      <c r="X88" s="454">
        <v>96.675669695714205</v>
      </c>
      <c r="Y88" s="454">
        <v>0</v>
      </c>
      <c r="Z88" s="454">
        <v>121.452829041917</v>
      </c>
      <c r="AA88" s="454">
        <v>72.533347258426602</v>
      </c>
      <c r="AB88" s="454">
        <v>-331.99966063674202</v>
      </c>
      <c r="AC88" s="454">
        <v>-5.1532943160781599</v>
      </c>
      <c r="AD88" s="454">
        <v>-424.64733813843299</v>
      </c>
      <c r="AE88" s="454">
        <v>5417.46346521531</v>
      </c>
      <c r="AF88" s="454">
        <v>4992.8161270768796</v>
      </c>
      <c r="AG88" s="454">
        <f t="shared" si="6"/>
        <v>5417.46346521531</v>
      </c>
      <c r="AH88" s="454">
        <f t="shared" si="7"/>
        <v>0</v>
      </c>
      <c r="AI88" s="454">
        <f t="shared" si="8"/>
        <v>-331.99966063674202</v>
      </c>
      <c r="AK88" s="453">
        <v>0.35416666666666702</v>
      </c>
      <c r="AL88" s="454">
        <v>3017.86453077958</v>
      </c>
      <c r="AM88" s="454">
        <v>2302.8306433585599</v>
      </c>
      <c r="AN88" s="454">
        <v>0</v>
      </c>
      <c r="AO88" s="454">
        <v>393.37919471109001</v>
      </c>
      <c r="AP88" s="454">
        <v>226.948712373299</v>
      </c>
      <c r="AQ88" s="454">
        <v>0</v>
      </c>
      <c r="AR88" s="454">
        <v>345.68512500000003</v>
      </c>
      <c r="AS88" s="454">
        <v>20.814888162670599</v>
      </c>
      <c r="AT88" s="454">
        <v>-399.06695515385098</v>
      </c>
      <c r="AU88" s="454">
        <v>-4.9014157603457704</v>
      </c>
      <c r="AV88" s="454">
        <v>-426.68933021561901</v>
      </c>
      <c r="AW88" s="454">
        <v>5903.5547234710102</v>
      </c>
      <c r="AX88" s="454">
        <v>5476.8653932553898</v>
      </c>
      <c r="AY88" s="454">
        <f t="shared" si="9"/>
        <v>5903.5547234710102</v>
      </c>
      <c r="AZ88" s="454">
        <f t="shared" si="10"/>
        <v>0</v>
      </c>
      <c r="BA88" s="454">
        <f t="shared" si="11"/>
        <v>-399.06695515385098</v>
      </c>
    </row>
    <row r="89" spans="1:53" s="448" customFormat="1">
      <c r="A89" s="453">
        <v>0.36458333333333298</v>
      </c>
      <c r="B89" s="454">
        <v>3623.0063664123199</v>
      </c>
      <c r="C89" s="454">
        <v>2621.1114613447899</v>
      </c>
      <c r="D89" s="454">
        <v>24.266746744381301</v>
      </c>
      <c r="E89" s="454">
        <v>386.86406051934699</v>
      </c>
      <c r="F89" s="454">
        <v>74.4145791329871</v>
      </c>
      <c r="G89" s="454">
        <v>92.679747383540303</v>
      </c>
      <c r="H89" s="454">
        <v>391.00904966227199</v>
      </c>
      <c r="I89" s="454">
        <v>30.873690858386201</v>
      </c>
      <c r="J89" s="454">
        <v>-1581.4797749202401</v>
      </c>
      <c r="K89" s="454">
        <v>0</v>
      </c>
      <c r="L89" s="454">
        <v>-492.22799924087298</v>
      </c>
      <c r="M89" s="454">
        <v>5662.7459271377902</v>
      </c>
      <c r="N89" s="454">
        <v>5170.5179278969199</v>
      </c>
      <c r="O89" s="454">
        <f t="shared" si="3"/>
        <v>5662.7459271377902</v>
      </c>
      <c r="P89" s="454">
        <f t="shared" si="4"/>
        <v>0</v>
      </c>
      <c r="Q89" s="454">
        <f t="shared" si="5"/>
        <v>-1581.4797749202401</v>
      </c>
      <c r="S89" s="453">
        <v>0.36458333333333298</v>
      </c>
      <c r="T89" s="454">
        <v>2526.3472650946701</v>
      </c>
      <c r="U89" s="454">
        <v>2530.7505944487898</v>
      </c>
      <c r="V89" s="454">
        <v>24.165000561542499</v>
      </c>
      <c r="W89" s="454">
        <v>374.08085996516598</v>
      </c>
      <c r="X89" s="454">
        <v>96.560720627257098</v>
      </c>
      <c r="Y89" s="454">
        <v>0</v>
      </c>
      <c r="Z89" s="454">
        <v>132.19728850076601</v>
      </c>
      <c r="AA89" s="454">
        <v>72.767240841879001</v>
      </c>
      <c r="AB89" s="454">
        <v>-238.836475680235</v>
      </c>
      <c r="AC89" s="454">
        <v>-5.0258039214512502</v>
      </c>
      <c r="AD89" s="454">
        <v>-423.96874432393003</v>
      </c>
      <c r="AE89" s="454">
        <v>5513.0066904383903</v>
      </c>
      <c r="AF89" s="454">
        <v>5089.0379461144603</v>
      </c>
      <c r="AG89" s="454">
        <f t="shared" si="6"/>
        <v>5513.0066904383903</v>
      </c>
      <c r="AH89" s="454">
        <f t="shared" si="7"/>
        <v>0</v>
      </c>
      <c r="AI89" s="454">
        <f t="shared" si="8"/>
        <v>-238.836475680235</v>
      </c>
      <c r="AK89" s="453">
        <v>0.36458333333333298</v>
      </c>
      <c r="AL89" s="454">
        <v>3017.3044156523501</v>
      </c>
      <c r="AM89" s="454">
        <v>2296.02218247679</v>
      </c>
      <c r="AN89" s="454">
        <v>0</v>
      </c>
      <c r="AO89" s="454">
        <v>394.00807532617603</v>
      </c>
      <c r="AP89" s="454">
        <v>222.421020738972</v>
      </c>
      <c r="AQ89" s="454">
        <v>0</v>
      </c>
      <c r="AR89" s="454">
        <v>442.28246653238898</v>
      </c>
      <c r="AS89" s="454">
        <v>22.286672681772899</v>
      </c>
      <c r="AT89" s="454">
        <v>-325.92553709403597</v>
      </c>
      <c r="AU89" s="454">
        <v>-4.8208445210526403</v>
      </c>
      <c r="AV89" s="454">
        <v>-426.816326092341</v>
      </c>
      <c r="AW89" s="454">
        <v>6063.5784517933598</v>
      </c>
      <c r="AX89" s="454">
        <v>5636.7621257010196</v>
      </c>
      <c r="AY89" s="454">
        <f t="shared" si="9"/>
        <v>6063.5784517933598</v>
      </c>
      <c r="AZ89" s="454">
        <f t="shared" si="10"/>
        <v>0</v>
      </c>
      <c r="BA89" s="454">
        <f t="shared" si="11"/>
        <v>-325.92553709403597</v>
      </c>
    </row>
    <row r="90" spans="1:53" s="448" customFormat="1">
      <c r="A90" s="453">
        <v>0.375</v>
      </c>
      <c r="B90" s="454">
        <v>3622.6862687821899</v>
      </c>
      <c r="C90" s="454">
        <v>2480.4335403196901</v>
      </c>
      <c r="D90" s="454">
        <v>24.2533322397632</v>
      </c>
      <c r="E90" s="454">
        <v>383.42567505504502</v>
      </c>
      <c r="F90" s="454">
        <v>72.2341444462091</v>
      </c>
      <c r="G90" s="454">
        <v>0</v>
      </c>
      <c r="H90" s="454">
        <v>407.874103719076</v>
      </c>
      <c r="I90" s="454">
        <v>34.434556357914097</v>
      </c>
      <c r="J90" s="454">
        <v>-1189.27436852796</v>
      </c>
      <c r="K90" s="454">
        <v>-76.512740035647397</v>
      </c>
      <c r="L90" s="454">
        <v>-477.01076815981497</v>
      </c>
      <c r="M90" s="454">
        <v>5759.5545123562797</v>
      </c>
      <c r="N90" s="454">
        <v>5282.5437441964696</v>
      </c>
      <c r="O90" s="454">
        <f t="shared" si="3"/>
        <v>5759.5545123562797</v>
      </c>
      <c r="P90" s="454">
        <f t="shared" si="4"/>
        <v>0</v>
      </c>
      <c r="Q90" s="454">
        <f t="shared" si="5"/>
        <v>-1189.27436852796</v>
      </c>
      <c r="S90" s="453">
        <v>0.375</v>
      </c>
      <c r="T90" s="454">
        <v>2527.2742391147799</v>
      </c>
      <c r="U90" s="454">
        <v>2491.8578238689502</v>
      </c>
      <c r="V90" s="454">
        <v>24.131567948943399</v>
      </c>
      <c r="W90" s="454">
        <v>365.193166198433</v>
      </c>
      <c r="X90" s="454">
        <v>95.461100270036695</v>
      </c>
      <c r="Y90" s="454">
        <v>0</v>
      </c>
      <c r="Z90" s="454">
        <v>148.17326271113899</v>
      </c>
      <c r="AA90" s="454">
        <v>77.080637323962605</v>
      </c>
      <c r="AB90" s="454">
        <v>-41.329806331099498</v>
      </c>
      <c r="AC90" s="454">
        <v>-0.31537086840682199</v>
      </c>
      <c r="AD90" s="454">
        <v>-419.80334186627698</v>
      </c>
      <c r="AE90" s="454">
        <v>5687.5266202367302</v>
      </c>
      <c r="AF90" s="454">
        <v>5267.7232783704603</v>
      </c>
      <c r="AG90" s="454">
        <f t="shared" si="6"/>
        <v>5687.5266202367302</v>
      </c>
      <c r="AH90" s="454">
        <f t="shared" si="7"/>
        <v>0</v>
      </c>
      <c r="AI90" s="454">
        <f t="shared" si="8"/>
        <v>-41.329806331099498</v>
      </c>
      <c r="AK90" s="453">
        <v>0.375</v>
      </c>
      <c r="AL90" s="454">
        <v>3017.3977464674599</v>
      </c>
      <c r="AM90" s="454">
        <v>2261.9767098081702</v>
      </c>
      <c r="AN90" s="454">
        <v>0</v>
      </c>
      <c r="AO90" s="454">
        <v>396.93710819004002</v>
      </c>
      <c r="AP90" s="454">
        <v>162.06573949310501</v>
      </c>
      <c r="AQ90" s="454">
        <v>0</v>
      </c>
      <c r="AR90" s="454">
        <v>508.52821693929002</v>
      </c>
      <c r="AS90" s="454">
        <v>25.6660113463291</v>
      </c>
      <c r="AT90" s="454">
        <v>-149.99987894794799</v>
      </c>
      <c r="AU90" s="454">
        <v>0</v>
      </c>
      <c r="AV90" s="454">
        <v>-423.81122288635601</v>
      </c>
      <c r="AW90" s="454">
        <v>6222.5716532964498</v>
      </c>
      <c r="AX90" s="454">
        <v>5798.7604304100896</v>
      </c>
      <c r="AY90" s="454">
        <f t="shared" si="9"/>
        <v>6222.5716532964498</v>
      </c>
      <c r="AZ90" s="454">
        <f t="shared" si="10"/>
        <v>0</v>
      </c>
      <c r="BA90" s="454">
        <f t="shared" si="11"/>
        <v>-149.99987894794799</v>
      </c>
    </row>
    <row r="91" spans="1:53" s="448" customFormat="1">
      <c r="A91" s="453">
        <v>0.38541666666666702</v>
      </c>
      <c r="B91" s="454">
        <v>3620.5788508393898</v>
      </c>
      <c r="C91" s="454">
        <v>2353.0553678114002</v>
      </c>
      <c r="D91" s="454">
        <v>24.239917735145099</v>
      </c>
      <c r="E91" s="454">
        <v>385.809644317135</v>
      </c>
      <c r="F91" s="454">
        <v>72.233785777572805</v>
      </c>
      <c r="G91" s="454">
        <v>0</v>
      </c>
      <c r="H91" s="454">
        <v>422.57269421386701</v>
      </c>
      <c r="I91" s="454">
        <v>31.412765758373901</v>
      </c>
      <c r="J91" s="454">
        <v>-957.66597322672703</v>
      </c>
      <c r="K91" s="454">
        <v>-114.960576292989</v>
      </c>
      <c r="L91" s="454">
        <v>-464.506980240811</v>
      </c>
      <c r="M91" s="454">
        <v>5837.2764769331698</v>
      </c>
      <c r="N91" s="454">
        <v>5372.76949669236</v>
      </c>
      <c r="O91" s="454">
        <f t="shared" si="3"/>
        <v>5837.2764769331698</v>
      </c>
      <c r="P91" s="454">
        <f t="shared" si="4"/>
        <v>0</v>
      </c>
      <c r="Q91" s="454">
        <f t="shared" si="5"/>
        <v>-957.66597322672703</v>
      </c>
      <c r="S91" s="453">
        <v>0.38541666666666702</v>
      </c>
      <c r="T91" s="454">
        <v>2527.1075189256899</v>
      </c>
      <c r="U91" s="454">
        <v>2470.9124706423299</v>
      </c>
      <c r="V91" s="454">
        <v>24.118194903903799</v>
      </c>
      <c r="W91" s="454">
        <v>360.276274221812</v>
      </c>
      <c r="X91" s="454">
        <v>95.491866301922002</v>
      </c>
      <c r="Y91" s="454">
        <v>0</v>
      </c>
      <c r="Z91" s="454">
        <v>166.21948052584901</v>
      </c>
      <c r="AA91" s="454">
        <v>82.620188766978899</v>
      </c>
      <c r="AB91" s="454">
        <v>60.831934807255003</v>
      </c>
      <c r="AC91" s="454">
        <v>0</v>
      </c>
      <c r="AD91" s="454">
        <v>-417.64594373396397</v>
      </c>
      <c r="AE91" s="454">
        <v>5787.5779290957398</v>
      </c>
      <c r="AF91" s="454">
        <v>5369.9319853617799</v>
      </c>
      <c r="AG91" s="454">
        <f t="shared" si="6"/>
        <v>5787.5779290957398</v>
      </c>
      <c r="AH91" s="454">
        <f t="shared" si="7"/>
        <v>60.831934807255003</v>
      </c>
      <c r="AI91" s="454">
        <f t="shared" si="8"/>
        <v>0</v>
      </c>
      <c r="AK91" s="453">
        <v>0.38541666666666702</v>
      </c>
      <c r="AL91" s="454">
        <v>3017.3910718408702</v>
      </c>
      <c r="AM91" s="454">
        <v>2267.2822032250901</v>
      </c>
      <c r="AN91" s="454">
        <v>0</v>
      </c>
      <c r="AO91" s="454">
        <v>399.98423942380401</v>
      </c>
      <c r="AP91" s="454">
        <v>158.58952288966199</v>
      </c>
      <c r="AQ91" s="454">
        <v>0</v>
      </c>
      <c r="AR91" s="454">
        <v>512.58096523030599</v>
      </c>
      <c r="AS91" s="454">
        <v>23.871615098457902</v>
      </c>
      <c r="AT91" s="454">
        <v>-84.197874743887397</v>
      </c>
      <c r="AU91" s="454">
        <v>0</v>
      </c>
      <c r="AV91" s="454">
        <v>-424.512181434637</v>
      </c>
      <c r="AW91" s="454">
        <v>6295.5017429643103</v>
      </c>
      <c r="AX91" s="454">
        <v>5870.98956152967</v>
      </c>
      <c r="AY91" s="454">
        <f t="shared" si="9"/>
        <v>6295.5017429643103</v>
      </c>
      <c r="AZ91" s="454">
        <f t="shared" si="10"/>
        <v>0</v>
      </c>
      <c r="BA91" s="454">
        <f t="shared" si="11"/>
        <v>-84.197874743887397</v>
      </c>
    </row>
    <row r="92" spans="1:53" s="448" customFormat="1">
      <c r="A92" s="453">
        <v>0.39583333333333298</v>
      </c>
      <c r="B92" s="454">
        <v>3621.3591824324299</v>
      </c>
      <c r="C92" s="454">
        <v>2309.2165450888601</v>
      </c>
      <c r="D92" s="454">
        <v>24.2533322397632</v>
      </c>
      <c r="E92" s="454">
        <v>385.32420764482498</v>
      </c>
      <c r="F92" s="454">
        <v>71.485688348086796</v>
      </c>
      <c r="G92" s="454">
        <v>0</v>
      </c>
      <c r="H92" s="454">
        <v>449.39359847005198</v>
      </c>
      <c r="I92" s="454">
        <v>29.415288213713598</v>
      </c>
      <c r="J92" s="454">
        <v>-789.07164718399804</v>
      </c>
      <c r="K92" s="454">
        <v>-143.58651165607199</v>
      </c>
      <c r="L92" s="454">
        <v>-460.36832926641699</v>
      </c>
      <c r="M92" s="454">
        <v>5957.7896835976599</v>
      </c>
      <c r="N92" s="454">
        <v>5497.4213543312399</v>
      </c>
      <c r="O92" s="454">
        <f t="shared" si="3"/>
        <v>5957.7896835976599</v>
      </c>
      <c r="P92" s="454">
        <f t="shared" si="4"/>
        <v>0</v>
      </c>
      <c r="Q92" s="454">
        <f t="shared" si="5"/>
        <v>-789.07164718399804</v>
      </c>
      <c r="S92" s="453">
        <v>0.39583333333333298</v>
      </c>
      <c r="T92" s="454">
        <v>2525.9005070879598</v>
      </c>
      <c r="U92" s="454">
        <v>2473.1429388522802</v>
      </c>
      <c r="V92" s="454">
        <v>24.098135336344299</v>
      </c>
      <c r="W92" s="454">
        <v>363.82104952535298</v>
      </c>
      <c r="X92" s="454">
        <v>95.707497187194406</v>
      </c>
      <c r="Y92" s="454">
        <v>0</v>
      </c>
      <c r="Z92" s="454">
        <v>178.82872218629001</v>
      </c>
      <c r="AA92" s="454">
        <v>78.552410493969305</v>
      </c>
      <c r="AB92" s="454">
        <v>129.17500519610499</v>
      </c>
      <c r="AC92" s="454">
        <v>0</v>
      </c>
      <c r="AD92" s="454">
        <v>-418.11164710610302</v>
      </c>
      <c r="AE92" s="454">
        <v>5869.2262658655</v>
      </c>
      <c r="AF92" s="454">
        <v>5451.1146187593904</v>
      </c>
      <c r="AG92" s="454">
        <f t="shared" si="6"/>
        <v>5869.2262658655</v>
      </c>
      <c r="AH92" s="454">
        <f t="shared" si="7"/>
        <v>129.17500519610499</v>
      </c>
      <c r="AI92" s="454">
        <f t="shared" si="8"/>
        <v>0</v>
      </c>
      <c r="AK92" s="453">
        <v>0.39583333333333298</v>
      </c>
      <c r="AL92" s="454">
        <v>3017.09769758325</v>
      </c>
      <c r="AM92" s="454">
        <v>2259.7433938130398</v>
      </c>
      <c r="AN92" s="454">
        <v>0</v>
      </c>
      <c r="AO92" s="454">
        <v>396.76207474802402</v>
      </c>
      <c r="AP92" s="454">
        <v>158.53093735421399</v>
      </c>
      <c r="AQ92" s="454">
        <v>0</v>
      </c>
      <c r="AR92" s="454">
        <v>565.21183056640598</v>
      </c>
      <c r="AS92" s="454">
        <v>17.53127823158</v>
      </c>
      <c r="AT92" s="454">
        <v>-28.625984267268699</v>
      </c>
      <c r="AU92" s="454">
        <v>0</v>
      </c>
      <c r="AV92" s="454">
        <v>-423.91105742761198</v>
      </c>
      <c r="AW92" s="454">
        <v>6386.2512280292503</v>
      </c>
      <c r="AX92" s="454">
        <v>5962.3401706016302</v>
      </c>
      <c r="AY92" s="454">
        <f t="shared" si="9"/>
        <v>6386.2512280292503</v>
      </c>
      <c r="AZ92" s="454">
        <f t="shared" si="10"/>
        <v>0</v>
      </c>
      <c r="BA92" s="454">
        <f t="shared" si="11"/>
        <v>-28.625984267268699</v>
      </c>
    </row>
    <row r="93" spans="1:53" s="448" customFormat="1">
      <c r="A93" s="453">
        <v>0.40625</v>
      </c>
      <c r="B93" s="454">
        <v>3620.1987226923702</v>
      </c>
      <c r="C93" s="454">
        <v>2304.8921962273398</v>
      </c>
      <c r="D93" s="454">
        <v>24.213088725909</v>
      </c>
      <c r="E93" s="454">
        <v>381.91224995096201</v>
      </c>
      <c r="F93" s="454">
        <v>71.203941170341096</v>
      </c>
      <c r="G93" s="454">
        <v>0</v>
      </c>
      <c r="H93" s="454">
        <v>488.08158970133502</v>
      </c>
      <c r="I93" s="454">
        <v>24.289092053741001</v>
      </c>
      <c r="J93" s="454">
        <v>-662.10766985349903</v>
      </c>
      <c r="K93" s="454">
        <v>-222.02735628502199</v>
      </c>
      <c r="L93" s="454">
        <v>-459.911380834331</v>
      </c>
      <c r="M93" s="454">
        <v>6030.6558543834699</v>
      </c>
      <c r="N93" s="454">
        <v>5570.7444735491399</v>
      </c>
      <c r="O93" s="454">
        <f t="shared" si="3"/>
        <v>6030.6558543834699</v>
      </c>
      <c r="P93" s="454">
        <f t="shared" si="4"/>
        <v>0</v>
      </c>
      <c r="Q93" s="454">
        <f t="shared" si="5"/>
        <v>-662.10766985349903</v>
      </c>
      <c r="S93" s="453">
        <v>0.40625</v>
      </c>
      <c r="T93" s="454">
        <v>2524.4733399380498</v>
      </c>
      <c r="U93" s="454">
        <v>2501.21767563707</v>
      </c>
      <c r="V93" s="454">
        <v>24.158314039022599</v>
      </c>
      <c r="W93" s="454">
        <v>362.04094638549901</v>
      </c>
      <c r="X93" s="454">
        <v>95.851460070101396</v>
      </c>
      <c r="Y93" s="454">
        <v>0</v>
      </c>
      <c r="Z93" s="454">
        <v>195.87151224320399</v>
      </c>
      <c r="AA93" s="454">
        <v>81.667129830628696</v>
      </c>
      <c r="AB93" s="454">
        <v>189.03530947617901</v>
      </c>
      <c r="AC93" s="454">
        <v>0</v>
      </c>
      <c r="AD93" s="454">
        <v>-420.85360805093097</v>
      </c>
      <c r="AE93" s="454">
        <v>5974.31568761975</v>
      </c>
      <c r="AF93" s="454">
        <v>5553.4620795688197</v>
      </c>
      <c r="AG93" s="454">
        <f t="shared" si="6"/>
        <v>5974.31568761975</v>
      </c>
      <c r="AH93" s="454">
        <f t="shared" si="7"/>
        <v>189.03530947617901</v>
      </c>
      <c r="AI93" s="454">
        <f t="shared" si="8"/>
        <v>0</v>
      </c>
      <c r="AK93" s="453">
        <v>0.40625</v>
      </c>
      <c r="AL93" s="454">
        <v>3016.1774944917302</v>
      </c>
      <c r="AM93" s="454">
        <v>2239.6582273050499</v>
      </c>
      <c r="AN93" s="454">
        <v>0</v>
      </c>
      <c r="AO93" s="454">
        <v>387.02212536683601</v>
      </c>
      <c r="AP93" s="454">
        <v>158.534215874284</v>
      </c>
      <c r="AQ93" s="454">
        <v>0</v>
      </c>
      <c r="AR93" s="454">
        <v>658.123598836263</v>
      </c>
      <c r="AS93" s="454">
        <v>18.254648113150999</v>
      </c>
      <c r="AT93" s="454">
        <v>44.893474567886599</v>
      </c>
      <c r="AU93" s="454">
        <v>0</v>
      </c>
      <c r="AV93" s="454">
        <v>-422.04057345391999</v>
      </c>
      <c r="AW93" s="454">
        <v>6522.6637845552104</v>
      </c>
      <c r="AX93" s="454">
        <v>6100.6232111012896</v>
      </c>
      <c r="AY93" s="454">
        <f t="shared" si="9"/>
        <v>6522.6637845552104</v>
      </c>
      <c r="AZ93" s="454">
        <f t="shared" si="10"/>
        <v>44.893474567886599</v>
      </c>
      <c r="BA93" s="454">
        <f t="shared" si="11"/>
        <v>0</v>
      </c>
    </row>
    <row r="94" spans="1:53" s="448" customFormat="1">
      <c r="A94" s="453">
        <v>0.41666666666666702</v>
      </c>
      <c r="B94" s="454">
        <v>3619.5985640583799</v>
      </c>
      <c r="C94" s="454">
        <v>2249.1201780371898</v>
      </c>
      <c r="D94" s="454">
        <v>24.246624987454201</v>
      </c>
      <c r="E94" s="454">
        <v>355.42426023687699</v>
      </c>
      <c r="F94" s="454">
        <v>74.975089354621105</v>
      </c>
      <c r="G94" s="454">
        <v>0</v>
      </c>
      <c r="H94" s="454">
        <v>525.003248087565</v>
      </c>
      <c r="I94" s="454">
        <v>21.690146394271299</v>
      </c>
      <c r="J94" s="454">
        <v>-470.97813974734203</v>
      </c>
      <c r="K94" s="454">
        <v>-221.765348745963</v>
      </c>
      <c r="L94" s="454">
        <v>-452.84142622086802</v>
      </c>
      <c r="M94" s="454">
        <v>6177.3146226630597</v>
      </c>
      <c r="N94" s="454">
        <v>5724.4731964421899</v>
      </c>
      <c r="O94" s="454">
        <f t="shared" si="3"/>
        <v>6177.3146226630597</v>
      </c>
      <c r="P94" s="454">
        <f t="shared" si="4"/>
        <v>0</v>
      </c>
      <c r="Q94" s="454">
        <f t="shared" si="5"/>
        <v>-470.97813974734203</v>
      </c>
      <c r="S94" s="453">
        <v>0.41666666666666702</v>
      </c>
      <c r="T94" s="454">
        <v>2523.05957227207</v>
      </c>
      <c r="U94" s="454">
        <v>2537.4968811998801</v>
      </c>
      <c r="V94" s="454">
        <v>24.178373606582099</v>
      </c>
      <c r="W94" s="454">
        <v>348.34573296449702</v>
      </c>
      <c r="X94" s="454">
        <v>95.872758720799595</v>
      </c>
      <c r="Y94" s="454">
        <v>0</v>
      </c>
      <c r="Z94" s="454">
        <v>223.28843710355301</v>
      </c>
      <c r="AA94" s="454">
        <v>82.523073262994302</v>
      </c>
      <c r="AB94" s="454">
        <v>429.28800376521099</v>
      </c>
      <c r="AC94" s="454">
        <v>-176.89622410192601</v>
      </c>
      <c r="AD94" s="454">
        <v>-423.65117472883497</v>
      </c>
      <c r="AE94" s="454">
        <v>6087.1566087936599</v>
      </c>
      <c r="AF94" s="454">
        <v>5663.5054340648303</v>
      </c>
      <c r="AG94" s="454">
        <f t="shared" si="6"/>
        <v>6087.1566087936599</v>
      </c>
      <c r="AH94" s="454">
        <f t="shared" si="7"/>
        <v>429.28800376521099</v>
      </c>
      <c r="AI94" s="454">
        <f t="shared" si="8"/>
        <v>0</v>
      </c>
      <c r="AK94" s="453">
        <v>0.41666666666666702</v>
      </c>
      <c r="AL94" s="454">
        <v>3014.6305114050601</v>
      </c>
      <c r="AM94" s="454">
        <v>2113.2029587153802</v>
      </c>
      <c r="AN94" s="454">
        <v>0</v>
      </c>
      <c r="AO94" s="454">
        <v>373.84463228949801</v>
      </c>
      <c r="AP94" s="454">
        <v>151.995094542533</v>
      </c>
      <c r="AQ94" s="454">
        <v>0</v>
      </c>
      <c r="AR94" s="454">
        <v>729.79599507649698</v>
      </c>
      <c r="AS94" s="454">
        <v>18.148255071122001</v>
      </c>
      <c r="AT94" s="454">
        <v>426.55712944869498</v>
      </c>
      <c r="AU94" s="454">
        <v>-193.652932772458</v>
      </c>
      <c r="AV94" s="454">
        <v>-409.33558948298003</v>
      </c>
      <c r="AW94" s="454">
        <v>6634.5216437763302</v>
      </c>
      <c r="AX94" s="454">
        <v>6225.18605429335</v>
      </c>
      <c r="AY94" s="454">
        <f t="shared" si="9"/>
        <v>6634.5216437763302</v>
      </c>
      <c r="AZ94" s="454">
        <f t="shared" si="10"/>
        <v>426.55712944869498</v>
      </c>
      <c r="BA94" s="454">
        <f t="shared" si="11"/>
        <v>0</v>
      </c>
    </row>
    <row r="95" spans="1:53" s="448" customFormat="1">
      <c r="A95" s="453">
        <v>0.42708333333333298</v>
      </c>
      <c r="B95" s="454">
        <v>3620.8722953759002</v>
      </c>
      <c r="C95" s="454">
        <v>2208.5577709317599</v>
      </c>
      <c r="D95" s="454">
        <v>24.246624987454201</v>
      </c>
      <c r="E95" s="454">
        <v>355.39113627386303</v>
      </c>
      <c r="F95" s="454">
        <v>75.615457364194299</v>
      </c>
      <c r="G95" s="454">
        <v>0</v>
      </c>
      <c r="H95" s="454">
        <v>580.25937162272101</v>
      </c>
      <c r="I95" s="454">
        <v>21.0350071532384</v>
      </c>
      <c r="J95" s="454">
        <v>-415.75487689519099</v>
      </c>
      <c r="K95" s="454">
        <v>-221.75862815945499</v>
      </c>
      <c r="L95" s="454">
        <v>-449.36344835268801</v>
      </c>
      <c r="M95" s="454">
        <v>6248.4641586544903</v>
      </c>
      <c r="N95" s="454">
        <v>5799.1007103018101</v>
      </c>
      <c r="O95" s="454">
        <f t="shared" si="3"/>
        <v>6248.4641586544903</v>
      </c>
      <c r="P95" s="454">
        <f t="shared" si="4"/>
        <v>0</v>
      </c>
      <c r="Q95" s="454">
        <f t="shared" si="5"/>
        <v>-415.75487689519099</v>
      </c>
      <c r="S95" s="453">
        <v>0.42708333333333298</v>
      </c>
      <c r="T95" s="454">
        <v>2525.4870117127398</v>
      </c>
      <c r="U95" s="454">
        <v>2527.4793260108299</v>
      </c>
      <c r="V95" s="454">
        <v>24.191746651621699</v>
      </c>
      <c r="W95" s="454">
        <v>353.18820166828101</v>
      </c>
      <c r="X95" s="454">
        <v>95.955154056265599</v>
      </c>
      <c r="Y95" s="454">
        <v>0</v>
      </c>
      <c r="Z95" s="454">
        <v>247.34675085602899</v>
      </c>
      <c r="AA95" s="454">
        <v>85.323506755838594</v>
      </c>
      <c r="AB95" s="454">
        <v>625.38974360670602</v>
      </c>
      <c r="AC95" s="454">
        <v>-315.47823781922801</v>
      </c>
      <c r="AD95" s="454">
        <v>-423.41060036286802</v>
      </c>
      <c r="AE95" s="454">
        <v>6168.8832034990701</v>
      </c>
      <c r="AF95" s="454">
        <v>5745.4726031362097</v>
      </c>
      <c r="AG95" s="454">
        <f t="shared" si="6"/>
        <v>6168.8832034990701</v>
      </c>
      <c r="AH95" s="454">
        <f t="shared" si="7"/>
        <v>625.38974360670602</v>
      </c>
      <c r="AI95" s="454">
        <f t="shared" si="8"/>
        <v>0</v>
      </c>
      <c r="AK95" s="453">
        <v>0.42708333333333298</v>
      </c>
      <c r="AL95" s="454">
        <v>3014.7638411409198</v>
      </c>
      <c r="AM95" s="454">
        <v>2106.6612297422998</v>
      </c>
      <c r="AN95" s="454">
        <v>0</v>
      </c>
      <c r="AO95" s="454">
        <v>378.51738416210202</v>
      </c>
      <c r="AP95" s="454">
        <v>151.81712454721901</v>
      </c>
      <c r="AQ95" s="454">
        <v>0</v>
      </c>
      <c r="AR95" s="454">
        <v>833.10344396972698</v>
      </c>
      <c r="AS95" s="454">
        <v>18.6207991318301</v>
      </c>
      <c r="AT95" s="454">
        <v>750.63104385398401</v>
      </c>
      <c r="AU95" s="454">
        <v>-535.89260265678297</v>
      </c>
      <c r="AV95" s="454">
        <v>-409.87343658586502</v>
      </c>
      <c r="AW95" s="454">
        <v>6718.2222638912899</v>
      </c>
      <c r="AX95" s="454">
        <v>6308.3488273054299</v>
      </c>
      <c r="AY95" s="454">
        <f t="shared" si="9"/>
        <v>6718.2222638912899</v>
      </c>
      <c r="AZ95" s="454">
        <f t="shared" si="10"/>
        <v>750.63104385398401</v>
      </c>
      <c r="BA95" s="454">
        <f t="shared" si="11"/>
        <v>0</v>
      </c>
    </row>
    <row r="96" spans="1:53" s="448" customFormat="1">
      <c r="A96" s="453">
        <v>0.4375</v>
      </c>
      <c r="B96" s="454">
        <v>3622.8730032542198</v>
      </c>
      <c r="C96" s="454">
        <v>2226.60650854285</v>
      </c>
      <c r="D96" s="454">
        <v>24.213088725909</v>
      </c>
      <c r="E96" s="454">
        <v>365.31818613772998</v>
      </c>
      <c r="F96" s="454">
        <v>75.633946084199593</v>
      </c>
      <c r="G96" s="454">
        <v>0</v>
      </c>
      <c r="H96" s="454">
        <v>613.90065266927104</v>
      </c>
      <c r="I96" s="454">
        <v>19.000852418773199</v>
      </c>
      <c r="J96" s="454">
        <v>-260.40771936914302</v>
      </c>
      <c r="K96" s="454">
        <v>-392.31841878482902</v>
      </c>
      <c r="L96" s="454">
        <v>-452.21750296861302</v>
      </c>
      <c r="M96" s="454">
        <v>6294.8200996789801</v>
      </c>
      <c r="N96" s="454">
        <v>5842.6025967103596</v>
      </c>
      <c r="O96" s="454">
        <f t="shared" si="3"/>
        <v>6294.8200996789801</v>
      </c>
      <c r="P96" s="454">
        <f t="shared" si="4"/>
        <v>0</v>
      </c>
      <c r="Q96" s="454">
        <f t="shared" si="5"/>
        <v>-260.40771936914302</v>
      </c>
      <c r="S96" s="453">
        <v>0.4375</v>
      </c>
      <c r="T96" s="454">
        <v>2527.3542615492902</v>
      </c>
      <c r="U96" s="454">
        <v>2526.7406714610502</v>
      </c>
      <c r="V96" s="454">
        <v>24.258611876819799</v>
      </c>
      <c r="W96" s="454">
        <v>356.44841040368999</v>
      </c>
      <c r="X96" s="454">
        <v>95.954598708663099</v>
      </c>
      <c r="Y96" s="454">
        <v>0</v>
      </c>
      <c r="Z96" s="454">
        <v>261.35083781939898</v>
      </c>
      <c r="AA96" s="454">
        <v>91.245351397186496</v>
      </c>
      <c r="AB96" s="454">
        <v>646.80763379013104</v>
      </c>
      <c r="AC96" s="454">
        <v>-315.47823781922801</v>
      </c>
      <c r="AD96" s="454">
        <v>-423.87646978602402</v>
      </c>
      <c r="AE96" s="454">
        <v>6214.6821391869998</v>
      </c>
      <c r="AF96" s="454">
        <v>5790.8056694009802</v>
      </c>
      <c r="AG96" s="454">
        <f t="shared" si="6"/>
        <v>6214.6821391869998</v>
      </c>
      <c r="AH96" s="454">
        <f t="shared" si="7"/>
        <v>646.80763379013104</v>
      </c>
      <c r="AI96" s="454">
        <f t="shared" si="8"/>
        <v>0</v>
      </c>
      <c r="AK96" s="453">
        <v>0.4375</v>
      </c>
      <c r="AL96" s="454">
        <v>3014.15039411935</v>
      </c>
      <c r="AM96" s="454">
        <v>2084.4965209890802</v>
      </c>
      <c r="AN96" s="454">
        <v>0</v>
      </c>
      <c r="AO96" s="454">
        <v>369.82938209289898</v>
      </c>
      <c r="AP96" s="454">
        <v>151.72923571465699</v>
      </c>
      <c r="AQ96" s="454">
        <v>0</v>
      </c>
      <c r="AR96" s="454">
        <v>886.93956734212202</v>
      </c>
      <c r="AS96" s="454">
        <v>18.126317068587198</v>
      </c>
      <c r="AT96" s="454">
        <v>869.61425036004596</v>
      </c>
      <c r="AU96" s="454">
        <v>-624.581387097066</v>
      </c>
      <c r="AV96" s="454">
        <v>-407.55010879006397</v>
      </c>
      <c r="AW96" s="454">
        <v>6770.3042805896703</v>
      </c>
      <c r="AX96" s="454">
        <v>6362.75417179961</v>
      </c>
      <c r="AY96" s="454">
        <f t="shared" si="9"/>
        <v>6770.3042805896703</v>
      </c>
      <c r="AZ96" s="454">
        <f t="shared" si="10"/>
        <v>869.61425036004596</v>
      </c>
      <c r="BA96" s="454">
        <f t="shared" si="11"/>
        <v>0</v>
      </c>
    </row>
    <row r="97" spans="1:53" s="448" customFormat="1">
      <c r="A97" s="453">
        <v>0.44791666666666702</v>
      </c>
      <c r="B97" s="454">
        <v>3623.52658204712</v>
      </c>
      <c r="C97" s="454">
        <v>2235.7398053709599</v>
      </c>
      <c r="D97" s="454">
        <v>24.206381345669701</v>
      </c>
      <c r="E97" s="454">
        <v>371.87123277227698</v>
      </c>
      <c r="F97" s="454">
        <v>76.251868405250605</v>
      </c>
      <c r="G97" s="454">
        <v>0</v>
      </c>
      <c r="H97" s="454">
        <v>692.10843851725201</v>
      </c>
      <c r="I97" s="454">
        <v>17.882231354561899</v>
      </c>
      <c r="J97" s="454">
        <v>-161.817045574547</v>
      </c>
      <c r="K97" s="454">
        <v>-536.62376359467703</v>
      </c>
      <c r="L97" s="454">
        <v>-454.286303538558</v>
      </c>
      <c r="M97" s="454">
        <v>6343.1457306438697</v>
      </c>
      <c r="N97" s="454">
        <v>5888.8594271053098</v>
      </c>
      <c r="O97" s="454">
        <f t="shared" si="3"/>
        <v>6343.1457306438697</v>
      </c>
      <c r="P97" s="454">
        <f t="shared" si="4"/>
        <v>0</v>
      </c>
      <c r="Q97" s="454">
        <f t="shared" si="5"/>
        <v>-161.817045574547</v>
      </c>
      <c r="S97" s="453">
        <v>0.44791666666666702</v>
      </c>
      <c r="T97" s="454">
        <v>2526.1071815098699</v>
      </c>
      <c r="U97" s="454">
        <v>2535.3678795783899</v>
      </c>
      <c r="V97" s="454">
        <v>24.158314039022599</v>
      </c>
      <c r="W97" s="454">
        <v>362.95759927884302</v>
      </c>
      <c r="X97" s="454">
        <v>95.935726465136895</v>
      </c>
      <c r="Y97" s="454">
        <v>0</v>
      </c>
      <c r="Z97" s="454">
        <v>282.08292447899402</v>
      </c>
      <c r="AA97" s="454">
        <v>88.426787605069904</v>
      </c>
      <c r="AB97" s="454">
        <v>943.53882017875105</v>
      </c>
      <c r="AC97" s="454">
        <v>-575.03518388892303</v>
      </c>
      <c r="AD97" s="454">
        <v>-425.25832660206902</v>
      </c>
      <c r="AE97" s="454">
        <v>6283.5400492451599</v>
      </c>
      <c r="AF97" s="454">
        <v>5858.2817226430898</v>
      </c>
      <c r="AG97" s="454">
        <f t="shared" si="6"/>
        <v>6283.5400492451599</v>
      </c>
      <c r="AH97" s="454">
        <f t="shared" si="7"/>
        <v>943.53882017875105</v>
      </c>
      <c r="AI97" s="454">
        <f t="shared" si="8"/>
        <v>0</v>
      </c>
      <c r="AK97" s="453">
        <v>0.44791666666666702</v>
      </c>
      <c r="AL97" s="454">
        <v>3014.35040500271</v>
      </c>
      <c r="AM97" s="454">
        <v>2100.1463663187001</v>
      </c>
      <c r="AN97" s="454">
        <v>0</v>
      </c>
      <c r="AO97" s="454">
        <v>374.90753271941401</v>
      </c>
      <c r="AP97" s="454">
        <v>151.77593301268999</v>
      </c>
      <c r="AQ97" s="454">
        <v>0</v>
      </c>
      <c r="AR97" s="454">
        <v>977.90381429036404</v>
      </c>
      <c r="AS97" s="454">
        <v>20.126511218696901</v>
      </c>
      <c r="AT97" s="454">
        <v>1049.7180870603499</v>
      </c>
      <c r="AU97" s="454">
        <v>-851.13422615661398</v>
      </c>
      <c r="AV97" s="454">
        <v>-410.19214264600203</v>
      </c>
      <c r="AW97" s="454">
        <v>6837.79442346632</v>
      </c>
      <c r="AX97" s="454">
        <v>6427.6022808203097</v>
      </c>
      <c r="AY97" s="454">
        <f t="shared" si="9"/>
        <v>6837.79442346632</v>
      </c>
      <c r="AZ97" s="454">
        <f t="shared" si="10"/>
        <v>1049.7180870603499</v>
      </c>
      <c r="BA97" s="454">
        <f t="shared" si="11"/>
        <v>0</v>
      </c>
    </row>
    <row r="98" spans="1:53" s="448" customFormat="1">
      <c r="A98" s="453">
        <v>0.45833333333333298</v>
      </c>
      <c r="B98" s="454">
        <v>3615.2570404993298</v>
      </c>
      <c r="C98" s="454">
        <v>2233.8544191646401</v>
      </c>
      <c r="D98" s="454">
        <v>24.260039492072298</v>
      </c>
      <c r="E98" s="454">
        <v>371.946601311162</v>
      </c>
      <c r="F98" s="454">
        <v>74.545414321352197</v>
      </c>
      <c r="G98" s="454">
        <v>0</v>
      </c>
      <c r="H98" s="454">
        <v>727.23568452962195</v>
      </c>
      <c r="I98" s="454">
        <v>15.137525296567601</v>
      </c>
      <c r="J98" s="454">
        <v>151.92175700996401</v>
      </c>
      <c r="K98" s="454">
        <v>-816.73604605244202</v>
      </c>
      <c r="L98" s="454">
        <v>-453.90768521682099</v>
      </c>
      <c r="M98" s="454">
        <v>6397.4224355722699</v>
      </c>
      <c r="N98" s="454">
        <v>5943.5147503554499</v>
      </c>
      <c r="O98" s="454">
        <f t="shared" si="3"/>
        <v>6397.4224355722699</v>
      </c>
      <c r="P98" s="454">
        <f t="shared" si="4"/>
        <v>151.92175700996401</v>
      </c>
      <c r="Q98" s="454">
        <f t="shared" si="5"/>
        <v>0</v>
      </c>
      <c r="S98" s="453">
        <v>0.45833333333333298</v>
      </c>
      <c r="T98" s="454">
        <v>2526.6740464340501</v>
      </c>
      <c r="U98" s="454">
        <v>2501.1290802127601</v>
      </c>
      <c r="V98" s="454">
        <v>24.104821858864099</v>
      </c>
      <c r="W98" s="454">
        <v>354.66372262810398</v>
      </c>
      <c r="X98" s="454">
        <v>100.417460469901</v>
      </c>
      <c r="Y98" s="454">
        <v>0</v>
      </c>
      <c r="Z98" s="454">
        <v>309.63969732385698</v>
      </c>
      <c r="AA98" s="454">
        <v>85.931346247865307</v>
      </c>
      <c r="AB98" s="454">
        <v>1266.59663716675</v>
      </c>
      <c r="AC98" s="454">
        <v>-817.69630561534996</v>
      </c>
      <c r="AD98" s="454">
        <v>-421.64488677006</v>
      </c>
      <c r="AE98" s="454">
        <v>6351.4605067268003</v>
      </c>
      <c r="AF98" s="454">
        <v>5929.8156199567402</v>
      </c>
      <c r="AG98" s="454">
        <f t="shared" si="6"/>
        <v>6351.4605067268003</v>
      </c>
      <c r="AH98" s="454">
        <f t="shared" si="7"/>
        <v>1266.59663716675</v>
      </c>
      <c r="AI98" s="454">
        <f t="shared" si="8"/>
        <v>0</v>
      </c>
      <c r="AK98" s="453">
        <v>0.45833333333333298</v>
      </c>
      <c r="AL98" s="454">
        <v>3013.1301367474198</v>
      </c>
      <c r="AM98" s="454">
        <v>1992.7506209665601</v>
      </c>
      <c r="AN98" s="454">
        <v>0</v>
      </c>
      <c r="AO98" s="454">
        <v>366.00847549395098</v>
      </c>
      <c r="AP98" s="454">
        <v>141.882195697226</v>
      </c>
      <c r="AQ98" s="454">
        <v>0</v>
      </c>
      <c r="AR98" s="454">
        <v>1043.63943168132</v>
      </c>
      <c r="AS98" s="454">
        <v>26.403400671648502</v>
      </c>
      <c r="AT98" s="454">
        <v>1247.0959610928701</v>
      </c>
      <c r="AU98" s="454">
        <v>-894.72688382817</v>
      </c>
      <c r="AV98" s="454">
        <v>-399.63815320139997</v>
      </c>
      <c r="AW98" s="454">
        <v>6936.1833385228101</v>
      </c>
      <c r="AX98" s="454">
        <v>6536.5451853214099</v>
      </c>
      <c r="AY98" s="454">
        <f t="shared" si="9"/>
        <v>6936.1833385228101</v>
      </c>
      <c r="AZ98" s="454">
        <f t="shared" si="10"/>
        <v>1247.0959610928701</v>
      </c>
      <c r="BA98" s="454">
        <f t="shared" si="11"/>
        <v>0</v>
      </c>
    </row>
    <row r="99" spans="1:53" s="448" customFormat="1">
      <c r="A99" s="453">
        <v>0.46875</v>
      </c>
      <c r="B99" s="454">
        <v>3613.4230406390702</v>
      </c>
      <c r="C99" s="454">
        <v>2229.0633602972098</v>
      </c>
      <c r="D99" s="454">
        <v>24.219795978217999</v>
      </c>
      <c r="E99" s="454">
        <v>368.86095860554502</v>
      </c>
      <c r="F99" s="454">
        <v>74.513549799981604</v>
      </c>
      <c r="G99" s="454">
        <v>0</v>
      </c>
      <c r="H99" s="454">
        <v>795.15032678222701</v>
      </c>
      <c r="I99" s="454">
        <v>14.495964529085301</v>
      </c>
      <c r="J99" s="454">
        <v>319.79049226654701</v>
      </c>
      <c r="K99" s="454">
        <v>-959.85229297099102</v>
      </c>
      <c r="L99" s="454">
        <v>-453.70285992720602</v>
      </c>
      <c r="M99" s="454">
        <v>6479.6651959269002</v>
      </c>
      <c r="N99" s="454">
        <v>6025.9623359996904</v>
      </c>
      <c r="O99" s="454">
        <f t="shared" si="3"/>
        <v>6479.6651959269002</v>
      </c>
      <c r="P99" s="454">
        <f t="shared" si="4"/>
        <v>319.79049226654701</v>
      </c>
      <c r="Q99" s="454">
        <f t="shared" si="5"/>
        <v>0</v>
      </c>
      <c r="S99" s="453">
        <v>0.46875</v>
      </c>
      <c r="T99" s="454">
        <v>2526.8274485455399</v>
      </c>
      <c r="U99" s="454">
        <v>2500.28794636872</v>
      </c>
      <c r="V99" s="454">
        <v>24.165000561542499</v>
      </c>
      <c r="W99" s="454">
        <v>345.07201302362603</v>
      </c>
      <c r="X99" s="454">
        <v>100.452117877634</v>
      </c>
      <c r="Y99" s="454">
        <v>0</v>
      </c>
      <c r="Z99" s="454">
        <v>327.51670367711</v>
      </c>
      <c r="AA99" s="454">
        <v>87.750069269090801</v>
      </c>
      <c r="AB99" s="454">
        <v>1375.1808415124699</v>
      </c>
      <c r="AC99" s="454">
        <v>-851.64229210496296</v>
      </c>
      <c r="AD99" s="454">
        <v>-421.10669911604299</v>
      </c>
      <c r="AE99" s="454">
        <v>6435.6098487307599</v>
      </c>
      <c r="AF99" s="454">
        <v>6014.5031496147203</v>
      </c>
      <c r="AG99" s="454">
        <f t="shared" si="6"/>
        <v>6435.6098487307599</v>
      </c>
      <c r="AH99" s="454">
        <f t="shared" si="7"/>
        <v>1375.1808415124699</v>
      </c>
      <c r="AI99" s="454">
        <f t="shared" si="8"/>
        <v>0</v>
      </c>
      <c r="AK99" s="453">
        <v>0.46875</v>
      </c>
      <c r="AL99" s="454">
        <v>3012.2899803361502</v>
      </c>
      <c r="AM99" s="454">
        <v>1993.04282826995</v>
      </c>
      <c r="AN99" s="454">
        <v>0</v>
      </c>
      <c r="AO99" s="454">
        <v>367.82444053365998</v>
      </c>
      <c r="AP99" s="454">
        <v>141.216512036632</v>
      </c>
      <c r="AQ99" s="454">
        <v>0</v>
      </c>
      <c r="AR99" s="454">
        <v>1100.13964786784</v>
      </c>
      <c r="AS99" s="454">
        <v>26.966946798007399</v>
      </c>
      <c r="AT99" s="454">
        <v>1281.9363170609899</v>
      </c>
      <c r="AU99" s="454">
        <v>-899.81745406459197</v>
      </c>
      <c r="AV99" s="454">
        <v>-400.206439512369</v>
      </c>
      <c r="AW99" s="454">
        <v>7023.5992188386299</v>
      </c>
      <c r="AX99" s="454">
        <v>6623.3927793262601</v>
      </c>
      <c r="AY99" s="454">
        <f t="shared" si="9"/>
        <v>7023.5992188386299</v>
      </c>
      <c r="AZ99" s="454">
        <f t="shared" si="10"/>
        <v>1281.9363170609899</v>
      </c>
      <c r="BA99" s="454">
        <f t="shared" si="11"/>
        <v>0</v>
      </c>
    </row>
    <row r="100" spans="1:53" s="448" customFormat="1">
      <c r="A100" s="453">
        <v>0.47916666666666702</v>
      </c>
      <c r="B100" s="454">
        <v>3612.8162228021001</v>
      </c>
      <c r="C100" s="454">
        <v>2233.1899762967801</v>
      </c>
      <c r="D100" s="454">
        <v>24.219795978217999</v>
      </c>
      <c r="E100" s="454">
        <v>368.44600739869497</v>
      </c>
      <c r="F100" s="454">
        <v>74.493408989578498</v>
      </c>
      <c r="G100" s="454">
        <v>0</v>
      </c>
      <c r="H100" s="454">
        <v>833.360522176107</v>
      </c>
      <c r="I100" s="454">
        <v>17.856819722124701</v>
      </c>
      <c r="J100" s="454">
        <v>269.384134888826</v>
      </c>
      <c r="K100" s="454">
        <v>-958.83785754645498</v>
      </c>
      <c r="L100" s="454">
        <v>-454.42561520376898</v>
      </c>
      <c r="M100" s="454">
        <v>6474.92903070597</v>
      </c>
      <c r="N100" s="454">
        <v>6020.5034155022004</v>
      </c>
      <c r="O100" s="454">
        <f t="shared" si="3"/>
        <v>6474.92903070597</v>
      </c>
      <c r="P100" s="454">
        <f t="shared" si="4"/>
        <v>269.384134888826</v>
      </c>
      <c r="Q100" s="454">
        <f t="shared" si="5"/>
        <v>0</v>
      </c>
      <c r="S100" s="453">
        <v>0.47916666666666702</v>
      </c>
      <c r="T100" s="454">
        <v>2526.9407987365998</v>
      </c>
      <c r="U100" s="454">
        <v>2485.7388756984901</v>
      </c>
      <c r="V100" s="454">
        <v>24.158314039022599</v>
      </c>
      <c r="W100" s="454">
        <v>345.10006934393101</v>
      </c>
      <c r="X100" s="454">
        <v>100.45658431423399</v>
      </c>
      <c r="Y100" s="454">
        <v>0</v>
      </c>
      <c r="Z100" s="454">
        <v>336.66893675288298</v>
      </c>
      <c r="AA100" s="454">
        <v>91.699329504706</v>
      </c>
      <c r="AB100" s="454">
        <v>1385.2683117828699</v>
      </c>
      <c r="AC100" s="454">
        <v>-850.11911293436401</v>
      </c>
      <c r="AD100" s="454">
        <v>-419.826745160472</v>
      </c>
      <c r="AE100" s="454">
        <v>6445.9121072383696</v>
      </c>
      <c r="AF100" s="454">
        <v>6026.0853620778998</v>
      </c>
      <c r="AG100" s="454">
        <f t="shared" si="6"/>
        <v>6445.9121072383696</v>
      </c>
      <c r="AH100" s="454">
        <f t="shared" si="7"/>
        <v>1385.2683117828699</v>
      </c>
      <c r="AI100" s="454">
        <f t="shared" si="8"/>
        <v>0</v>
      </c>
      <c r="AK100" s="453">
        <v>0.47916666666666702</v>
      </c>
      <c r="AL100" s="454">
        <v>3012.3500031366498</v>
      </c>
      <c r="AM100" s="454">
        <v>1976.1151558926699</v>
      </c>
      <c r="AN100" s="454">
        <v>0</v>
      </c>
      <c r="AO100" s="454">
        <v>366.80540542828999</v>
      </c>
      <c r="AP100" s="454">
        <v>141.19746713793</v>
      </c>
      <c r="AQ100" s="454">
        <v>0</v>
      </c>
      <c r="AR100" s="454">
        <v>1125.50267285156</v>
      </c>
      <c r="AS100" s="454">
        <v>27.848588656004701</v>
      </c>
      <c r="AT100" s="454">
        <v>1252.45788331637</v>
      </c>
      <c r="AU100" s="454">
        <v>-898.73311038260204</v>
      </c>
      <c r="AV100" s="454">
        <v>-398.71762170819397</v>
      </c>
      <c r="AW100" s="454">
        <v>7003.5440660368804</v>
      </c>
      <c r="AX100" s="454">
        <v>6604.8264443286898</v>
      </c>
      <c r="AY100" s="454">
        <f t="shared" si="9"/>
        <v>7003.5440660368804</v>
      </c>
      <c r="AZ100" s="454">
        <f t="shared" si="10"/>
        <v>1252.45788331637</v>
      </c>
      <c r="BA100" s="454">
        <f t="shared" si="11"/>
        <v>0</v>
      </c>
    </row>
    <row r="101" spans="1:53" s="448" customFormat="1">
      <c r="A101" s="453">
        <v>0.48958333333333298</v>
      </c>
      <c r="B101" s="454">
        <v>3609.8084610774799</v>
      </c>
      <c r="C101" s="454">
        <v>2253.7606662131898</v>
      </c>
      <c r="D101" s="454">
        <v>24.2533322397632</v>
      </c>
      <c r="E101" s="454">
        <v>366.40997606841103</v>
      </c>
      <c r="F101" s="454">
        <v>74.483031906487994</v>
      </c>
      <c r="G101" s="454">
        <v>0</v>
      </c>
      <c r="H101" s="454">
        <v>862.34268094889296</v>
      </c>
      <c r="I101" s="454">
        <v>21.003769235857199</v>
      </c>
      <c r="J101" s="454">
        <v>167.725598387058</v>
      </c>
      <c r="K101" s="454">
        <v>-956.51337520068205</v>
      </c>
      <c r="L101" s="454">
        <v>-456.45400435557201</v>
      </c>
      <c r="M101" s="454">
        <v>6423.2741408764496</v>
      </c>
      <c r="N101" s="454">
        <v>5966.8201365208797</v>
      </c>
      <c r="O101" s="454">
        <f t="shared" si="3"/>
        <v>6423.2741408764496</v>
      </c>
      <c r="P101" s="454">
        <f t="shared" si="4"/>
        <v>167.725598387058</v>
      </c>
      <c r="Q101" s="454">
        <f t="shared" si="5"/>
        <v>0</v>
      </c>
      <c r="S101" s="453">
        <v>0.48958333333333298</v>
      </c>
      <c r="T101" s="454">
        <v>2524.7067644840399</v>
      </c>
      <c r="U101" s="454">
        <v>2501.4235652615898</v>
      </c>
      <c r="V101" s="454">
        <v>24.171687084062299</v>
      </c>
      <c r="W101" s="454">
        <v>348.16183300756302</v>
      </c>
      <c r="X101" s="454">
        <v>100.46543551867001</v>
      </c>
      <c r="Y101" s="454">
        <v>0</v>
      </c>
      <c r="Z101" s="454">
        <v>337.96638120324701</v>
      </c>
      <c r="AA101" s="454">
        <v>99.099944375502901</v>
      </c>
      <c r="AB101" s="454">
        <v>1265.5960133292101</v>
      </c>
      <c r="AC101" s="454">
        <v>-848.58251700264498</v>
      </c>
      <c r="AD101" s="454">
        <v>-421.54027600277198</v>
      </c>
      <c r="AE101" s="454">
        <v>6353.0091072612404</v>
      </c>
      <c r="AF101" s="454">
        <v>5931.4688312584703</v>
      </c>
      <c r="AG101" s="454">
        <f t="shared" si="6"/>
        <v>6353.0091072612404</v>
      </c>
      <c r="AH101" s="454">
        <f t="shared" si="7"/>
        <v>1265.5960133292101</v>
      </c>
      <c r="AI101" s="454">
        <f t="shared" si="8"/>
        <v>0</v>
      </c>
      <c r="AK101" s="453">
        <v>0.48958333333333298</v>
      </c>
      <c r="AL101" s="454">
        <v>3010.9230005326699</v>
      </c>
      <c r="AM101" s="454">
        <v>1946.3485069190101</v>
      </c>
      <c r="AN101" s="454">
        <v>0</v>
      </c>
      <c r="AO101" s="454">
        <v>365.88519503079999</v>
      </c>
      <c r="AP101" s="454">
        <v>141.15150800567301</v>
      </c>
      <c r="AQ101" s="454">
        <v>0</v>
      </c>
      <c r="AR101" s="454">
        <v>1228.84064860026</v>
      </c>
      <c r="AS101" s="454">
        <v>28.746321638037301</v>
      </c>
      <c r="AT101" s="454">
        <v>1169.45836471084</v>
      </c>
      <c r="AU101" s="454">
        <v>-896.69349564780202</v>
      </c>
      <c r="AV101" s="454">
        <v>-396.547284261345</v>
      </c>
      <c r="AW101" s="454">
        <v>6994.6600497894997</v>
      </c>
      <c r="AX101" s="454">
        <v>6598.1127655281498</v>
      </c>
      <c r="AY101" s="454">
        <f t="shared" si="9"/>
        <v>6994.6600497894997</v>
      </c>
      <c r="AZ101" s="454">
        <f t="shared" si="10"/>
        <v>1169.45836471084</v>
      </c>
      <c r="BA101" s="454">
        <f t="shared" si="11"/>
        <v>0</v>
      </c>
    </row>
    <row r="102" spans="1:53" s="448" customFormat="1">
      <c r="A102" s="453">
        <v>0.5</v>
      </c>
      <c r="B102" s="454">
        <v>3609.2349718187802</v>
      </c>
      <c r="C102" s="454">
        <v>2327.4513030479402</v>
      </c>
      <c r="D102" s="454">
        <v>24.27345374083</v>
      </c>
      <c r="E102" s="454">
        <v>371.54610126301901</v>
      </c>
      <c r="F102" s="454">
        <v>71.881417879681905</v>
      </c>
      <c r="G102" s="454">
        <v>0</v>
      </c>
      <c r="H102" s="454">
        <v>889.40604520670604</v>
      </c>
      <c r="I102" s="454">
        <v>22.326864673121499</v>
      </c>
      <c r="J102" s="454">
        <v>86.073960194857094</v>
      </c>
      <c r="K102" s="454">
        <v>-998.80686257862305</v>
      </c>
      <c r="L102" s="454">
        <v>-464.32048050261602</v>
      </c>
      <c r="M102" s="454">
        <v>6403.3872552463099</v>
      </c>
      <c r="N102" s="454">
        <v>5939.0667747436901</v>
      </c>
      <c r="O102" s="454">
        <f t="shared" si="3"/>
        <v>6403.3872552463099</v>
      </c>
      <c r="P102" s="454">
        <f t="shared" si="4"/>
        <v>86.073960194857094</v>
      </c>
      <c r="Q102" s="454">
        <f t="shared" si="5"/>
        <v>0</v>
      </c>
      <c r="S102" s="453">
        <v>0.5</v>
      </c>
      <c r="T102" s="454">
        <v>2524.9468480688402</v>
      </c>
      <c r="U102" s="454">
        <v>2474.4243057117901</v>
      </c>
      <c r="V102" s="454">
        <v>24.144940993982999</v>
      </c>
      <c r="W102" s="454">
        <v>346.62822017449901</v>
      </c>
      <c r="X102" s="454">
        <v>98.261258068188397</v>
      </c>
      <c r="Y102" s="454">
        <v>0</v>
      </c>
      <c r="Z102" s="454">
        <v>346.265775745334</v>
      </c>
      <c r="AA102" s="454">
        <v>98.584570767538196</v>
      </c>
      <c r="AB102" s="454">
        <v>1378.6761477494999</v>
      </c>
      <c r="AC102" s="454">
        <v>-1005.79896890465</v>
      </c>
      <c r="AD102" s="454">
        <v>-418.86351257810202</v>
      </c>
      <c r="AE102" s="454">
        <v>6286.1330983750204</v>
      </c>
      <c r="AF102" s="454">
        <v>5867.2695857969202</v>
      </c>
      <c r="AG102" s="454">
        <f t="shared" si="6"/>
        <v>6286.1330983750204</v>
      </c>
      <c r="AH102" s="454">
        <f t="shared" si="7"/>
        <v>1378.6761477494999</v>
      </c>
      <c r="AI102" s="454">
        <f t="shared" si="8"/>
        <v>0</v>
      </c>
      <c r="AK102" s="453">
        <v>0.5</v>
      </c>
      <c r="AL102" s="454">
        <v>3009.9094340668998</v>
      </c>
      <c r="AM102" s="454">
        <v>1943.8923377962401</v>
      </c>
      <c r="AN102" s="454">
        <v>0</v>
      </c>
      <c r="AO102" s="454">
        <v>367.99562956215499</v>
      </c>
      <c r="AP102" s="454">
        <v>137.82490352896701</v>
      </c>
      <c r="AQ102" s="454">
        <v>0</v>
      </c>
      <c r="AR102" s="454">
        <v>1311.57407364909</v>
      </c>
      <c r="AS102" s="454">
        <v>29.5780266180928</v>
      </c>
      <c r="AT102" s="454">
        <v>1045.91791536395</v>
      </c>
      <c r="AU102" s="454">
        <v>-895.94937325341596</v>
      </c>
      <c r="AV102" s="454">
        <v>-397.05665290316102</v>
      </c>
      <c r="AW102" s="454">
        <v>6950.7429473319798</v>
      </c>
      <c r="AX102" s="454">
        <v>6553.6862944288196</v>
      </c>
      <c r="AY102" s="454">
        <f t="shared" si="9"/>
        <v>6950.7429473319798</v>
      </c>
      <c r="AZ102" s="454">
        <f t="shared" si="10"/>
        <v>1045.91791536395</v>
      </c>
      <c r="BA102" s="454">
        <f t="shared" si="11"/>
        <v>0</v>
      </c>
    </row>
    <row r="103" spans="1:53" s="448" customFormat="1">
      <c r="A103" s="453">
        <v>0.51041666666666696</v>
      </c>
      <c r="B103" s="454">
        <v>3608.2546199110898</v>
      </c>
      <c r="C103" s="454">
        <v>2278.2546704842698</v>
      </c>
      <c r="D103" s="454">
        <v>24.273453996690399</v>
      </c>
      <c r="E103" s="454">
        <v>366.95751604509098</v>
      </c>
      <c r="F103" s="454">
        <v>71.852710884687099</v>
      </c>
      <c r="G103" s="454">
        <v>0</v>
      </c>
      <c r="H103" s="454">
        <v>918.22182275390605</v>
      </c>
      <c r="I103" s="454">
        <v>24.830235105179</v>
      </c>
      <c r="J103" s="454">
        <v>44.218860399508699</v>
      </c>
      <c r="K103" s="454">
        <v>-971.63310388032505</v>
      </c>
      <c r="L103" s="454">
        <v>-459.34967968251402</v>
      </c>
      <c r="M103" s="454">
        <v>6365.2307857000997</v>
      </c>
      <c r="N103" s="454">
        <v>5905.8811060175804</v>
      </c>
      <c r="O103" s="454">
        <f t="shared" si="3"/>
        <v>6365.2307857000997</v>
      </c>
      <c r="P103" s="454">
        <f t="shared" si="4"/>
        <v>44.218860399508699</v>
      </c>
      <c r="Q103" s="454">
        <f t="shared" si="5"/>
        <v>0</v>
      </c>
      <c r="S103" s="453">
        <v>0.51041666666666696</v>
      </c>
      <c r="T103" s="454">
        <v>2524.29997699142</v>
      </c>
      <c r="U103" s="454">
        <v>2464.1800024253498</v>
      </c>
      <c r="V103" s="454">
        <v>24.084762291304699</v>
      </c>
      <c r="W103" s="454">
        <v>344.58399566047802</v>
      </c>
      <c r="X103" s="454">
        <v>98.268557002854493</v>
      </c>
      <c r="Y103" s="454">
        <v>0</v>
      </c>
      <c r="Z103" s="454">
        <v>375.59544273478701</v>
      </c>
      <c r="AA103" s="454">
        <v>110.205160766115</v>
      </c>
      <c r="AB103" s="454">
        <v>1323.9453385484301</v>
      </c>
      <c r="AC103" s="454">
        <v>-1010.7984734747899</v>
      </c>
      <c r="AD103" s="454">
        <v>-418.10066801745398</v>
      </c>
      <c r="AE103" s="454">
        <v>6254.3647629459601</v>
      </c>
      <c r="AF103" s="454">
        <v>5836.2640949284996</v>
      </c>
      <c r="AG103" s="454">
        <f t="shared" si="6"/>
        <v>6254.3647629459601</v>
      </c>
      <c r="AH103" s="454">
        <f t="shared" si="7"/>
        <v>1323.9453385484301</v>
      </c>
      <c r="AI103" s="454">
        <f t="shared" si="8"/>
        <v>0</v>
      </c>
      <c r="AK103" s="453">
        <v>0.51041666666666696</v>
      </c>
      <c r="AL103" s="454">
        <v>3009.1292678969799</v>
      </c>
      <c r="AM103" s="454">
        <v>1942.34061792629</v>
      </c>
      <c r="AN103" s="454">
        <v>0</v>
      </c>
      <c r="AO103" s="454">
        <v>365.94711840248698</v>
      </c>
      <c r="AP103" s="454">
        <v>137.60473006916399</v>
      </c>
      <c r="AQ103" s="454">
        <v>0</v>
      </c>
      <c r="AR103" s="454">
        <v>1386.85569930013</v>
      </c>
      <c r="AS103" s="454">
        <v>28.023520107111501</v>
      </c>
      <c r="AT103" s="454">
        <v>961.186065007911</v>
      </c>
      <c r="AU103" s="454">
        <v>-894.10266259534501</v>
      </c>
      <c r="AV103" s="454">
        <v>-397.32834702803802</v>
      </c>
      <c r="AW103" s="454">
        <v>6936.98435611473</v>
      </c>
      <c r="AX103" s="454">
        <v>6539.6560090866897</v>
      </c>
      <c r="AY103" s="454">
        <f t="shared" si="9"/>
        <v>6936.98435611473</v>
      </c>
      <c r="AZ103" s="454">
        <f t="shared" si="10"/>
        <v>961.186065007911</v>
      </c>
      <c r="BA103" s="454">
        <f t="shared" si="11"/>
        <v>0</v>
      </c>
    </row>
    <row r="104" spans="1:53" s="448" customFormat="1">
      <c r="A104" s="453">
        <v>0.52083333333333304</v>
      </c>
      <c r="B104" s="454">
        <v>3608.9015069376701</v>
      </c>
      <c r="C104" s="454">
        <v>2286.3177425091399</v>
      </c>
      <c r="D104" s="454">
        <v>24.246624987454201</v>
      </c>
      <c r="E104" s="454">
        <v>361.32044424590998</v>
      </c>
      <c r="F104" s="454">
        <v>72.001463299959298</v>
      </c>
      <c r="G104" s="454">
        <v>0</v>
      </c>
      <c r="H104" s="454">
        <v>904.49500382486997</v>
      </c>
      <c r="I104" s="454">
        <v>30.4393798117801</v>
      </c>
      <c r="J104" s="454">
        <v>-30.526775911237099</v>
      </c>
      <c r="K104" s="454">
        <v>-952.62358255852905</v>
      </c>
      <c r="L104" s="454">
        <v>-459.74750666928003</v>
      </c>
      <c r="M104" s="454">
        <v>6304.5718071470201</v>
      </c>
      <c r="N104" s="454">
        <v>5844.8243004777396</v>
      </c>
      <c r="O104" s="454">
        <f t="shared" si="3"/>
        <v>6304.5718071470201</v>
      </c>
      <c r="P104" s="454">
        <f t="shared" si="4"/>
        <v>0</v>
      </c>
      <c r="Q104" s="454">
        <f t="shared" si="5"/>
        <v>-30.526775911237099</v>
      </c>
      <c r="S104" s="453">
        <v>0.52083333333333304</v>
      </c>
      <c r="T104" s="454">
        <v>2521.9458683839298</v>
      </c>
      <c r="U104" s="454">
        <v>2463.9139548090002</v>
      </c>
      <c r="V104" s="454">
        <v>24.104821858864099</v>
      </c>
      <c r="W104" s="454">
        <v>347.63733514696702</v>
      </c>
      <c r="X104" s="454">
        <v>98.223234217635905</v>
      </c>
      <c r="Y104" s="454">
        <v>0</v>
      </c>
      <c r="Z104" s="454">
        <v>388.78160646561798</v>
      </c>
      <c r="AA104" s="454">
        <v>107.353763496347</v>
      </c>
      <c r="AB104" s="454">
        <v>1249.7369331377599</v>
      </c>
      <c r="AC104" s="454">
        <v>-1009.30653045714</v>
      </c>
      <c r="AD104" s="454">
        <v>-418.239868119606</v>
      </c>
      <c r="AE104" s="454">
        <v>6192.3909870589796</v>
      </c>
      <c r="AF104" s="454">
        <v>5774.1511189393796</v>
      </c>
      <c r="AG104" s="454">
        <f t="shared" si="6"/>
        <v>6192.3909870589796</v>
      </c>
      <c r="AH104" s="454">
        <f t="shared" si="7"/>
        <v>1249.7369331377599</v>
      </c>
      <c r="AI104" s="454">
        <f t="shared" si="8"/>
        <v>0</v>
      </c>
      <c r="AK104" s="453">
        <v>0.52083333333333304</v>
      </c>
      <c r="AL104" s="454">
        <v>3009.1826323504802</v>
      </c>
      <c r="AM104" s="454">
        <v>1938.5443638353599</v>
      </c>
      <c r="AN104" s="454">
        <v>0</v>
      </c>
      <c r="AO104" s="454">
        <v>364.31124305799301</v>
      </c>
      <c r="AP104" s="454">
        <v>137.60725878570901</v>
      </c>
      <c r="AQ104" s="454">
        <v>0</v>
      </c>
      <c r="AR104" s="454">
        <v>1351.6230723470101</v>
      </c>
      <c r="AS104" s="454">
        <v>31.585847353783102</v>
      </c>
      <c r="AT104" s="454">
        <v>1004.7320089126</v>
      </c>
      <c r="AU104" s="454">
        <v>-981.38107366226302</v>
      </c>
      <c r="AV104" s="454">
        <v>-396.60498678252702</v>
      </c>
      <c r="AW104" s="454">
        <v>6856.2053529806699</v>
      </c>
      <c r="AX104" s="454">
        <v>6459.6003661981404</v>
      </c>
      <c r="AY104" s="454">
        <f t="shared" si="9"/>
        <v>6856.2053529806699</v>
      </c>
      <c r="AZ104" s="454">
        <f t="shared" si="10"/>
        <v>1004.7320089126</v>
      </c>
      <c r="BA104" s="454">
        <f t="shared" si="11"/>
        <v>0</v>
      </c>
    </row>
    <row r="105" spans="1:53" s="448" customFormat="1">
      <c r="A105" s="453">
        <v>0.53125</v>
      </c>
      <c r="B105" s="454">
        <v>3608.26127911408</v>
      </c>
      <c r="C105" s="454">
        <v>2259.69616746882</v>
      </c>
      <c r="D105" s="454">
        <v>24.146016202818501</v>
      </c>
      <c r="E105" s="454">
        <v>353.48393543406303</v>
      </c>
      <c r="F105" s="454">
        <v>72.524735452641494</v>
      </c>
      <c r="G105" s="454">
        <v>0</v>
      </c>
      <c r="H105" s="454">
        <v>913.658851033529</v>
      </c>
      <c r="I105" s="454">
        <v>34.084974713390302</v>
      </c>
      <c r="J105" s="454">
        <v>-24.304494975589598</v>
      </c>
      <c r="K105" s="454">
        <v>-952.18690845228696</v>
      </c>
      <c r="L105" s="454">
        <v>-456.65809931269399</v>
      </c>
      <c r="M105" s="454">
        <v>6289.3645559914703</v>
      </c>
      <c r="N105" s="454">
        <v>5832.7064566787703</v>
      </c>
      <c r="O105" s="454">
        <f t="shared" si="3"/>
        <v>6289.3645559914703</v>
      </c>
      <c r="P105" s="454">
        <f t="shared" si="4"/>
        <v>0</v>
      </c>
      <c r="Q105" s="454">
        <f t="shared" si="5"/>
        <v>-24.304494975589598</v>
      </c>
      <c r="S105" s="453">
        <v>0.53125</v>
      </c>
      <c r="T105" s="454">
        <v>2521.01226788756</v>
      </c>
      <c r="U105" s="454">
        <v>2444.63184020164</v>
      </c>
      <c r="V105" s="454">
        <v>24.138254471463199</v>
      </c>
      <c r="W105" s="454">
        <v>342.190426272347</v>
      </c>
      <c r="X105" s="454">
        <v>98.166955990007494</v>
      </c>
      <c r="Y105" s="454">
        <v>0</v>
      </c>
      <c r="Z105" s="454">
        <v>401.07138824416199</v>
      </c>
      <c r="AA105" s="454">
        <v>94.611591234616995</v>
      </c>
      <c r="AB105" s="454">
        <v>1264.22921462819</v>
      </c>
      <c r="AC105" s="454">
        <v>-1007.57746379719</v>
      </c>
      <c r="AD105" s="454">
        <v>-415.893590474929</v>
      </c>
      <c r="AE105" s="454">
        <v>6182.4744751327898</v>
      </c>
      <c r="AF105" s="454">
        <v>5766.5808846578602</v>
      </c>
      <c r="AG105" s="454">
        <f t="shared" si="6"/>
        <v>6182.4744751327898</v>
      </c>
      <c r="AH105" s="454">
        <f t="shared" si="7"/>
        <v>1264.22921462819</v>
      </c>
      <c r="AI105" s="454">
        <f t="shared" si="8"/>
        <v>0</v>
      </c>
      <c r="AK105" s="453">
        <v>0.53125</v>
      </c>
      <c r="AL105" s="454">
        <v>3009.6961064895299</v>
      </c>
      <c r="AM105" s="454">
        <v>1921.6840250600201</v>
      </c>
      <c r="AN105" s="454">
        <v>0</v>
      </c>
      <c r="AO105" s="454">
        <v>364.657684490191</v>
      </c>
      <c r="AP105" s="454">
        <v>137.62485949521201</v>
      </c>
      <c r="AQ105" s="454">
        <v>0</v>
      </c>
      <c r="AR105" s="454">
        <v>1411.4963622233099</v>
      </c>
      <c r="AS105" s="454">
        <v>31.565356689530901</v>
      </c>
      <c r="AT105" s="454">
        <v>995.56270452529498</v>
      </c>
      <c r="AU105" s="454">
        <v>-1002.13764165618</v>
      </c>
      <c r="AV105" s="454">
        <v>-395.51356494867701</v>
      </c>
      <c r="AW105" s="454">
        <v>6870.1494573169002</v>
      </c>
      <c r="AX105" s="454">
        <v>6474.6358923682201</v>
      </c>
      <c r="AY105" s="454">
        <f t="shared" si="9"/>
        <v>6870.1494573169002</v>
      </c>
      <c r="AZ105" s="454">
        <f t="shared" si="10"/>
        <v>995.56270452529498</v>
      </c>
      <c r="BA105" s="454">
        <f t="shared" si="11"/>
        <v>0</v>
      </c>
    </row>
    <row r="106" spans="1:53" s="448" customFormat="1">
      <c r="A106" s="453">
        <v>0.54166666666666696</v>
      </c>
      <c r="B106" s="454">
        <v>3607.6010736815201</v>
      </c>
      <c r="C106" s="454">
        <v>2231.4352018695899</v>
      </c>
      <c r="D106" s="454">
        <v>24.280161248999399</v>
      </c>
      <c r="E106" s="454">
        <v>356.60919656589698</v>
      </c>
      <c r="F106" s="454">
        <v>73.741260603107605</v>
      </c>
      <c r="G106" s="454">
        <v>0</v>
      </c>
      <c r="H106" s="454">
        <v>987.67587251790405</v>
      </c>
      <c r="I106" s="454">
        <v>36.374269804703303</v>
      </c>
      <c r="J106" s="454">
        <v>-44.2468597369758</v>
      </c>
      <c r="K106" s="454">
        <v>-974.26226784931305</v>
      </c>
      <c r="L106" s="454">
        <v>-454.71988032553998</v>
      </c>
      <c r="M106" s="454">
        <v>6299.2079087054299</v>
      </c>
      <c r="N106" s="454">
        <v>5844.4880283798902</v>
      </c>
      <c r="O106" s="454">
        <f t="shared" si="3"/>
        <v>6299.2079087054299</v>
      </c>
      <c r="P106" s="454">
        <f t="shared" si="4"/>
        <v>0</v>
      </c>
      <c r="Q106" s="454">
        <f t="shared" si="5"/>
        <v>-44.2468597369758</v>
      </c>
      <c r="S106" s="453">
        <v>0.54166666666666696</v>
      </c>
      <c r="T106" s="454">
        <v>2520.6187659100001</v>
      </c>
      <c r="U106" s="454">
        <v>2507.2546273049402</v>
      </c>
      <c r="V106" s="454">
        <v>24.158314039022599</v>
      </c>
      <c r="W106" s="454">
        <v>346.43921377310801</v>
      </c>
      <c r="X106" s="454">
        <v>95.723591566242504</v>
      </c>
      <c r="Y106" s="454">
        <v>0</v>
      </c>
      <c r="Z106" s="454">
        <v>384.78800633566601</v>
      </c>
      <c r="AA106" s="454">
        <v>90.007135887410399</v>
      </c>
      <c r="AB106" s="454">
        <v>1036.3417098361699</v>
      </c>
      <c r="AC106" s="454">
        <v>-817.37814080421902</v>
      </c>
      <c r="AD106" s="454">
        <v>-422.05571200811301</v>
      </c>
      <c r="AE106" s="454">
        <v>6187.9532238483398</v>
      </c>
      <c r="AF106" s="454">
        <v>5765.8975118402304</v>
      </c>
      <c r="AG106" s="454">
        <f t="shared" si="6"/>
        <v>6187.9532238483398</v>
      </c>
      <c r="AH106" s="454">
        <f t="shared" si="7"/>
        <v>1036.3417098361699</v>
      </c>
      <c r="AI106" s="454">
        <f t="shared" si="8"/>
        <v>0</v>
      </c>
      <c r="AK106" s="453">
        <v>0.54166666666666696</v>
      </c>
      <c r="AL106" s="454">
        <v>3008.8559012395299</v>
      </c>
      <c r="AM106" s="454">
        <v>1888.77130223887</v>
      </c>
      <c r="AN106" s="454">
        <v>0</v>
      </c>
      <c r="AO106" s="454">
        <v>362.096658267853</v>
      </c>
      <c r="AP106" s="454">
        <v>138.69658420888001</v>
      </c>
      <c r="AQ106" s="454">
        <v>0</v>
      </c>
      <c r="AR106" s="454">
        <v>1475.43072664388</v>
      </c>
      <c r="AS106" s="454">
        <v>30.7049577997775</v>
      </c>
      <c r="AT106" s="454">
        <v>1013.92233418659</v>
      </c>
      <c r="AU106" s="454">
        <v>-1000.41672927402</v>
      </c>
      <c r="AV106" s="454">
        <v>-392.625746742584</v>
      </c>
      <c r="AW106" s="454">
        <v>6918.0617353113603</v>
      </c>
      <c r="AX106" s="454">
        <v>6525.43598856878</v>
      </c>
      <c r="AY106" s="454">
        <f t="shared" si="9"/>
        <v>6918.0617353113603</v>
      </c>
      <c r="AZ106" s="454">
        <f t="shared" si="10"/>
        <v>1013.92233418659</v>
      </c>
      <c r="BA106" s="454">
        <f t="shared" si="11"/>
        <v>0</v>
      </c>
    </row>
    <row r="107" spans="1:53" s="448" customFormat="1">
      <c r="A107" s="453">
        <v>0.55208333333333304</v>
      </c>
      <c r="B107" s="454">
        <v>3607.1942761592099</v>
      </c>
      <c r="C107" s="454">
        <v>2208.49510158987</v>
      </c>
      <c r="D107" s="454">
        <v>24.219795978217999</v>
      </c>
      <c r="E107" s="454">
        <v>351.66901539020301</v>
      </c>
      <c r="F107" s="454">
        <v>73.764670213589895</v>
      </c>
      <c r="G107" s="454">
        <v>0</v>
      </c>
      <c r="H107" s="454">
        <v>1010.38040620931</v>
      </c>
      <c r="I107" s="454">
        <v>35.704325676688697</v>
      </c>
      <c r="J107" s="454">
        <v>30.643818298557701</v>
      </c>
      <c r="K107" s="454">
        <v>-1002.02685180039</v>
      </c>
      <c r="L107" s="454">
        <v>-452.26935797888399</v>
      </c>
      <c r="M107" s="454">
        <v>6340.0445577152605</v>
      </c>
      <c r="N107" s="454">
        <v>5887.7751997363803</v>
      </c>
      <c r="O107" s="454">
        <f t="shared" si="3"/>
        <v>6340.0445577152605</v>
      </c>
      <c r="P107" s="454">
        <f t="shared" si="4"/>
        <v>30.643818298557701</v>
      </c>
      <c r="Q107" s="454">
        <f t="shared" si="5"/>
        <v>0</v>
      </c>
      <c r="S107" s="453">
        <v>0.55208333333333304</v>
      </c>
      <c r="T107" s="454">
        <v>2520.8188464181799</v>
      </c>
      <c r="U107" s="454">
        <v>2481.4743715375898</v>
      </c>
      <c r="V107" s="454">
        <v>24.171687084062299</v>
      </c>
      <c r="W107" s="454">
        <v>342.85321800727797</v>
      </c>
      <c r="X107" s="454">
        <v>95.504745184557606</v>
      </c>
      <c r="Y107" s="454">
        <v>0</v>
      </c>
      <c r="Z107" s="454">
        <v>371.18670052446299</v>
      </c>
      <c r="AA107" s="454">
        <v>90.844419488838398</v>
      </c>
      <c r="AB107" s="454">
        <v>940.50745852612602</v>
      </c>
      <c r="AC107" s="454">
        <v>-694.52595807303805</v>
      </c>
      <c r="AD107" s="454">
        <v>-419.17791547051502</v>
      </c>
      <c r="AE107" s="454">
        <v>6172.8354886980496</v>
      </c>
      <c r="AF107" s="454">
        <v>5753.6575732275396</v>
      </c>
      <c r="AG107" s="454">
        <f t="shared" si="6"/>
        <v>6172.8354886980496</v>
      </c>
      <c r="AH107" s="454">
        <f t="shared" si="7"/>
        <v>940.50745852612602</v>
      </c>
      <c r="AI107" s="454">
        <f t="shared" si="8"/>
        <v>0</v>
      </c>
      <c r="AK107" s="453">
        <v>0.55208333333333304</v>
      </c>
      <c r="AL107" s="454">
        <v>3007.50230324837</v>
      </c>
      <c r="AM107" s="454">
        <v>1895.06645654769</v>
      </c>
      <c r="AN107" s="454">
        <v>0</v>
      </c>
      <c r="AO107" s="454">
        <v>364.10666866429602</v>
      </c>
      <c r="AP107" s="454">
        <v>138.70866807130801</v>
      </c>
      <c r="AQ107" s="454">
        <v>0</v>
      </c>
      <c r="AR107" s="454">
        <v>1457.92134757487</v>
      </c>
      <c r="AS107" s="454">
        <v>30.7786875538172</v>
      </c>
      <c r="AT107" s="454">
        <v>976.99217168540497</v>
      </c>
      <c r="AU107" s="454">
        <v>-998.27578990255097</v>
      </c>
      <c r="AV107" s="454">
        <v>-393.14909316685402</v>
      </c>
      <c r="AW107" s="454">
        <v>6872.8005134431996</v>
      </c>
      <c r="AX107" s="454">
        <v>6479.6514202763501</v>
      </c>
      <c r="AY107" s="454">
        <f t="shared" si="9"/>
        <v>6872.8005134431996</v>
      </c>
      <c r="AZ107" s="454">
        <f t="shared" si="10"/>
        <v>976.99217168540497</v>
      </c>
      <c r="BA107" s="454">
        <f t="shared" si="11"/>
        <v>0</v>
      </c>
    </row>
    <row r="108" spans="1:53" s="448" customFormat="1">
      <c r="A108" s="453">
        <v>0.5625</v>
      </c>
      <c r="B108" s="454">
        <v>3605.17354182693</v>
      </c>
      <c r="C108" s="454">
        <v>2237.51315883502</v>
      </c>
      <c r="D108" s="454">
        <v>24.1929669689818</v>
      </c>
      <c r="E108" s="454">
        <v>359.14393469341599</v>
      </c>
      <c r="F108" s="454">
        <v>73.719834203315301</v>
      </c>
      <c r="G108" s="454">
        <v>0</v>
      </c>
      <c r="H108" s="454">
        <v>1041.9538873291001</v>
      </c>
      <c r="I108" s="454">
        <v>36.173381061276899</v>
      </c>
      <c r="J108" s="454">
        <v>-114.035476631642</v>
      </c>
      <c r="K108" s="454">
        <v>-998.33815189984705</v>
      </c>
      <c r="L108" s="454">
        <v>-455.83429862028299</v>
      </c>
      <c r="M108" s="454">
        <v>6265.4970763865504</v>
      </c>
      <c r="N108" s="454">
        <v>5809.6627777662698</v>
      </c>
      <c r="O108" s="454">
        <f t="shared" si="3"/>
        <v>6265.4970763865504</v>
      </c>
      <c r="P108" s="454">
        <f t="shared" si="4"/>
        <v>0</v>
      </c>
      <c r="Q108" s="454">
        <f t="shared" si="5"/>
        <v>-114.035476631642</v>
      </c>
      <c r="S108" s="453">
        <v>0.5625</v>
      </c>
      <c r="T108" s="454">
        <v>2520.4520620021799</v>
      </c>
      <c r="U108" s="454">
        <v>2487.89883018301</v>
      </c>
      <c r="V108" s="454">
        <v>24.091448813824499</v>
      </c>
      <c r="W108" s="454">
        <v>344.13206197744603</v>
      </c>
      <c r="X108" s="454">
        <v>95.454745876881205</v>
      </c>
      <c r="Y108" s="454">
        <v>0</v>
      </c>
      <c r="Z108" s="454">
        <v>393.34615379916397</v>
      </c>
      <c r="AA108" s="454">
        <v>96.746334026706506</v>
      </c>
      <c r="AB108" s="454">
        <v>858.71083945234102</v>
      </c>
      <c r="AC108" s="454">
        <v>-694.56261253336697</v>
      </c>
      <c r="AD108" s="454">
        <v>-420.15280592507997</v>
      </c>
      <c r="AE108" s="454">
        <v>6126.2698635981797</v>
      </c>
      <c r="AF108" s="454">
        <v>5706.1170576731001</v>
      </c>
      <c r="AG108" s="454">
        <f t="shared" si="6"/>
        <v>6126.2698635981797</v>
      </c>
      <c r="AH108" s="454">
        <f t="shared" si="7"/>
        <v>858.71083945234102</v>
      </c>
      <c r="AI108" s="454">
        <f t="shared" si="8"/>
        <v>0</v>
      </c>
      <c r="AK108" s="453">
        <v>0.5625</v>
      </c>
      <c r="AL108" s="454">
        <v>3006.4820784355902</v>
      </c>
      <c r="AM108" s="454">
        <v>1902.31834447746</v>
      </c>
      <c r="AN108" s="454">
        <v>0</v>
      </c>
      <c r="AO108" s="454">
        <v>365.83821894022401</v>
      </c>
      <c r="AP108" s="454">
        <v>138.700242895408</v>
      </c>
      <c r="AQ108" s="454">
        <v>0</v>
      </c>
      <c r="AR108" s="454">
        <v>1434.78675016276</v>
      </c>
      <c r="AS108" s="454">
        <v>31.702406023343698</v>
      </c>
      <c r="AT108" s="454">
        <v>908.262407473194</v>
      </c>
      <c r="AU108" s="454">
        <v>-996.46544136788202</v>
      </c>
      <c r="AV108" s="454">
        <v>-393.729274375881</v>
      </c>
      <c r="AW108" s="454">
        <v>6791.6250070401002</v>
      </c>
      <c r="AX108" s="454">
        <v>6397.8957326642203</v>
      </c>
      <c r="AY108" s="454">
        <f t="shared" si="9"/>
        <v>6791.6250070401002</v>
      </c>
      <c r="AZ108" s="454">
        <f t="shared" si="10"/>
        <v>908.262407473194</v>
      </c>
      <c r="BA108" s="454">
        <f t="shared" si="11"/>
        <v>0</v>
      </c>
    </row>
    <row r="109" spans="1:53" s="448" customFormat="1">
      <c r="A109" s="453">
        <v>0.57291666666666696</v>
      </c>
      <c r="B109" s="454">
        <v>3604.6466995524802</v>
      </c>
      <c r="C109" s="454">
        <v>2248.0513659635499</v>
      </c>
      <c r="D109" s="454">
        <v>24.260039492072298</v>
      </c>
      <c r="E109" s="454">
        <v>365.22597258491498</v>
      </c>
      <c r="F109" s="454">
        <v>73.696474287884996</v>
      </c>
      <c r="G109" s="454">
        <v>0</v>
      </c>
      <c r="H109" s="454">
        <v>1091.54282014974</v>
      </c>
      <c r="I109" s="454">
        <v>38.746084404181097</v>
      </c>
      <c r="J109" s="454">
        <v>-235.581139201524</v>
      </c>
      <c r="K109" s="454">
        <v>-995.05653338265495</v>
      </c>
      <c r="L109" s="454">
        <v>-457.73628156374099</v>
      </c>
      <c r="M109" s="454">
        <v>6215.5317838506398</v>
      </c>
      <c r="N109" s="454">
        <v>5757.7955022869</v>
      </c>
      <c r="O109" s="454">
        <f t="shared" si="3"/>
        <v>6215.5317838506398</v>
      </c>
      <c r="P109" s="454">
        <f t="shared" si="4"/>
        <v>0</v>
      </c>
      <c r="Q109" s="454">
        <f t="shared" si="5"/>
        <v>-235.581139201524</v>
      </c>
      <c r="S109" s="453">
        <v>0.57291666666666696</v>
      </c>
      <c r="T109" s="454">
        <v>2521.3990131387</v>
      </c>
      <c r="U109" s="454">
        <v>2483.2375086846901</v>
      </c>
      <c r="V109" s="454">
        <v>24.131567948943399</v>
      </c>
      <c r="W109" s="454">
        <v>346.79323065557401</v>
      </c>
      <c r="X109" s="454">
        <v>95.409836504583794</v>
      </c>
      <c r="Y109" s="454">
        <v>0</v>
      </c>
      <c r="Z109" s="454">
        <v>396.24776321515498</v>
      </c>
      <c r="AA109" s="454">
        <v>91.615305451667396</v>
      </c>
      <c r="AB109" s="454">
        <v>899.66644570665005</v>
      </c>
      <c r="AC109" s="454">
        <v>-759.58530712175695</v>
      </c>
      <c r="AD109" s="454">
        <v>-419.90283882933699</v>
      </c>
      <c r="AE109" s="454">
        <v>6098.9153641842004</v>
      </c>
      <c r="AF109" s="454">
        <v>5679.0125253548704</v>
      </c>
      <c r="AG109" s="454">
        <f t="shared" si="6"/>
        <v>6098.9153641842004</v>
      </c>
      <c r="AH109" s="454">
        <f t="shared" si="7"/>
        <v>899.66644570665005</v>
      </c>
      <c r="AI109" s="454">
        <f t="shared" si="8"/>
        <v>0</v>
      </c>
      <c r="AK109" s="453">
        <v>0.57291666666666696</v>
      </c>
      <c r="AL109" s="454">
        <v>3005.2817689417302</v>
      </c>
      <c r="AM109" s="454">
        <v>1874.0396864755101</v>
      </c>
      <c r="AN109" s="454">
        <v>0</v>
      </c>
      <c r="AO109" s="454">
        <v>365.71650770249403</v>
      </c>
      <c r="AP109" s="454">
        <v>138.683922892444</v>
      </c>
      <c r="AQ109" s="454">
        <v>0</v>
      </c>
      <c r="AR109" s="454">
        <v>1459.0777926432299</v>
      </c>
      <c r="AS109" s="454">
        <v>32.239667913792601</v>
      </c>
      <c r="AT109" s="454">
        <v>877.77730150140201</v>
      </c>
      <c r="AU109" s="454">
        <v>-995.98079610270895</v>
      </c>
      <c r="AV109" s="454">
        <v>-391.11213156265802</v>
      </c>
      <c r="AW109" s="454">
        <v>6756.8358519678904</v>
      </c>
      <c r="AX109" s="454">
        <v>6365.7237204052299</v>
      </c>
      <c r="AY109" s="454">
        <f t="shared" si="9"/>
        <v>6756.8358519678904</v>
      </c>
      <c r="AZ109" s="454">
        <f t="shared" si="10"/>
        <v>877.77730150140201</v>
      </c>
      <c r="BA109" s="454">
        <f t="shared" si="11"/>
        <v>0</v>
      </c>
    </row>
    <row r="110" spans="1:53" s="448" customFormat="1">
      <c r="A110" s="453">
        <v>0.58333333333333304</v>
      </c>
      <c r="B110" s="454">
        <v>3604.4199610175301</v>
      </c>
      <c r="C110" s="454">
        <v>2193.6497447612801</v>
      </c>
      <c r="D110" s="454">
        <v>24.199674221290898</v>
      </c>
      <c r="E110" s="454">
        <v>360.04748299941599</v>
      </c>
      <c r="F110" s="454">
        <v>70.906946254243493</v>
      </c>
      <c r="G110" s="454">
        <v>0</v>
      </c>
      <c r="H110" s="454">
        <v>1043.1019239502</v>
      </c>
      <c r="I110" s="454">
        <v>52.463950932990898</v>
      </c>
      <c r="J110" s="454">
        <v>-179.99716882755399</v>
      </c>
      <c r="K110" s="454">
        <v>-994.38185046382296</v>
      </c>
      <c r="L110" s="454">
        <v>-451.68822569421502</v>
      </c>
      <c r="M110" s="454">
        <v>6174.41066484557</v>
      </c>
      <c r="N110" s="454">
        <v>5722.72243915136</v>
      </c>
      <c r="O110" s="454">
        <f t="shared" si="3"/>
        <v>6174.41066484557</v>
      </c>
      <c r="P110" s="454">
        <f t="shared" si="4"/>
        <v>0</v>
      </c>
      <c r="Q110" s="454">
        <f t="shared" si="5"/>
        <v>-179.99716882755399</v>
      </c>
      <c r="S110" s="453">
        <v>0.58333333333333304</v>
      </c>
      <c r="T110" s="454">
        <v>2522.0258745371698</v>
      </c>
      <c r="U110" s="454">
        <v>2458.5216883922299</v>
      </c>
      <c r="V110" s="454">
        <v>24.124881426423599</v>
      </c>
      <c r="W110" s="454">
        <v>355.951437346604</v>
      </c>
      <c r="X110" s="454">
        <v>95.412043814172193</v>
      </c>
      <c r="Y110" s="454">
        <v>0</v>
      </c>
      <c r="Z110" s="454">
        <v>389.84559412955502</v>
      </c>
      <c r="AA110" s="454">
        <v>84.544689384246894</v>
      </c>
      <c r="AB110" s="454">
        <v>1095.5769503087699</v>
      </c>
      <c r="AC110" s="454">
        <v>-1002.5950701025</v>
      </c>
      <c r="AD110" s="454">
        <v>-418.00712514216099</v>
      </c>
      <c r="AE110" s="454">
        <v>6023.4080892366601</v>
      </c>
      <c r="AF110" s="454">
        <v>5605.4009640944996</v>
      </c>
      <c r="AG110" s="454">
        <f t="shared" si="6"/>
        <v>6023.4080892366601</v>
      </c>
      <c r="AH110" s="454">
        <f t="shared" si="7"/>
        <v>1095.5769503087699</v>
      </c>
      <c r="AI110" s="454">
        <f t="shared" si="8"/>
        <v>0</v>
      </c>
      <c r="AK110" s="453">
        <v>0.58333333333333304</v>
      </c>
      <c r="AL110" s="454">
        <v>3004.8483740420902</v>
      </c>
      <c r="AM110" s="454">
        <v>1853.6189026561999</v>
      </c>
      <c r="AN110" s="454">
        <v>0</v>
      </c>
      <c r="AO110" s="454">
        <v>361.77743981361999</v>
      </c>
      <c r="AP110" s="454">
        <v>142.57692717864299</v>
      </c>
      <c r="AQ110" s="454">
        <v>0</v>
      </c>
      <c r="AR110" s="454">
        <v>1411.0484706217501</v>
      </c>
      <c r="AS110" s="454">
        <v>36.961281294160599</v>
      </c>
      <c r="AT110" s="454">
        <v>932.88522388915203</v>
      </c>
      <c r="AU110" s="454">
        <v>-994.756769903399</v>
      </c>
      <c r="AV110" s="454">
        <v>-388.53273338745299</v>
      </c>
      <c r="AW110" s="454">
        <v>6748.95984959221</v>
      </c>
      <c r="AX110" s="454">
        <v>6360.4271162047598</v>
      </c>
      <c r="AY110" s="454">
        <f t="shared" si="9"/>
        <v>6748.95984959221</v>
      </c>
      <c r="AZ110" s="454">
        <f t="shared" si="10"/>
        <v>932.88522388915203</v>
      </c>
      <c r="BA110" s="454">
        <f t="shared" si="11"/>
        <v>0</v>
      </c>
    </row>
    <row r="111" spans="1:53" s="448" customFormat="1">
      <c r="A111" s="453">
        <v>0.59375</v>
      </c>
      <c r="B111" s="454">
        <v>3602.5659509849702</v>
      </c>
      <c r="C111" s="454">
        <v>2206.5127462812702</v>
      </c>
      <c r="D111" s="454">
        <v>24.219795978217999</v>
      </c>
      <c r="E111" s="454">
        <v>368.92983268122799</v>
      </c>
      <c r="F111" s="454">
        <v>70.941639612433903</v>
      </c>
      <c r="G111" s="454">
        <v>0</v>
      </c>
      <c r="H111" s="454">
        <v>959.83239668782505</v>
      </c>
      <c r="I111" s="454">
        <v>56.0069524601194</v>
      </c>
      <c r="J111" s="454">
        <v>-156.72910669210799</v>
      </c>
      <c r="K111" s="454">
        <v>-991.30838970993796</v>
      </c>
      <c r="L111" s="454">
        <v>-452.79232358996097</v>
      </c>
      <c r="M111" s="454">
        <v>6140.9718182840197</v>
      </c>
      <c r="N111" s="454">
        <v>5688.1794946940499</v>
      </c>
      <c r="O111" s="454">
        <f t="shared" si="3"/>
        <v>6140.9718182840197</v>
      </c>
      <c r="P111" s="454">
        <f t="shared" si="4"/>
        <v>0</v>
      </c>
      <c r="Q111" s="454">
        <f t="shared" si="5"/>
        <v>-156.72910669210799</v>
      </c>
      <c r="S111" s="453">
        <v>0.59375</v>
      </c>
      <c r="T111" s="454">
        <v>2523.3396589334902</v>
      </c>
      <c r="U111" s="454">
        <v>2431.2892124950399</v>
      </c>
      <c r="V111" s="454">
        <v>24.205119696661299</v>
      </c>
      <c r="W111" s="454">
        <v>357.18073982557701</v>
      </c>
      <c r="X111" s="454">
        <v>95.403424098443395</v>
      </c>
      <c r="Y111" s="454">
        <v>0</v>
      </c>
      <c r="Z111" s="454">
        <v>397.47431910827402</v>
      </c>
      <c r="AA111" s="454">
        <v>76.862255548441595</v>
      </c>
      <c r="AB111" s="454">
        <v>1091.5668511322799</v>
      </c>
      <c r="AC111" s="454">
        <v>-999.245421698771</v>
      </c>
      <c r="AD111" s="454">
        <v>-415.48934627357698</v>
      </c>
      <c r="AE111" s="454">
        <v>5998.0761591394403</v>
      </c>
      <c r="AF111" s="454">
        <v>5582.5868128658703</v>
      </c>
      <c r="AG111" s="454">
        <f t="shared" si="6"/>
        <v>5998.0761591394403</v>
      </c>
      <c r="AH111" s="454">
        <f t="shared" si="7"/>
        <v>1091.5668511322799</v>
      </c>
      <c r="AI111" s="454">
        <f t="shared" si="8"/>
        <v>0</v>
      </c>
      <c r="AK111" s="453">
        <v>0.59375</v>
      </c>
      <c r="AL111" s="454">
        <v>3003.5747413332901</v>
      </c>
      <c r="AM111" s="454">
        <v>1871.9775454120099</v>
      </c>
      <c r="AN111" s="454">
        <v>0</v>
      </c>
      <c r="AO111" s="454">
        <v>363.572621110711</v>
      </c>
      <c r="AP111" s="454">
        <v>143.285815704295</v>
      </c>
      <c r="AQ111" s="454">
        <v>0</v>
      </c>
      <c r="AR111" s="454">
        <v>1426.9571870930999</v>
      </c>
      <c r="AS111" s="454">
        <v>48.343275337705599</v>
      </c>
      <c r="AT111" s="454">
        <v>883.316392929313</v>
      </c>
      <c r="AU111" s="454">
        <v>-991.953943991296</v>
      </c>
      <c r="AV111" s="454">
        <v>-390.63159388025099</v>
      </c>
      <c r="AW111" s="454">
        <v>6749.0736349291301</v>
      </c>
      <c r="AX111" s="454">
        <v>6358.4420410488801</v>
      </c>
      <c r="AY111" s="454">
        <f t="shared" si="9"/>
        <v>6749.0736349291301</v>
      </c>
      <c r="AZ111" s="454">
        <f t="shared" si="10"/>
        <v>883.316392929313</v>
      </c>
      <c r="BA111" s="454">
        <f t="shared" si="11"/>
        <v>0</v>
      </c>
    </row>
    <row r="112" spans="1:53" s="448" customFormat="1">
      <c r="A112" s="453">
        <v>0.60416666666666696</v>
      </c>
      <c r="B112" s="454">
        <v>3601.2322054322199</v>
      </c>
      <c r="C112" s="454">
        <v>2206.8310211172302</v>
      </c>
      <c r="D112" s="454">
        <v>24.146016202818501</v>
      </c>
      <c r="E112" s="454">
        <v>370.68539660799502</v>
      </c>
      <c r="F112" s="454">
        <v>70.8717057103173</v>
      </c>
      <c r="G112" s="454">
        <v>0</v>
      </c>
      <c r="H112" s="454">
        <v>918.03551770019499</v>
      </c>
      <c r="I112" s="454">
        <v>57.940188074038097</v>
      </c>
      <c r="J112" s="454">
        <v>-171.07024678793201</v>
      </c>
      <c r="K112" s="454">
        <v>-990.77600772714095</v>
      </c>
      <c r="L112" s="454">
        <v>-452.52862443184</v>
      </c>
      <c r="M112" s="454">
        <v>6087.8957963297298</v>
      </c>
      <c r="N112" s="454">
        <v>5635.3671718978903</v>
      </c>
      <c r="O112" s="454">
        <f t="shared" si="3"/>
        <v>6087.8957963297298</v>
      </c>
      <c r="P112" s="454">
        <f t="shared" si="4"/>
        <v>0</v>
      </c>
      <c r="Q112" s="454">
        <f t="shared" si="5"/>
        <v>-171.07024678793201</v>
      </c>
      <c r="S112" s="453">
        <v>0.60416666666666696</v>
      </c>
      <c r="T112" s="454">
        <v>2524.3666650670598</v>
      </c>
      <c r="U112" s="454">
        <v>2416.6069383430299</v>
      </c>
      <c r="V112" s="454">
        <v>24.078075768784899</v>
      </c>
      <c r="W112" s="454">
        <v>357.89166659516201</v>
      </c>
      <c r="X112" s="454">
        <v>95.399193656412606</v>
      </c>
      <c r="Y112" s="454">
        <v>0</v>
      </c>
      <c r="Z112" s="454">
        <v>398.60352641933002</v>
      </c>
      <c r="AA112" s="454">
        <v>66.401333359723097</v>
      </c>
      <c r="AB112" s="454">
        <v>1064.0900415421099</v>
      </c>
      <c r="AC112" s="454">
        <v>-997.74747472147897</v>
      </c>
      <c r="AD112" s="454">
        <v>-414.04799127617298</v>
      </c>
      <c r="AE112" s="454">
        <v>5949.6899660301196</v>
      </c>
      <c r="AF112" s="454">
        <v>5535.6419747539503</v>
      </c>
      <c r="AG112" s="454">
        <f t="shared" si="6"/>
        <v>5949.6899660301196</v>
      </c>
      <c r="AH112" s="454">
        <f t="shared" si="7"/>
        <v>1064.0900415421099</v>
      </c>
      <c r="AI112" s="454">
        <f t="shared" si="8"/>
        <v>0</v>
      </c>
      <c r="AK112" s="453">
        <v>0.60416666666666696</v>
      </c>
      <c r="AL112" s="454">
        <v>3002.7879005367899</v>
      </c>
      <c r="AM112" s="454">
        <v>1875.66912569683</v>
      </c>
      <c r="AN112" s="454">
        <v>0</v>
      </c>
      <c r="AO112" s="454">
        <v>363.88063980051402</v>
      </c>
      <c r="AP112" s="454">
        <v>143.29228629258799</v>
      </c>
      <c r="AQ112" s="454">
        <v>0</v>
      </c>
      <c r="AR112" s="454">
        <v>1431.55433097331</v>
      </c>
      <c r="AS112" s="454">
        <v>49.058084038201898</v>
      </c>
      <c r="AT112" s="454">
        <v>814.831848453303</v>
      </c>
      <c r="AU112" s="454">
        <v>-989.18273054622102</v>
      </c>
      <c r="AV112" s="454">
        <v>-391.012047129998</v>
      </c>
      <c r="AW112" s="454">
        <v>6691.8914852453199</v>
      </c>
      <c r="AX112" s="454">
        <v>6300.8794381153202</v>
      </c>
      <c r="AY112" s="454">
        <f t="shared" si="9"/>
        <v>6691.8914852453199</v>
      </c>
      <c r="AZ112" s="454">
        <f t="shared" si="10"/>
        <v>814.831848453303</v>
      </c>
      <c r="BA112" s="454">
        <f t="shared" si="11"/>
        <v>0</v>
      </c>
    </row>
    <row r="113" spans="1:53" s="448" customFormat="1">
      <c r="A113" s="453">
        <v>0.61458333333333304</v>
      </c>
      <c r="B113" s="454">
        <v>3600.6386245928702</v>
      </c>
      <c r="C113" s="454">
        <v>2205.2995893826701</v>
      </c>
      <c r="D113" s="454">
        <v>24.2332104828361</v>
      </c>
      <c r="E113" s="454">
        <v>364.26281630575602</v>
      </c>
      <c r="F113" s="454">
        <v>70.794713490323403</v>
      </c>
      <c r="G113" s="454">
        <v>0</v>
      </c>
      <c r="H113" s="454">
        <v>982.97104215494801</v>
      </c>
      <c r="I113" s="454">
        <v>60.370699214478897</v>
      </c>
      <c r="J113" s="454">
        <v>-201.904700747878</v>
      </c>
      <c r="K113" s="454">
        <v>-988.94879957790602</v>
      </c>
      <c r="L113" s="454">
        <v>-452.49918471918897</v>
      </c>
      <c r="M113" s="454">
        <v>6117.7171952980998</v>
      </c>
      <c r="N113" s="454">
        <v>5665.2180105789103</v>
      </c>
      <c r="O113" s="454">
        <f t="shared" si="3"/>
        <v>6117.7171952980998</v>
      </c>
      <c r="P113" s="454">
        <f t="shared" si="4"/>
        <v>0</v>
      </c>
      <c r="Q113" s="454">
        <f t="shared" si="5"/>
        <v>-201.904700747878</v>
      </c>
      <c r="S113" s="453">
        <v>0.61458333333333304</v>
      </c>
      <c r="T113" s="454">
        <v>2526.9541493767401</v>
      </c>
      <c r="U113" s="454">
        <v>2412.0690199476999</v>
      </c>
      <c r="V113" s="454">
        <v>24.078075768784899</v>
      </c>
      <c r="W113" s="454">
        <v>356.87608726204297</v>
      </c>
      <c r="X113" s="454">
        <v>95.381173020974501</v>
      </c>
      <c r="Y113" s="454">
        <v>0</v>
      </c>
      <c r="Z113" s="454">
        <v>421.04821494234102</v>
      </c>
      <c r="AA113" s="454">
        <v>70.038942334994402</v>
      </c>
      <c r="AB113" s="454">
        <v>1032.5326018266201</v>
      </c>
      <c r="AC113" s="454">
        <v>-996.59966179747903</v>
      </c>
      <c r="AD113" s="454">
        <v>-413.94341363954697</v>
      </c>
      <c r="AE113" s="454">
        <v>5942.3786026827302</v>
      </c>
      <c r="AF113" s="454">
        <v>5528.4351890431799</v>
      </c>
      <c r="AG113" s="454">
        <f t="shared" si="6"/>
        <v>5942.3786026827302</v>
      </c>
      <c r="AH113" s="454">
        <f t="shared" si="7"/>
        <v>1032.5326018266201</v>
      </c>
      <c r="AI113" s="454">
        <f t="shared" si="8"/>
        <v>0</v>
      </c>
      <c r="AK113" s="453">
        <v>0.61458333333333304</v>
      </c>
      <c r="AL113" s="454">
        <v>3003.1279809009102</v>
      </c>
      <c r="AM113" s="454">
        <v>1862.2326250107201</v>
      </c>
      <c r="AN113" s="454">
        <v>0</v>
      </c>
      <c r="AO113" s="454">
        <v>362.79746402178102</v>
      </c>
      <c r="AP113" s="454">
        <v>143.29818829372701</v>
      </c>
      <c r="AQ113" s="454">
        <v>0</v>
      </c>
      <c r="AR113" s="454">
        <v>1422.91071020508</v>
      </c>
      <c r="AS113" s="454">
        <v>44.979784145288697</v>
      </c>
      <c r="AT113" s="454">
        <v>838.463937870481</v>
      </c>
      <c r="AU113" s="454">
        <v>-987.37259920895394</v>
      </c>
      <c r="AV113" s="454">
        <v>-389.53576946082097</v>
      </c>
      <c r="AW113" s="454">
        <v>6690.4380912390397</v>
      </c>
      <c r="AX113" s="454">
        <v>6300.9023217782096</v>
      </c>
      <c r="AY113" s="454">
        <f t="shared" si="9"/>
        <v>6690.4380912390397</v>
      </c>
      <c r="AZ113" s="454">
        <f t="shared" si="10"/>
        <v>838.463937870481</v>
      </c>
      <c r="BA113" s="454">
        <f t="shared" si="11"/>
        <v>0</v>
      </c>
    </row>
    <row r="114" spans="1:53" s="448" customFormat="1">
      <c r="A114" s="453">
        <v>0.625</v>
      </c>
      <c r="B114" s="454">
        <v>3599.13143041073</v>
      </c>
      <c r="C114" s="454">
        <v>2224.0074146308302</v>
      </c>
      <c r="D114" s="454">
        <v>24.239917735145099</v>
      </c>
      <c r="E114" s="454">
        <v>365.34820102319901</v>
      </c>
      <c r="F114" s="454">
        <v>71.790061358918294</v>
      </c>
      <c r="G114" s="454">
        <v>0</v>
      </c>
      <c r="H114" s="454">
        <v>968.97905301920605</v>
      </c>
      <c r="I114" s="454">
        <v>69.3888476531625</v>
      </c>
      <c r="J114" s="454">
        <v>-193.33856365514399</v>
      </c>
      <c r="K114" s="454">
        <v>-985.94461950103801</v>
      </c>
      <c r="L114" s="454">
        <v>-454.346306947024</v>
      </c>
      <c r="M114" s="454">
        <v>6143.6017426750104</v>
      </c>
      <c r="N114" s="454">
        <v>5689.2554357279896</v>
      </c>
      <c r="O114" s="454">
        <f t="shared" si="3"/>
        <v>6143.6017426750104</v>
      </c>
      <c r="P114" s="454">
        <f t="shared" si="4"/>
        <v>0</v>
      </c>
      <c r="Q114" s="454">
        <f t="shared" si="5"/>
        <v>-193.33856365514399</v>
      </c>
      <c r="S114" s="453">
        <v>0.625</v>
      </c>
      <c r="T114" s="454">
        <v>2528.12117441911</v>
      </c>
      <c r="U114" s="454">
        <v>2412.5620770048799</v>
      </c>
      <c r="V114" s="454">
        <v>24.131567948943399</v>
      </c>
      <c r="W114" s="454">
        <v>356.74066090868098</v>
      </c>
      <c r="X114" s="454">
        <v>96.024247521216296</v>
      </c>
      <c r="Y114" s="454">
        <v>0</v>
      </c>
      <c r="Z114" s="454">
        <v>404.15932875627402</v>
      </c>
      <c r="AA114" s="454">
        <v>77.661455614680094</v>
      </c>
      <c r="AB114" s="454">
        <v>1100.5539742763101</v>
      </c>
      <c r="AC114" s="454">
        <v>-996.04186282067099</v>
      </c>
      <c r="AD114" s="454">
        <v>-413.984456132334</v>
      </c>
      <c r="AE114" s="454">
        <v>6003.9126236294296</v>
      </c>
      <c r="AF114" s="454">
        <v>5589.9281674970898</v>
      </c>
      <c r="AG114" s="454">
        <f t="shared" si="6"/>
        <v>6003.9126236294296</v>
      </c>
      <c r="AH114" s="454">
        <f t="shared" si="7"/>
        <v>1100.5539742763101</v>
      </c>
      <c r="AI114" s="454">
        <f t="shared" si="8"/>
        <v>0</v>
      </c>
      <c r="AK114" s="453">
        <v>0.625</v>
      </c>
      <c r="AL114" s="454">
        <v>3003.0613160329799</v>
      </c>
      <c r="AM114" s="454">
        <v>1870.4195375163299</v>
      </c>
      <c r="AN114" s="454">
        <v>0</v>
      </c>
      <c r="AO114" s="454">
        <v>363.85856116378397</v>
      </c>
      <c r="AP114" s="454">
        <v>143.24549090495799</v>
      </c>
      <c r="AQ114" s="454">
        <v>0</v>
      </c>
      <c r="AR114" s="454">
        <v>1320.3910498046901</v>
      </c>
      <c r="AS114" s="454">
        <v>51.147663663261</v>
      </c>
      <c r="AT114" s="454">
        <v>908.339013202611</v>
      </c>
      <c r="AU114" s="454">
        <v>-985.07625714599999</v>
      </c>
      <c r="AV114" s="454">
        <v>-389.62170997576499</v>
      </c>
      <c r="AW114" s="454">
        <v>6675.3863751426097</v>
      </c>
      <c r="AX114" s="454">
        <v>6285.7646651668501</v>
      </c>
      <c r="AY114" s="454">
        <f t="shared" si="9"/>
        <v>6675.3863751426097</v>
      </c>
      <c r="AZ114" s="454">
        <f t="shared" si="10"/>
        <v>908.339013202611</v>
      </c>
      <c r="BA114" s="454">
        <f t="shared" si="11"/>
        <v>0</v>
      </c>
    </row>
    <row r="115" spans="1:53" s="448" customFormat="1">
      <c r="A115" s="453">
        <v>0.63541666666666696</v>
      </c>
      <c r="B115" s="454">
        <v>3596.3905252556801</v>
      </c>
      <c r="C115" s="454">
        <v>2221.8517206864099</v>
      </c>
      <c r="D115" s="454">
        <v>24.260039492072298</v>
      </c>
      <c r="E115" s="454">
        <v>362.26338235150502</v>
      </c>
      <c r="F115" s="454">
        <v>71.666151878264699</v>
      </c>
      <c r="G115" s="454">
        <v>0</v>
      </c>
      <c r="H115" s="454">
        <v>979.12506111653602</v>
      </c>
      <c r="I115" s="454">
        <v>61.201676428672997</v>
      </c>
      <c r="J115" s="454">
        <v>-174.36949828908101</v>
      </c>
      <c r="K115" s="454">
        <v>-985.00510692986904</v>
      </c>
      <c r="L115" s="454">
        <v>-453.755323119867</v>
      </c>
      <c r="M115" s="454">
        <v>6157.3839519901903</v>
      </c>
      <c r="N115" s="454">
        <v>5703.6286288703204</v>
      </c>
      <c r="O115" s="454">
        <f t="shared" si="3"/>
        <v>6157.3839519901903</v>
      </c>
      <c r="P115" s="454">
        <f t="shared" si="4"/>
        <v>0</v>
      </c>
      <c r="Q115" s="454">
        <f t="shared" si="5"/>
        <v>-174.36949828908101</v>
      </c>
      <c r="S115" s="453">
        <v>0.63541666666666696</v>
      </c>
      <c r="T115" s="454">
        <v>2528.7480846613898</v>
      </c>
      <c r="U115" s="454">
        <v>2408.1886743015898</v>
      </c>
      <c r="V115" s="454">
        <v>24.178373606582099</v>
      </c>
      <c r="W115" s="454">
        <v>350.05721097590998</v>
      </c>
      <c r="X115" s="454">
        <v>95.977509331814105</v>
      </c>
      <c r="Y115" s="454">
        <v>0</v>
      </c>
      <c r="Z115" s="454">
        <v>401.24155311956702</v>
      </c>
      <c r="AA115" s="454">
        <v>79.3294265527162</v>
      </c>
      <c r="AB115" s="454">
        <v>1072.6372664579701</v>
      </c>
      <c r="AC115" s="454">
        <v>-993.50183977488598</v>
      </c>
      <c r="AD115" s="454">
        <v>-413.12623662569803</v>
      </c>
      <c r="AE115" s="454">
        <v>5966.8562592326598</v>
      </c>
      <c r="AF115" s="454">
        <v>5553.7300226069701</v>
      </c>
      <c r="AG115" s="454">
        <f t="shared" si="6"/>
        <v>5966.8562592326598</v>
      </c>
      <c r="AH115" s="454">
        <f t="shared" si="7"/>
        <v>1072.6372664579701</v>
      </c>
      <c r="AI115" s="454">
        <f t="shared" si="8"/>
        <v>0</v>
      </c>
      <c r="AK115" s="453">
        <v>0.63541666666666696</v>
      </c>
      <c r="AL115" s="454">
        <v>3002.9412867115502</v>
      </c>
      <c r="AM115" s="454">
        <v>1879.7630830519499</v>
      </c>
      <c r="AN115" s="454">
        <v>0</v>
      </c>
      <c r="AO115" s="454">
        <v>365.297368473549</v>
      </c>
      <c r="AP115" s="454">
        <v>143.21965399442701</v>
      </c>
      <c r="AQ115" s="454">
        <v>0</v>
      </c>
      <c r="AR115" s="454">
        <v>1235.5928701171899</v>
      </c>
      <c r="AS115" s="454">
        <v>54.773248617975497</v>
      </c>
      <c r="AT115" s="454">
        <v>920.36614464347201</v>
      </c>
      <c r="AU115" s="454">
        <v>-982.59197376202906</v>
      </c>
      <c r="AV115" s="454">
        <v>-389.95897045306799</v>
      </c>
      <c r="AW115" s="454">
        <v>6619.3616818480796</v>
      </c>
      <c r="AX115" s="454">
        <v>6229.4027113950096</v>
      </c>
      <c r="AY115" s="454">
        <f t="shared" si="9"/>
        <v>6619.3616818480796</v>
      </c>
      <c r="AZ115" s="454">
        <f t="shared" si="10"/>
        <v>920.36614464347201</v>
      </c>
      <c r="BA115" s="454">
        <f t="shared" si="11"/>
        <v>0</v>
      </c>
    </row>
    <row r="116" spans="1:53" s="448" customFormat="1">
      <c r="A116" s="453">
        <v>0.64583333333333304</v>
      </c>
      <c r="B116" s="454">
        <v>3594.7966637446898</v>
      </c>
      <c r="C116" s="454">
        <v>2218.4099499983899</v>
      </c>
      <c r="D116" s="454">
        <v>24.226503230527101</v>
      </c>
      <c r="E116" s="454">
        <v>356.36558573009199</v>
      </c>
      <c r="F116" s="454">
        <v>71.637155085493703</v>
      </c>
      <c r="G116" s="454">
        <v>0</v>
      </c>
      <c r="H116" s="454">
        <v>956.11622875976605</v>
      </c>
      <c r="I116" s="454">
        <v>47.3206236420192</v>
      </c>
      <c r="J116" s="454">
        <v>-124.78225894936401</v>
      </c>
      <c r="K116" s="454">
        <v>-981.56284630309199</v>
      </c>
      <c r="L116" s="454">
        <v>-452.545868494508</v>
      </c>
      <c r="M116" s="454">
        <v>6162.5276049385202</v>
      </c>
      <c r="N116" s="454">
        <v>5709.9817364440096</v>
      </c>
      <c r="O116" s="454">
        <f t="shared" si="3"/>
        <v>6162.5276049385202</v>
      </c>
      <c r="P116" s="454">
        <f t="shared" si="4"/>
        <v>0</v>
      </c>
      <c r="Q116" s="454">
        <f t="shared" si="5"/>
        <v>-124.78225894936401</v>
      </c>
      <c r="S116" s="453">
        <v>0.64583333333333304</v>
      </c>
      <c r="T116" s="454">
        <v>2527.6277054531702</v>
      </c>
      <c r="U116" s="454">
        <v>2410.9787931426199</v>
      </c>
      <c r="V116" s="454">
        <v>24.144940993982999</v>
      </c>
      <c r="W116" s="454">
        <v>344.25009025709699</v>
      </c>
      <c r="X116" s="454">
        <v>96.027402751712401</v>
      </c>
      <c r="Y116" s="454">
        <v>0</v>
      </c>
      <c r="Z116" s="454">
        <v>393.562523010169</v>
      </c>
      <c r="AA116" s="454">
        <v>82.472806979346501</v>
      </c>
      <c r="AB116" s="454">
        <v>1066.40212093117</v>
      </c>
      <c r="AC116" s="454">
        <v>-989.85594551775205</v>
      </c>
      <c r="AD116" s="454">
        <v>-412.89789848038902</v>
      </c>
      <c r="AE116" s="454">
        <v>5955.6104380015204</v>
      </c>
      <c r="AF116" s="454">
        <v>5542.7125395211297</v>
      </c>
      <c r="AG116" s="454">
        <f t="shared" si="6"/>
        <v>5955.6104380015204</v>
      </c>
      <c r="AH116" s="454">
        <f t="shared" si="7"/>
        <v>1066.40212093117</v>
      </c>
      <c r="AI116" s="454">
        <f t="shared" si="8"/>
        <v>0</v>
      </c>
      <c r="AK116" s="453">
        <v>0.64583333333333304</v>
      </c>
      <c r="AL116" s="454">
        <v>3002.8412487107098</v>
      </c>
      <c r="AM116" s="454">
        <v>1914.7956221956799</v>
      </c>
      <c r="AN116" s="454">
        <v>0</v>
      </c>
      <c r="AO116" s="454">
        <v>374.08179673928299</v>
      </c>
      <c r="AP116" s="454">
        <v>143.21577696156601</v>
      </c>
      <c r="AQ116" s="454">
        <v>0</v>
      </c>
      <c r="AR116" s="454">
        <v>1108.4670354003899</v>
      </c>
      <c r="AS116" s="454">
        <v>61.731011022273101</v>
      </c>
      <c r="AT116" s="454">
        <v>947.20970920155901</v>
      </c>
      <c r="AU116" s="454">
        <v>-979.33040235032502</v>
      </c>
      <c r="AV116" s="454">
        <v>-392.96708911959303</v>
      </c>
      <c r="AW116" s="454">
        <v>6573.0117978811404</v>
      </c>
      <c r="AX116" s="454">
        <v>6180.0447087615403</v>
      </c>
      <c r="AY116" s="454">
        <f t="shared" si="9"/>
        <v>6573.0117978811404</v>
      </c>
      <c r="AZ116" s="454">
        <f t="shared" si="10"/>
        <v>947.20970920155901</v>
      </c>
      <c r="BA116" s="454">
        <f t="shared" si="11"/>
        <v>0</v>
      </c>
    </row>
    <row r="117" spans="1:53" s="448" customFormat="1">
      <c r="A117" s="453">
        <v>0.65625</v>
      </c>
      <c r="B117" s="454">
        <v>3596.6505923689001</v>
      </c>
      <c r="C117" s="454">
        <v>2219.2328157058901</v>
      </c>
      <c r="D117" s="454">
        <v>24.226503230527101</v>
      </c>
      <c r="E117" s="454">
        <v>358.685688695355</v>
      </c>
      <c r="F117" s="454">
        <v>71.508588584286002</v>
      </c>
      <c r="G117" s="454">
        <v>0</v>
      </c>
      <c r="H117" s="454">
        <v>874.27972941080702</v>
      </c>
      <c r="I117" s="454">
        <v>38.536354569122899</v>
      </c>
      <c r="J117" s="454">
        <v>-165.58182772049</v>
      </c>
      <c r="K117" s="454">
        <v>-978.470035672618</v>
      </c>
      <c r="L117" s="454">
        <v>-452.06480856598301</v>
      </c>
      <c r="M117" s="454">
        <v>6039.0684091717803</v>
      </c>
      <c r="N117" s="454">
        <v>5587.0036006057999</v>
      </c>
      <c r="O117" s="454">
        <f t="shared" si="3"/>
        <v>6039.0684091717803</v>
      </c>
      <c r="P117" s="454">
        <f t="shared" si="4"/>
        <v>0</v>
      </c>
      <c r="Q117" s="454">
        <f t="shared" si="5"/>
        <v>-165.58182772049</v>
      </c>
      <c r="S117" s="453">
        <v>0.65625</v>
      </c>
      <c r="T117" s="454">
        <v>2527.4609689828098</v>
      </c>
      <c r="U117" s="454">
        <v>2417.72695829964</v>
      </c>
      <c r="V117" s="454">
        <v>24.124881426423599</v>
      </c>
      <c r="W117" s="454">
        <v>353.64554881346203</v>
      </c>
      <c r="X117" s="454">
        <v>96.039244722648107</v>
      </c>
      <c r="Y117" s="454">
        <v>0</v>
      </c>
      <c r="Z117" s="454">
        <v>389.46861648470599</v>
      </c>
      <c r="AA117" s="454">
        <v>78.925768034026305</v>
      </c>
      <c r="AB117" s="454">
        <v>1012.10091004939</v>
      </c>
      <c r="AC117" s="454">
        <v>-989.51052535092299</v>
      </c>
      <c r="AD117" s="454">
        <v>-414.11232561073899</v>
      </c>
      <c r="AE117" s="454">
        <v>5909.9823714621898</v>
      </c>
      <c r="AF117" s="454">
        <v>5495.8700458514504</v>
      </c>
      <c r="AG117" s="454">
        <f t="shared" si="6"/>
        <v>5909.9823714621898</v>
      </c>
      <c r="AH117" s="454">
        <f t="shared" si="7"/>
        <v>1012.10091004939</v>
      </c>
      <c r="AI117" s="454">
        <f t="shared" si="8"/>
        <v>0</v>
      </c>
      <c r="AK117" s="453">
        <v>0.65625</v>
      </c>
      <c r="AL117" s="454">
        <v>3002.3744806781601</v>
      </c>
      <c r="AM117" s="454">
        <v>1915.9164910690799</v>
      </c>
      <c r="AN117" s="454">
        <v>0</v>
      </c>
      <c r="AO117" s="454">
        <v>375.509779287968</v>
      </c>
      <c r="AP117" s="454">
        <v>143.976226810041</v>
      </c>
      <c r="AQ117" s="454">
        <v>0</v>
      </c>
      <c r="AR117" s="454">
        <v>995.75518619791706</v>
      </c>
      <c r="AS117" s="454">
        <v>62.305921349183997</v>
      </c>
      <c r="AT117" s="454">
        <v>953.70749751104995</v>
      </c>
      <c r="AU117" s="454">
        <v>-954.31463020253602</v>
      </c>
      <c r="AV117" s="454">
        <v>-392.22520158331997</v>
      </c>
      <c r="AW117" s="454">
        <v>6495.2309527008701</v>
      </c>
      <c r="AX117" s="454">
        <v>6103.0057511175501</v>
      </c>
      <c r="AY117" s="454">
        <f t="shared" si="9"/>
        <v>6495.2309527008701</v>
      </c>
      <c r="AZ117" s="454">
        <f t="shared" si="10"/>
        <v>953.70749751104995</v>
      </c>
      <c r="BA117" s="454">
        <f t="shared" si="11"/>
        <v>0</v>
      </c>
    </row>
    <row r="118" spans="1:53" s="448" customFormat="1">
      <c r="A118" s="453">
        <v>0.66666666666666696</v>
      </c>
      <c r="B118" s="454">
        <v>3596.4972027568301</v>
      </c>
      <c r="C118" s="454">
        <v>2164.0306367820399</v>
      </c>
      <c r="D118" s="454">
        <v>24.186259716672801</v>
      </c>
      <c r="E118" s="454">
        <v>361.34495864381398</v>
      </c>
      <c r="F118" s="454">
        <v>69.159214757925994</v>
      </c>
      <c r="G118" s="454">
        <v>0</v>
      </c>
      <c r="H118" s="454">
        <v>892.99383841959605</v>
      </c>
      <c r="I118" s="454">
        <v>39.938864192286999</v>
      </c>
      <c r="J118" s="454">
        <v>-101.06571109989</v>
      </c>
      <c r="K118" s="454">
        <v>-978.241986777433</v>
      </c>
      <c r="L118" s="454">
        <v>-446.91984876897601</v>
      </c>
      <c r="M118" s="454">
        <v>6068.8432773918403</v>
      </c>
      <c r="N118" s="454">
        <v>5621.9234286228702</v>
      </c>
      <c r="O118" s="454">
        <f t="shared" si="3"/>
        <v>6068.8432773918403</v>
      </c>
      <c r="P118" s="454">
        <f t="shared" si="4"/>
        <v>0</v>
      </c>
      <c r="Q118" s="454">
        <f t="shared" si="5"/>
        <v>-101.06571109989</v>
      </c>
      <c r="S118" s="453">
        <v>0.66666666666666696</v>
      </c>
      <c r="T118" s="454">
        <v>2526.8407340606</v>
      </c>
      <c r="U118" s="454">
        <v>2461.1162733423298</v>
      </c>
      <c r="V118" s="454">
        <v>24.124881426423599</v>
      </c>
      <c r="W118" s="454">
        <v>348.74011599915201</v>
      </c>
      <c r="X118" s="454">
        <v>93.896842089301202</v>
      </c>
      <c r="Y118" s="454">
        <v>0</v>
      </c>
      <c r="Z118" s="454">
        <v>371.10893874473601</v>
      </c>
      <c r="AA118" s="454">
        <v>92.272372782053097</v>
      </c>
      <c r="AB118" s="454">
        <v>967.21513016432505</v>
      </c>
      <c r="AC118" s="454">
        <v>-987.49634842166699</v>
      </c>
      <c r="AD118" s="454">
        <v>-417.94507192284902</v>
      </c>
      <c r="AE118" s="454">
        <v>5897.8189401872596</v>
      </c>
      <c r="AF118" s="454">
        <v>5479.8738682644098</v>
      </c>
      <c r="AG118" s="454">
        <f t="shared" si="6"/>
        <v>5897.8189401872596</v>
      </c>
      <c r="AH118" s="454">
        <f t="shared" si="7"/>
        <v>967.21513016432505</v>
      </c>
      <c r="AI118" s="454">
        <f t="shared" si="8"/>
        <v>0</v>
      </c>
      <c r="AK118" s="453">
        <v>0.66666666666666696</v>
      </c>
      <c r="AL118" s="454">
        <v>3002.67459468068</v>
      </c>
      <c r="AM118" s="454">
        <v>2029.0400459308901</v>
      </c>
      <c r="AN118" s="454">
        <v>0</v>
      </c>
      <c r="AO118" s="454">
        <v>375.89395134228602</v>
      </c>
      <c r="AP118" s="454">
        <v>146.07035047066799</v>
      </c>
      <c r="AQ118" s="454">
        <v>0</v>
      </c>
      <c r="AR118" s="454">
        <v>931.90979268391902</v>
      </c>
      <c r="AS118" s="454">
        <v>68.096697785234994</v>
      </c>
      <c r="AT118" s="454">
        <v>690.60687156863696</v>
      </c>
      <c r="AU118" s="454">
        <v>-749.399627346893</v>
      </c>
      <c r="AV118" s="454">
        <v>-402.81495532533501</v>
      </c>
      <c r="AW118" s="454">
        <v>6494.8926771154202</v>
      </c>
      <c r="AX118" s="454">
        <v>6092.0777217900804</v>
      </c>
      <c r="AY118" s="454">
        <f t="shared" si="9"/>
        <v>6494.8926771154202</v>
      </c>
      <c r="AZ118" s="454">
        <f t="shared" si="10"/>
        <v>690.60687156863696</v>
      </c>
      <c r="BA118" s="454">
        <f t="shared" si="11"/>
        <v>0</v>
      </c>
    </row>
    <row r="119" spans="1:53" s="448" customFormat="1">
      <c r="A119" s="453">
        <v>0.67708333333333304</v>
      </c>
      <c r="B119" s="454">
        <v>3595.9637012793901</v>
      </c>
      <c r="C119" s="454">
        <v>2173.2394160809299</v>
      </c>
      <c r="D119" s="454">
        <v>24.226503230527101</v>
      </c>
      <c r="E119" s="454">
        <v>363.695401706746</v>
      </c>
      <c r="F119" s="454">
        <v>68.912500971362405</v>
      </c>
      <c r="G119" s="454">
        <v>0</v>
      </c>
      <c r="H119" s="454">
        <v>872.60768953450497</v>
      </c>
      <c r="I119" s="454">
        <v>57.970671800217801</v>
      </c>
      <c r="J119" s="454">
        <v>-93.9318628695938</v>
      </c>
      <c r="K119" s="454">
        <v>-973.54615839876305</v>
      </c>
      <c r="L119" s="454">
        <v>-448.01013859641699</v>
      </c>
      <c r="M119" s="454">
        <v>6089.1378633353197</v>
      </c>
      <c r="N119" s="454">
        <v>5641.1277247388998</v>
      </c>
      <c r="O119" s="454">
        <f t="shared" ref="O119:O149" si="12">M119</f>
        <v>6089.1378633353197</v>
      </c>
      <c r="P119" s="454">
        <f t="shared" ref="P119:P149" si="13">IF(J119&lt;0,0,J119)</f>
        <v>0</v>
      </c>
      <c r="Q119" s="454">
        <f t="shared" ref="Q119:Q149" si="14">IF(J119&lt;0,J119,0)</f>
        <v>-93.9318628695938</v>
      </c>
      <c r="S119" s="453">
        <v>0.67708333333333304</v>
      </c>
      <c r="T119" s="454">
        <v>2526.0671784332499</v>
      </c>
      <c r="U119" s="454">
        <v>2503.2645990861502</v>
      </c>
      <c r="V119" s="454">
        <v>24.138254471463199</v>
      </c>
      <c r="W119" s="454">
        <v>351.57511493932202</v>
      </c>
      <c r="X119" s="454">
        <v>92.618709018917798</v>
      </c>
      <c r="Y119" s="454">
        <v>0</v>
      </c>
      <c r="Z119" s="454">
        <v>360.60172324438599</v>
      </c>
      <c r="AA119" s="454">
        <v>81.575948299722995</v>
      </c>
      <c r="AB119" s="454">
        <v>993.40604735382794</v>
      </c>
      <c r="AC119" s="454">
        <v>-984.50378818001195</v>
      </c>
      <c r="AD119" s="454">
        <v>-421.97906833769201</v>
      </c>
      <c r="AE119" s="454">
        <v>5948.7437866670298</v>
      </c>
      <c r="AF119" s="454">
        <v>5526.7647183293302</v>
      </c>
      <c r="AG119" s="454">
        <f t="shared" ref="AG119:AG149" si="15">AE119</f>
        <v>5948.7437866670298</v>
      </c>
      <c r="AH119" s="454">
        <f t="shared" ref="AH119:AH149" si="16">IF(AB119&lt;0,0,AB119)</f>
        <v>993.40604735382794</v>
      </c>
      <c r="AI119" s="454">
        <f t="shared" ref="AI119:AI149" si="17">IF(AB119&lt;0,AB119,0)</f>
        <v>0</v>
      </c>
      <c r="AK119" s="453">
        <v>0.67708333333333304</v>
      </c>
      <c r="AL119" s="454">
        <v>3002.5545328000899</v>
      </c>
      <c r="AM119" s="454">
        <v>2113.8178112461801</v>
      </c>
      <c r="AN119" s="454">
        <v>0</v>
      </c>
      <c r="AO119" s="454">
        <v>376.41523619802399</v>
      </c>
      <c r="AP119" s="454">
        <v>145.794367355578</v>
      </c>
      <c r="AQ119" s="454">
        <v>0</v>
      </c>
      <c r="AR119" s="454">
        <v>819.88748136393201</v>
      </c>
      <c r="AS119" s="454">
        <v>80.452194414435198</v>
      </c>
      <c r="AT119" s="454">
        <v>641.50696838793704</v>
      </c>
      <c r="AU119" s="454">
        <v>-710.51058430033197</v>
      </c>
      <c r="AV119" s="454">
        <v>-410.29516681368602</v>
      </c>
      <c r="AW119" s="454">
        <v>6469.9180074658498</v>
      </c>
      <c r="AX119" s="454">
        <v>6059.6228406521604</v>
      </c>
      <c r="AY119" s="454">
        <f t="shared" ref="AY119:AY149" si="18">AW119</f>
        <v>6469.9180074658498</v>
      </c>
      <c r="AZ119" s="454">
        <f t="shared" ref="AZ119:AZ149" si="19">IF(AT119&lt;0,0,AT119)</f>
        <v>641.50696838793704</v>
      </c>
      <c r="BA119" s="454">
        <f t="shared" ref="BA119:BA149" si="20">IF(AT119&lt;0,AT119,0)</f>
        <v>0</v>
      </c>
    </row>
    <row r="120" spans="1:53" s="448" customFormat="1">
      <c r="A120" s="453">
        <v>0.6875</v>
      </c>
      <c r="B120" s="454">
        <v>3593.96304224609</v>
      </c>
      <c r="C120" s="454">
        <v>2173.5629311580601</v>
      </c>
      <c r="D120" s="454">
        <v>24.219795978217999</v>
      </c>
      <c r="E120" s="454">
        <v>368.07229701125999</v>
      </c>
      <c r="F120" s="454">
        <v>68.8907258959606</v>
      </c>
      <c r="G120" s="454">
        <v>0</v>
      </c>
      <c r="H120" s="454">
        <v>741.59547131347699</v>
      </c>
      <c r="I120" s="454">
        <v>79.645556422851698</v>
      </c>
      <c r="J120" s="454">
        <v>-90.202674418282399</v>
      </c>
      <c r="K120" s="454">
        <v>-970.68622285646904</v>
      </c>
      <c r="L120" s="454">
        <v>-447.35761112149299</v>
      </c>
      <c r="M120" s="454">
        <v>5989.0609227511604</v>
      </c>
      <c r="N120" s="454">
        <v>5541.7033116296698</v>
      </c>
      <c r="O120" s="454">
        <f t="shared" si="12"/>
        <v>5989.0609227511604</v>
      </c>
      <c r="P120" s="454">
        <f t="shared" si="13"/>
        <v>0</v>
      </c>
      <c r="Q120" s="454">
        <f t="shared" si="14"/>
        <v>-90.202674418282399</v>
      </c>
      <c r="S120" s="453">
        <v>0.6875</v>
      </c>
      <c r="T120" s="454">
        <v>2523.71308610703</v>
      </c>
      <c r="U120" s="454">
        <v>2504.36807273656</v>
      </c>
      <c r="V120" s="454">
        <v>24.131567948943399</v>
      </c>
      <c r="W120" s="454">
        <v>349.08124541960899</v>
      </c>
      <c r="X120" s="454">
        <v>92.629875673651199</v>
      </c>
      <c r="Y120" s="454">
        <v>0</v>
      </c>
      <c r="Z120" s="454">
        <v>312.61648287209903</v>
      </c>
      <c r="AA120" s="454">
        <v>77.0496232628021</v>
      </c>
      <c r="AB120" s="454">
        <v>977.38729872157796</v>
      </c>
      <c r="AC120" s="454">
        <v>-982.43986357146798</v>
      </c>
      <c r="AD120" s="454">
        <v>-421.26475593806202</v>
      </c>
      <c r="AE120" s="454">
        <v>5878.5373891708095</v>
      </c>
      <c r="AF120" s="454">
        <v>5457.2726332327502</v>
      </c>
      <c r="AG120" s="454">
        <f t="shared" si="15"/>
        <v>5878.5373891708095</v>
      </c>
      <c r="AH120" s="454">
        <f t="shared" si="16"/>
        <v>977.38729872157796</v>
      </c>
      <c r="AI120" s="454">
        <f t="shared" si="17"/>
        <v>0</v>
      </c>
      <c r="AK120" s="453">
        <v>0.6875</v>
      </c>
      <c r="AL120" s="454">
        <v>3001.54768979964</v>
      </c>
      <c r="AM120" s="454">
        <v>2161.8904144927501</v>
      </c>
      <c r="AN120" s="454">
        <v>0</v>
      </c>
      <c r="AO120" s="454">
        <v>380.18710796318101</v>
      </c>
      <c r="AP120" s="454">
        <v>145.85798704861699</v>
      </c>
      <c r="AQ120" s="454">
        <v>0</v>
      </c>
      <c r="AR120" s="454">
        <v>717.71715372721405</v>
      </c>
      <c r="AS120" s="454">
        <v>83.848299934360696</v>
      </c>
      <c r="AT120" s="454">
        <v>475.55227535184702</v>
      </c>
      <c r="AU120" s="454">
        <v>-596.26732078452301</v>
      </c>
      <c r="AV120" s="454">
        <v>-414.35309933060398</v>
      </c>
      <c r="AW120" s="454">
        <v>6370.3336075330799</v>
      </c>
      <c r="AX120" s="454">
        <v>5955.9805082024805</v>
      </c>
      <c r="AY120" s="454">
        <f t="shared" si="18"/>
        <v>6370.3336075330799</v>
      </c>
      <c r="AZ120" s="454">
        <f t="shared" si="19"/>
        <v>475.55227535184702</v>
      </c>
      <c r="BA120" s="454">
        <f t="shared" si="20"/>
        <v>0</v>
      </c>
    </row>
    <row r="121" spans="1:53" s="448" customFormat="1">
      <c r="A121" s="453">
        <v>0.69791666666666696</v>
      </c>
      <c r="B121" s="454">
        <v>3594.2297522806298</v>
      </c>
      <c r="C121" s="454">
        <v>2173.5750050679599</v>
      </c>
      <c r="D121" s="454">
        <v>24.286868501308501</v>
      </c>
      <c r="E121" s="454">
        <v>365.17378580747197</v>
      </c>
      <c r="F121" s="454">
        <v>68.885999464382806</v>
      </c>
      <c r="G121" s="454">
        <v>0</v>
      </c>
      <c r="H121" s="454">
        <v>682.75834790039096</v>
      </c>
      <c r="I121" s="454">
        <v>83.998132051656398</v>
      </c>
      <c r="J121" s="454">
        <v>-137.04104358244999</v>
      </c>
      <c r="K121" s="454">
        <v>-910.23261182266697</v>
      </c>
      <c r="L121" s="454">
        <v>-446.71469907723099</v>
      </c>
      <c r="M121" s="454">
        <v>5945.6342356686901</v>
      </c>
      <c r="N121" s="454">
        <v>5498.9195365914602</v>
      </c>
      <c r="O121" s="454">
        <f t="shared" si="12"/>
        <v>5945.6342356686901</v>
      </c>
      <c r="P121" s="454">
        <f t="shared" si="13"/>
        <v>0</v>
      </c>
      <c r="Q121" s="454">
        <f t="shared" si="14"/>
        <v>-137.04104358244999</v>
      </c>
      <c r="S121" s="453">
        <v>0.69791666666666696</v>
      </c>
      <c r="T121" s="454">
        <v>2523.6997354668902</v>
      </c>
      <c r="U121" s="454">
        <v>2519.7869596927699</v>
      </c>
      <c r="V121" s="454">
        <v>24.191746651621699</v>
      </c>
      <c r="W121" s="454">
        <v>354.37080226632997</v>
      </c>
      <c r="X121" s="454">
        <v>92.615361162782705</v>
      </c>
      <c r="Y121" s="454">
        <v>0</v>
      </c>
      <c r="Z121" s="454">
        <v>291.94857602511303</v>
      </c>
      <c r="AA121" s="454">
        <v>76.824242416322505</v>
      </c>
      <c r="AB121" s="454">
        <v>876.50091828737402</v>
      </c>
      <c r="AC121" s="454">
        <v>-943.33258095246595</v>
      </c>
      <c r="AD121" s="454">
        <v>-422.93516710848701</v>
      </c>
      <c r="AE121" s="454">
        <v>5816.60576101674</v>
      </c>
      <c r="AF121" s="454">
        <v>5393.6705939082503</v>
      </c>
      <c r="AG121" s="454">
        <f t="shared" si="15"/>
        <v>5816.60576101674</v>
      </c>
      <c r="AH121" s="454">
        <f t="shared" si="16"/>
        <v>876.50091828737402</v>
      </c>
      <c r="AI121" s="454">
        <f t="shared" si="17"/>
        <v>0</v>
      </c>
      <c r="AK121" s="453">
        <v>0.69791666666666696</v>
      </c>
      <c r="AL121" s="454">
        <v>2999.4471685348499</v>
      </c>
      <c r="AM121" s="454">
        <v>2205.0502753790302</v>
      </c>
      <c r="AN121" s="454">
        <v>0</v>
      </c>
      <c r="AO121" s="454">
        <v>379.80998924365298</v>
      </c>
      <c r="AP121" s="454">
        <v>145.85363342223701</v>
      </c>
      <c r="AQ121" s="454">
        <v>0</v>
      </c>
      <c r="AR121" s="454">
        <v>629.11737776692701</v>
      </c>
      <c r="AS121" s="454">
        <v>81.313178401107905</v>
      </c>
      <c r="AT121" s="454">
        <v>350.95344351380999</v>
      </c>
      <c r="AU121" s="454">
        <v>-496.23814982149298</v>
      </c>
      <c r="AV121" s="454">
        <v>-417.640253778361</v>
      </c>
      <c r="AW121" s="454">
        <v>6295.3069164401204</v>
      </c>
      <c r="AX121" s="454">
        <v>5877.6666626617598</v>
      </c>
      <c r="AY121" s="454">
        <f t="shared" si="18"/>
        <v>6295.3069164401204</v>
      </c>
      <c r="AZ121" s="454">
        <f t="shared" si="19"/>
        <v>350.95344351380999</v>
      </c>
      <c r="BA121" s="454">
        <f t="shared" si="20"/>
        <v>0</v>
      </c>
    </row>
    <row r="122" spans="1:53" s="448" customFormat="1">
      <c r="A122" s="453">
        <v>0.70833333333333304</v>
      </c>
      <c r="B122" s="454">
        <v>3594.06970346557</v>
      </c>
      <c r="C122" s="454">
        <v>2190.2605736100199</v>
      </c>
      <c r="D122" s="454">
        <v>24.179552464363699</v>
      </c>
      <c r="E122" s="454">
        <v>362.48028299574798</v>
      </c>
      <c r="F122" s="454">
        <v>72.073109520716102</v>
      </c>
      <c r="G122" s="454">
        <v>0</v>
      </c>
      <c r="H122" s="454">
        <v>590.28627648925794</v>
      </c>
      <c r="I122" s="454">
        <v>94.0335679446694</v>
      </c>
      <c r="J122" s="454">
        <v>-661.13455980217896</v>
      </c>
      <c r="K122" s="454">
        <v>-355.52580117050098</v>
      </c>
      <c r="L122" s="454">
        <v>-447.51968440933001</v>
      </c>
      <c r="M122" s="454">
        <v>5910.72270551767</v>
      </c>
      <c r="N122" s="454">
        <v>5463.2030211083402</v>
      </c>
      <c r="O122" s="454">
        <f t="shared" si="12"/>
        <v>5910.72270551767</v>
      </c>
      <c r="P122" s="454">
        <f t="shared" si="13"/>
        <v>0</v>
      </c>
      <c r="Q122" s="454">
        <f t="shared" si="14"/>
        <v>-661.13455980217896</v>
      </c>
      <c r="S122" s="453">
        <v>0.70833333333333304</v>
      </c>
      <c r="T122" s="454">
        <v>2523.0929163098899</v>
      </c>
      <c r="U122" s="454">
        <v>2568.7879879674201</v>
      </c>
      <c r="V122" s="454">
        <v>24.144940993982999</v>
      </c>
      <c r="W122" s="454">
        <v>359.75412328697098</v>
      </c>
      <c r="X122" s="454">
        <v>95.931954494656196</v>
      </c>
      <c r="Y122" s="454">
        <v>0</v>
      </c>
      <c r="Z122" s="454">
        <v>269.54576802181401</v>
      </c>
      <c r="AA122" s="454">
        <v>74.524594009492304</v>
      </c>
      <c r="AB122" s="454">
        <v>391.07137913671198</v>
      </c>
      <c r="AC122" s="454">
        <v>-492.28052552376698</v>
      </c>
      <c r="AD122" s="454">
        <v>-427.84613194113302</v>
      </c>
      <c r="AE122" s="454">
        <v>5814.5731386971702</v>
      </c>
      <c r="AF122" s="454">
        <v>5386.7270067560403</v>
      </c>
      <c r="AG122" s="454">
        <f t="shared" si="15"/>
        <v>5814.5731386971702</v>
      </c>
      <c r="AH122" s="454">
        <f t="shared" si="16"/>
        <v>391.07137913671198</v>
      </c>
      <c r="AI122" s="454">
        <f t="shared" si="17"/>
        <v>0</v>
      </c>
      <c r="AK122" s="453">
        <v>0.70833333333333304</v>
      </c>
      <c r="AL122" s="454">
        <v>2999.6139039627701</v>
      </c>
      <c r="AM122" s="454">
        <v>2422.4184341463501</v>
      </c>
      <c r="AN122" s="454">
        <v>0</v>
      </c>
      <c r="AO122" s="454">
        <v>374.70997139168998</v>
      </c>
      <c r="AP122" s="454">
        <v>145.612728698523</v>
      </c>
      <c r="AQ122" s="454">
        <v>0</v>
      </c>
      <c r="AR122" s="454">
        <v>558.46095703125002</v>
      </c>
      <c r="AS122" s="454">
        <v>89.459419529831393</v>
      </c>
      <c r="AT122" s="454">
        <v>-176.37662185574101</v>
      </c>
      <c r="AU122" s="454">
        <v>-119.164835732852</v>
      </c>
      <c r="AV122" s="454">
        <v>-437.94106056478199</v>
      </c>
      <c r="AW122" s="454">
        <v>6294.7339571718303</v>
      </c>
      <c r="AX122" s="454">
        <v>5856.7928966070403</v>
      </c>
      <c r="AY122" s="454">
        <f t="shared" si="18"/>
        <v>6294.7339571718303</v>
      </c>
      <c r="AZ122" s="454">
        <f t="shared" si="19"/>
        <v>0</v>
      </c>
      <c r="BA122" s="454">
        <f t="shared" si="20"/>
        <v>-176.37662185574101</v>
      </c>
    </row>
    <row r="123" spans="1:53" s="448" customFormat="1">
      <c r="A123" s="453">
        <v>0.71875</v>
      </c>
      <c r="B123" s="454">
        <v>3593.7695834443998</v>
      </c>
      <c r="C123" s="454">
        <v>2247.61328837256</v>
      </c>
      <c r="D123" s="454">
        <v>24.260039492072298</v>
      </c>
      <c r="E123" s="454">
        <v>356.47471031736001</v>
      </c>
      <c r="F123" s="454">
        <v>72.070329028539305</v>
      </c>
      <c r="G123" s="454">
        <v>0</v>
      </c>
      <c r="H123" s="454">
        <v>516.73809169515005</v>
      </c>
      <c r="I123" s="454">
        <v>107.117451243123</v>
      </c>
      <c r="J123" s="454">
        <v>-948.33221817579602</v>
      </c>
      <c r="K123" s="454">
        <v>-95.646945612685101</v>
      </c>
      <c r="L123" s="454">
        <v>-452.30258675680898</v>
      </c>
      <c r="M123" s="454">
        <v>5874.0643298047298</v>
      </c>
      <c r="N123" s="454">
        <v>5421.7617430479204</v>
      </c>
      <c r="O123" s="454">
        <f t="shared" si="12"/>
        <v>5874.0643298047298</v>
      </c>
      <c r="P123" s="454">
        <f t="shared" si="13"/>
        <v>0</v>
      </c>
      <c r="Q123" s="454">
        <f t="shared" si="14"/>
        <v>-948.33221817579602</v>
      </c>
      <c r="S123" s="453">
        <v>0.71875</v>
      </c>
      <c r="T123" s="454">
        <v>2522.7061384962199</v>
      </c>
      <c r="U123" s="454">
        <v>2605.0487198162</v>
      </c>
      <c r="V123" s="454">
        <v>24.151627516502799</v>
      </c>
      <c r="W123" s="454">
        <v>353.67627849335298</v>
      </c>
      <c r="X123" s="454">
        <v>95.910428861114298</v>
      </c>
      <c r="Y123" s="454">
        <v>0</v>
      </c>
      <c r="Z123" s="454">
        <v>246.08580933617799</v>
      </c>
      <c r="AA123" s="454">
        <v>69.605584783923902</v>
      </c>
      <c r="AB123" s="454">
        <v>-130.63097216177599</v>
      </c>
      <c r="AC123" s="454">
        <v>0</v>
      </c>
      <c r="AD123" s="454">
        <v>-430.66876580978402</v>
      </c>
      <c r="AE123" s="454">
        <v>5786.55361514171</v>
      </c>
      <c r="AF123" s="454">
        <v>5355.8848493319201</v>
      </c>
      <c r="AG123" s="454">
        <f t="shared" si="15"/>
        <v>5786.55361514171</v>
      </c>
      <c r="AH123" s="454">
        <f t="shared" si="16"/>
        <v>0</v>
      </c>
      <c r="AI123" s="454">
        <f t="shared" si="17"/>
        <v>-130.63097216177599</v>
      </c>
      <c r="AK123" s="453">
        <v>0.71875</v>
      </c>
      <c r="AL123" s="454">
        <v>2996.2398151074999</v>
      </c>
      <c r="AM123" s="454">
        <v>2464.7508781360898</v>
      </c>
      <c r="AN123" s="454">
        <v>0</v>
      </c>
      <c r="AO123" s="454">
        <v>355.80381390979602</v>
      </c>
      <c r="AP123" s="454">
        <v>144.80620666537399</v>
      </c>
      <c r="AQ123" s="454">
        <v>0</v>
      </c>
      <c r="AR123" s="454">
        <v>480.49633599853502</v>
      </c>
      <c r="AS123" s="454">
        <v>98.452484711744802</v>
      </c>
      <c r="AT123" s="454">
        <v>-254.547695810915</v>
      </c>
      <c r="AU123" s="454">
        <v>0</v>
      </c>
      <c r="AV123" s="454">
        <v>-440.06815387610101</v>
      </c>
      <c r="AW123" s="454">
        <v>6286.0018387181199</v>
      </c>
      <c r="AX123" s="454">
        <v>5845.9336848420198</v>
      </c>
      <c r="AY123" s="454">
        <f t="shared" si="18"/>
        <v>6286.0018387181199</v>
      </c>
      <c r="AZ123" s="454">
        <f t="shared" si="19"/>
        <v>0</v>
      </c>
      <c r="BA123" s="454">
        <f t="shared" si="20"/>
        <v>-254.547695810915</v>
      </c>
    </row>
    <row r="124" spans="1:53" s="448" customFormat="1">
      <c r="A124" s="453">
        <v>0.72916666666666696</v>
      </c>
      <c r="B124" s="454">
        <v>3592.9026333675301</v>
      </c>
      <c r="C124" s="454">
        <v>2300.7273708203702</v>
      </c>
      <c r="D124" s="454">
        <v>24.2935757536175</v>
      </c>
      <c r="E124" s="454">
        <v>356.273405187538</v>
      </c>
      <c r="F124" s="454">
        <v>72.063189145956898</v>
      </c>
      <c r="G124" s="454">
        <v>0</v>
      </c>
      <c r="H124" s="454">
        <v>456.38629705810501</v>
      </c>
      <c r="I124" s="454">
        <v>112.05414025131201</v>
      </c>
      <c r="J124" s="454">
        <v>-1082.8848013776501</v>
      </c>
      <c r="K124" s="454">
        <v>-50.887616767893199</v>
      </c>
      <c r="L124" s="454">
        <v>-457.047273222142</v>
      </c>
      <c r="M124" s="454">
        <v>5780.92819343889</v>
      </c>
      <c r="N124" s="454">
        <v>5323.8809202167404</v>
      </c>
      <c r="O124" s="454">
        <f t="shared" si="12"/>
        <v>5780.92819343889</v>
      </c>
      <c r="P124" s="454">
        <f t="shared" si="13"/>
        <v>0</v>
      </c>
      <c r="Q124" s="454">
        <f t="shared" si="14"/>
        <v>-1082.8848013776501</v>
      </c>
      <c r="S124" s="453">
        <v>0.72916666666666696</v>
      </c>
      <c r="T124" s="454">
        <v>2521.3990457012301</v>
      </c>
      <c r="U124" s="454">
        <v>2645.4236343491302</v>
      </c>
      <c r="V124" s="454">
        <v>24.098135336344299</v>
      </c>
      <c r="W124" s="454">
        <v>351.85581162832602</v>
      </c>
      <c r="X124" s="454">
        <v>95.922912917513301</v>
      </c>
      <c r="Y124" s="454">
        <v>0</v>
      </c>
      <c r="Z124" s="454">
        <v>210.74510018227099</v>
      </c>
      <c r="AA124" s="454">
        <v>100.269678818674</v>
      </c>
      <c r="AB124" s="454">
        <v>-199.40761451440599</v>
      </c>
      <c r="AC124" s="454">
        <v>0</v>
      </c>
      <c r="AD124" s="454">
        <v>-434.43668582140702</v>
      </c>
      <c r="AE124" s="454">
        <v>5750.3067044190902</v>
      </c>
      <c r="AF124" s="454">
        <v>5315.8700185976804</v>
      </c>
      <c r="AG124" s="454">
        <f t="shared" si="15"/>
        <v>5750.3067044190902</v>
      </c>
      <c r="AH124" s="454">
        <f t="shared" si="16"/>
        <v>0</v>
      </c>
      <c r="AI124" s="454">
        <f t="shared" si="17"/>
        <v>-199.40761451440599</v>
      </c>
      <c r="AK124" s="453">
        <v>0.72916666666666696</v>
      </c>
      <c r="AL124" s="454">
        <v>2996.03980422413</v>
      </c>
      <c r="AM124" s="454">
        <v>2468.1794362857499</v>
      </c>
      <c r="AN124" s="454">
        <v>0</v>
      </c>
      <c r="AO124" s="454">
        <v>380.59154529911302</v>
      </c>
      <c r="AP124" s="454">
        <v>144.75429898098201</v>
      </c>
      <c r="AQ124" s="454">
        <v>0</v>
      </c>
      <c r="AR124" s="454">
        <v>407.89768312581401</v>
      </c>
      <c r="AS124" s="454">
        <v>93.005843696507</v>
      </c>
      <c r="AT124" s="454">
        <v>-277.44805745999798</v>
      </c>
      <c r="AU124" s="454">
        <v>0</v>
      </c>
      <c r="AV124" s="454">
        <v>-441.36179194467297</v>
      </c>
      <c r="AW124" s="454">
        <v>6213.0205541523001</v>
      </c>
      <c r="AX124" s="454">
        <v>5771.6587622076304</v>
      </c>
      <c r="AY124" s="454">
        <f t="shared" si="18"/>
        <v>6213.0205541523001</v>
      </c>
      <c r="AZ124" s="454">
        <f t="shared" si="19"/>
        <v>0</v>
      </c>
      <c r="BA124" s="454">
        <f t="shared" si="20"/>
        <v>-277.44805745999798</v>
      </c>
    </row>
    <row r="125" spans="1:53" s="448" customFormat="1">
      <c r="A125" s="453">
        <v>0.73958333333333304</v>
      </c>
      <c r="B125" s="454">
        <v>3592.8359436476399</v>
      </c>
      <c r="C125" s="454">
        <v>2294.3879931716101</v>
      </c>
      <c r="D125" s="454">
        <v>24.206381345669701</v>
      </c>
      <c r="E125" s="454">
        <v>359.594153085041</v>
      </c>
      <c r="F125" s="454">
        <v>72.0480102784651</v>
      </c>
      <c r="G125" s="454">
        <v>0</v>
      </c>
      <c r="H125" s="454">
        <v>373.06669514973999</v>
      </c>
      <c r="I125" s="454">
        <v>125.60378121121801</v>
      </c>
      <c r="J125" s="454">
        <v>-1070.7066557000601</v>
      </c>
      <c r="K125" s="454">
        <v>-20.367987782837599</v>
      </c>
      <c r="L125" s="454">
        <v>-456.08183156496102</v>
      </c>
      <c r="M125" s="454">
        <v>5750.66831440649</v>
      </c>
      <c r="N125" s="454">
        <v>5294.5864828415297</v>
      </c>
      <c r="O125" s="454">
        <f t="shared" si="12"/>
        <v>5750.66831440649</v>
      </c>
      <c r="P125" s="454">
        <f t="shared" si="13"/>
        <v>0</v>
      </c>
      <c r="Q125" s="454">
        <f t="shared" si="14"/>
        <v>-1070.7066557000601</v>
      </c>
      <c r="S125" s="453">
        <v>0.73958333333333304</v>
      </c>
      <c r="T125" s="454">
        <v>2521.2190074345399</v>
      </c>
      <c r="U125" s="454">
        <v>2686.96544731726</v>
      </c>
      <c r="V125" s="454">
        <v>24.165000561542499</v>
      </c>
      <c r="W125" s="454">
        <v>360.65976237568401</v>
      </c>
      <c r="X125" s="454">
        <v>95.924282136602201</v>
      </c>
      <c r="Y125" s="454">
        <v>158.23408468546401</v>
      </c>
      <c r="Z125" s="454">
        <v>200.03402415040401</v>
      </c>
      <c r="AA125" s="454">
        <v>100.01666577281</v>
      </c>
      <c r="AB125" s="454">
        <v>-385.20681094986099</v>
      </c>
      <c r="AC125" s="454">
        <v>0</v>
      </c>
      <c r="AD125" s="454">
        <v>-441.078177783456</v>
      </c>
      <c r="AE125" s="454">
        <v>5762.0114634844404</v>
      </c>
      <c r="AF125" s="454">
        <v>5320.9332857009804</v>
      </c>
      <c r="AG125" s="454">
        <f t="shared" si="15"/>
        <v>5762.0114634844404</v>
      </c>
      <c r="AH125" s="454">
        <f t="shared" si="16"/>
        <v>0</v>
      </c>
      <c r="AI125" s="454">
        <f t="shared" si="17"/>
        <v>-385.20681094986099</v>
      </c>
      <c r="AK125" s="453">
        <v>0.73958333333333304</v>
      </c>
      <c r="AL125" s="454">
        <v>2994.3994252040502</v>
      </c>
      <c r="AM125" s="454">
        <v>2459.7418594744699</v>
      </c>
      <c r="AN125" s="454">
        <v>0</v>
      </c>
      <c r="AO125" s="454">
        <v>388.91786544769201</v>
      </c>
      <c r="AP125" s="454">
        <v>151.041190951152</v>
      </c>
      <c r="AQ125" s="454">
        <v>0</v>
      </c>
      <c r="AR125" s="454">
        <v>339.013745402018</v>
      </c>
      <c r="AS125" s="454">
        <v>82.675660372854196</v>
      </c>
      <c r="AT125" s="454">
        <v>-228.88172587383301</v>
      </c>
      <c r="AU125" s="454">
        <v>0</v>
      </c>
      <c r="AV125" s="454">
        <v>-440.35895216717302</v>
      </c>
      <c r="AW125" s="454">
        <v>6186.9080209783997</v>
      </c>
      <c r="AX125" s="454">
        <v>5746.5490688112204</v>
      </c>
      <c r="AY125" s="454">
        <f t="shared" si="18"/>
        <v>6186.9080209783997</v>
      </c>
      <c r="AZ125" s="454">
        <f t="shared" si="19"/>
        <v>0</v>
      </c>
      <c r="BA125" s="454">
        <f t="shared" si="20"/>
        <v>-228.88172587383301</v>
      </c>
    </row>
    <row r="126" spans="1:53" s="448" customFormat="1">
      <c r="A126" s="453">
        <v>0.75</v>
      </c>
      <c r="B126" s="454">
        <v>3594.2764481098902</v>
      </c>
      <c r="C126" s="454">
        <v>2360.0777016565498</v>
      </c>
      <c r="D126" s="454">
        <v>24.166137959745701</v>
      </c>
      <c r="E126" s="454">
        <v>369.68732280830602</v>
      </c>
      <c r="F126" s="454">
        <v>72.037938117731798</v>
      </c>
      <c r="G126" s="454">
        <v>40.066065986250202</v>
      </c>
      <c r="H126" s="454">
        <v>328.01033048502597</v>
      </c>
      <c r="I126" s="454">
        <v>128.34869002915801</v>
      </c>
      <c r="J126" s="454">
        <v>-1111.35577862536</v>
      </c>
      <c r="K126" s="454">
        <v>0</v>
      </c>
      <c r="L126" s="454">
        <v>-463.522968398893</v>
      </c>
      <c r="M126" s="454">
        <v>5805.3148565273004</v>
      </c>
      <c r="N126" s="454">
        <v>5341.7918881284004</v>
      </c>
      <c r="O126" s="454">
        <f t="shared" si="12"/>
        <v>5805.3148565273004</v>
      </c>
      <c r="P126" s="454">
        <f t="shared" si="13"/>
        <v>0</v>
      </c>
      <c r="Q126" s="454">
        <f t="shared" si="14"/>
        <v>-1111.35577862536</v>
      </c>
      <c r="S126" s="453">
        <v>0.75</v>
      </c>
      <c r="T126" s="454">
        <v>2521.7458204382901</v>
      </c>
      <c r="U126" s="454">
        <v>2674.2788569671902</v>
      </c>
      <c r="V126" s="454">
        <v>24.165000561542499</v>
      </c>
      <c r="W126" s="454">
        <v>365.72451067490903</v>
      </c>
      <c r="X126" s="454">
        <v>99.235655989538202</v>
      </c>
      <c r="Y126" s="454">
        <v>398.07064111764998</v>
      </c>
      <c r="Z126" s="454">
        <v>176.99609958500301</v>
      </c>
      <c r="AA126" s="454">
        <v>87.135545508406196</v>
      </c>
      <c r="AB126" s="454">
        <v>-576.22499086394896</v>
      </c>
      <c r="AC126" s="454">
        <v>0</v>
      </c>
      <c r="AD126" s="454">
        <v>-443.03852272455902</v>
      </c>
      <c r="AE126" s="454">
        <v>5771.1271399785801</v>
      </c>
      <c r="AF126" s="454">
        <v>5328.0886172540204</v>
      </c>
      <c r="AG126" s="454">
        <f t="shared" si="15"/>
        <v>5771.1271399785801</v>
      </c>
      <c r="AH126" s="454">
        <f t="shared" si="16"/>
        <v>0</v>
      </c>
      <c r="AI126" s="454">
        <f t="shared" si="17"/>
        <v>-576.22499086394896</v>
      </c>
      <c r="AK126" s="453">
        <v>0.75</v>
      </c>
      <c r="AL126" s="454">
        <v>2996.37320996167</v>
      </c>
      <c r="AM126" s="454">
        <v>2545.72007194245</v>
      </c>
      <c r="AN126" s="454">
        <v>0</v>
      </c>
      <c r="AO126" s="454">
        <v>395.314944377367</v>
      </c>
      <c r="AP126" s="454">
        <v>208.342819478948</v>
      </c>
      <c r="AQ126" s="454">
        <v>199.27624511966101</v>
      </c>
      <c r="AR126" s="454">
        <v>275.14898800659199</v>
      </c>
      <c r="AS126" s="454">
        <v>82.059549354031802</v>
      </c>
      <c r="AT126" s="454">
        <v>-483.19748764372702</v>
      </c>
      <c r="AU126" s="454">
        <v>0</v>
      </c>
      <c r="AV126" s="454">
        <v>-451.72548900459901</v>
      </c>
      <c r="AW126" s="454">
        <v>6219.0383405969897</v>
      </c>
      <c r="AX126" s="454">
        <v>5767.31285159239</v>
      </c>
      <c r="AY126" s="454">
        <f t="shared" si="18"/>
        <v>6219.0383405969897</v>
      </c>
      <c r="AZ126" s="454">
        <f t="shared" si="19"/>
        <v>0</v>
      </c>
      <c r="BA126" s="454">
        <f t="shared" si="20"/>
        <v>-483.19748764372702</v>
      </c>
    </row>
    <row r="127" spans="1:53" s="448" customFormat="1">
      <c r="A127" s="453">
        <v>0.76041666666666696</v>
      </c>
      <c r="B127" s="454">
        <v>3594.48319275421</v>
      </c>
      <c r="C127" s="454">
        <v>2491.1766096665001</v>
      </c>
      <c r="D127" s="454">
        <v>24.1728452120547</v>
      </c>
      <c r="E127" s="454">
        <v>374.325367178036</v>
      </c>
      <c r="F127" s="454">
        <v>72.038899608955603</v>
      </c>
      <c r="G127" s="454">
        <v>150.033641192863</v>
      </c>
      <c r="H127" s="454">
        <v>273.45331632487</v>
      </c>
      <c r="I127" s="454">
        <v>130.00144408286999</v>
      </c>
      <c r="J127" s="454">
        <v>-1240.0111284607699</v>
      </c>
      <c r="K127" s="454">
        <v>0</v>
      </c>
      <c r="L127" s="454">
        <v>-477.80022090353702</v>
      </c>
      <c r="M127" s="454">
        <v>5869.6741875595899</v>
      </c>
      <c r="N127" s="454">
        <v>5391.8739666560496</v>
      </c>
      <c r="O127" s="454">
        <f t="shared" si="12"/>
        <v>5869.6741875595899</v>
      </c>
      <c r="P127" s="454">
        <f t="shared" si="13"/>
        <v>0</v>
      </c>
      <c r="Q127" s="454">
        <f t="shared" si="14"/>
        <v>-1240.0111284607699</v>
      </c>
      <c r="S127" s="453">
        <v>0.76041666666666696</v>
      </c>
      <c r="T127" s="454">
        <v>2521.5057368534899</v>
      </c>
      <c r="U127" s="454">
        <v>2696.3910922950199</v>
      </c>
      <c r="V127" s="454">
        <v>24.191746651621699</v>
      </c>
      <c r="W127" s="454">
        <v>379.00252831188698</v>
      </c>
      <c r="X127" s="454">
        <v>99.224069163089396</v>
      </c>
      <c r="Y127" s="454">
        <v>385.48913876256</v>
      </c>
      <c r="Z127" s="454">
        <v>149.15413400517099</v>
      </c>
      <c r="AA127" s="454">
        <v>80.517398911281802</v>
      </c>
      <c r="AB127" s="454">
        <v>-554.88828095686301</v>
      </c>
      <c r="AC127" s="454">
        <v>0</v>
      </c>
      <c r="AD127" s="454">
        <v>-445.58835554724999</v>
      </c>
      <c r="AE127" s="454">
        <v>5780.5875639972601</v>
      </c>
      <c r="AF127" s="454">
        <v>5334.99920845001</v>
      </c>
      <c r="AG127" s="454">
        <f t="shared" si="15"/>
        <v>5780.5875639972601</v>
      </c>
      <c r="AH127" s="454">
        <f t="shared" si="16"/>
        <v>0</v>
      </c>
      <c r="AI127" s="454">
        <f t="shared" si="17"/>
        <v>-554.88828095686301</v>
      </c>
      <c r="AK127" s="453">
        <v>0.76041666666666696</v>
      </c>
      <c r="AL127" s="454">
        <v>2996.90664286215</v>
      </c>
      <c r="AM127" s="454">
        <v>2630.21764024512</v>
      </c>
      <c r="AN127" s="454">
        <v>0</v>
      </c>
      <c r="AO127" s="454">
        <v>403.16381479314299</v>
      </c>
      <c r="AP127" s="454">
        <v>217.606030772721</v>
      </c>
      <c r="AQ127" s="454">
        <v>285.029832215608</v>
      </c>
      <c r="AR127" s="454">
        <v>214.22825978597001</v>
      </c>
      <c r="AS127" s="454">
        <v>83.172093057441003</v>
      </c>
      <c r="AT127" s="454">
        <v>-570.42232218661502</v>
      </c>
      <c r="AU127" s="454">
        <v>0</v>
      </c>
      <c r="AV127" s="454">
        <v>-461.16653798913097</v>
      </c>
      <c r="AW127" s="454">
        <v>6259.9019915455401</v>
      </c>
      <c r="AX127" s="454">
        <v>5798.73545355641</v>
      </c>
      <c r="AY127" s="454">
        <f t="shared" si="18"/>
        <v>6259.9019915455401</v>
      </c>
      <c r="AZ127" s="454">
        <f t="shared" si="19"/>
        <v>0</v>
      </c>
      <c r="BA127" s="454">
        <f t="shared" si="20"/>
        <v>-570.42232218661502</v>
      </c>
    </row>
    <row r="128" spans="1:53" s="448" customFormat="1">
      <c r="A128" s="453">
        <v>0.77083333333333304</v>
      </c>
      <c r="B128" s="454">
        <v>3594.8233005566399</v>
      </c>
      <c r="C128" s="454">
        <v>2563.00801221951</v>
      </c>
      <c r="D128" s="454">
        <v>24.246624987454201</v>
      </c>
      <c r="E128" s="454">
        <v>374.16013492787903</v>
      </c>
      <c r="F128" s="454">
        <v>72.043208494063805</v>
      </c>
      <c r="G128" s="454">
        <v>137.047854775395</v>
      </c>
      <c r="H128" s="454">
        <v>225.04054280598999</v>
      </c>
      <c r="I128" s="454">
        <v>139.959682632061</v>
      </c>
      <c r="J128" s="454">
        <v>-1292.8334021539799</v>
      </c>
      <c r="K128" s="454">
        <v>0</v>
      </c>
      <c r="L128" s="454">
        <v>-484.474648201766</v>
      </c>
      <c r="M128" s="454">
        <v>5837.4959592450105</v>
      </c>
      <c r="N128" s="454">
        <v>5353.0213110432396</v>
      </c>
      <c r="O128" s="454">
        <f t="shared" si="12"/>
        <v>5837.4959592450105</v>
      </c>
      <c r="P128" s="454">
        <f t="shared" si="13"/>
        <v>0</v>
      </c>
      <c r="Q128" s="454">
        <f t="shared" si="14"/>
        <v>-1292.8334021539799</v>
      </c>
      <c r="S128" s="453">
        <v>0.77083333333333304</v>
      </c>
      <c r="T128" s="454">
        <v>2521.6857751201901</v>
      </c>
      <c r="U128" s="454">
        <v>2696.63680412538</v>
      </c>
      <c r="V128" s="454">
        <v>24.098135336344299</v>
      </c>
      <c r="W128" s="454">
        <v>380.676466432788</v>
      </c>
      <c r="X128" s="454">
        <v>99.219647785118099</v>
      </c>
      <c r="Y128" s="454">
        <v>377.280951065821</v>
      </c>
      <c r="Z128" s="454">
        <v>130.84310337557201</v>
      </c>
      <c r="AA128" s="454">
        <v>84.749381785602395</v>
      </c>
      <c r="AB128" s="454">
        <v>-528.14908619741902</v>
      </c>
      <c r="AC128" s="454">
        <v>0</v>
      </c>
      <c r="AD128" s="454">
        <v>-445.50213879878402</v>
      </c>
      <c r="AE128" s="454">
        <v>5787.0411788293904</v>
      </c>
      <c r="AF128" s="454">
        <v>5341.5390400306096</v>
      </c>
      <c r="AG128" s="454">
        <f t="shared" si="15"/>
        <v>5787.0411788293904</v>
      </c>
      <c r="AH128" s="454">
        <f t="shared" si="16"/>
        <v>0</v>
      </c>
      <c r="AI128" s="454">
        <f t="shared" si="17"/>
        <v>-528.14908619741902</v>
      </c>
      <c r="AK128" s="453">
        <v>0.77083333333333304</v>
      </c>
      <c r="AL128" s="454">
        <v>2996.0798031448899</v>
      </c>
      <c r="AM128" s="454">
        <v>2664.1691804780398</v>
      </c>
      <c r="AN128" s="454">
        <v>0</v>
      </c>
      <c r="AO128" s="454">
        <v>407.40623522277502</v>
      </c>
      <c r="AP128" s="454">
        <v>218.56711596342399</v>
      </c>
      <c r="AQ128" s="454">
        <v>286.26272597923298</v>
      </c>
      <c r="AR128" s="454">
        <v>159.251178751628</v>
      </c>
      <c r="AS128" s="454">
        <v>75.409326264834704</v>
      </c>
      <c r="AT128" s="454">
        <v>-517.45532204157803</v>
      </c>
      <c r="AU128" s="454">
        <v>0</v>
      </c>
      <c r="AV128" s="454">
        <v>-464.17698954443199</v>
      </c>
      <c r="AW128" s="454">
        <v>6289.6902437632498</v>
      </c>
      <c r="AX128" s="454">
        <v>5825.5132542188203</v>
      </c>
      <c r="AY128" s="454">
        <f t="shared" si="18"/>
        <v>6289.6902437632498</v>
      </c>
      <c r="AZ128" s="454">
        <f t="shared" si="19"/>
        <v>0</v>
      </c>
      <c r="BA128" s="454">
        <f t="shared" si="20"/>
        <v>-517.45532204157803</v>
      </c>
    </row>
    <row r="129" spans="1:53" s="448" customFormat="1">
      <c r="A129" s="453">
        <v>0.78125</v>
      </c>
      <c r="B129" s="454">
        <v>3596.3571478323902</v>
      </c>
      <c r="C129" s="454">
        <v>2559.47416770153</v>
      </c>
      <c r="D129" s="454">
        <v>24.226503230527101</v>
      </c>
      <c r="E129" s="454">
        <v>375.499801353647</v>
      </c>
      <c r="F129" s="454">
        <v>72.042408781840805</v>
      </c>
      <c r="G129" s="454">
        <v>143.680164828664</v>
      </c>
      <c r="H129" s="454">
        <v>187.35736102294899</v>
      </c>
      <c r="I129" s="454">
        <v>167.23889309640799</v>
      </c>
      <c r="J129" s="454">
        <v>-1290.89602042094</v>
      </c>
      <c r="K129" s="454">
        <v>0</v>
      </c>
      <c r="L129" s="454">
        <v>-484.39279482121901</v>
      </c>
      <c r="M129" s="454">
        <v>5834.98042742702</v>
      </c>
      <c r="N129" s="454">
        <v>5350.5876326057996</v>
      </c>
      <c r="O129" s="454">
        <f t="shared" si="12"/>
        <v>5834.98042742702</v>
      </c>
      <c r="P129" s="454">
        <f t="shared" si="13"/>
        <v>0</v>
      </c>
      <c r="Q129" s="454">
        <f t="shared" si="14"/>
        <v>-1290.89602042094</v>
      </c>
      <c r="S129" s="453">
        <v>0.78125</v>
      </c>
      <c r="T129" s="454">
        <v>2522.0525595361901</v>
      </c>
      <c r="U129" s="454">
        <v>2703.0611484330502</v>
      </c>
      <c r="V129" s="454">
        <v>24.084762291304699</v>
      </c>
      <c r="W129" s="454">
        <v>384.55041809644899</v>
      </c>
      <c r="X129" s="454">
        <v>99.225277860812398</v>
      </c>
      <c r="Y129" s="454">
        <v>353.02412903330998</v>
      </c>
      <c r="Z129" s="454">
        <v>115.82382012522</v>
      </c>
      <c r="AA129" s="454">
        <v>86.098213090996495</v>
      </c>
      <c r="AB129" s="454">
        <v>-463.31685777457102</v>
      </c>
      <c r="AC129" s="454">
        <v>0</v>
      </c>
      <c r="AD129" s="454">
        <v>-445.96927470452403</v>
      </c>
      <c r="AE129" s="454">
        <v>5824.6034706927503</v>
      </c>
      <c r="AF129" s="454">
        <v>5378.6341959882302</v>
      </c>
      <c r="AG129" s="454">
        <f t="shared" si="15"/>
        <v>5824.6034706927503</v>
      </c>
      <c r="AH129" s="454">
        <f t="shared" si="16"/>
        <v>0</v>
      </c>
      <c r="AI129" s="454">
        <f t="shared" si="17"/>
        <v>-463.31685777457102</v>
      </c>
      <c r="AK129" s="453">
        <v>0.78125</v>
      </c>
      <c r="AL129" s="454">
        <v>2998.6203125380098</v>
      </c>
      <c r="AM129" s="454">
        <v>2717.0520102516398</v>
      </c>
      <c r="AN129" s="454">
        <v>0</v>
      </c>
      <c r="AO129" s="454">
        <v>409.72693715167901</v>
      </c>
      <c r="AP129" s="454">
        <v>219.50257926485801</v>
      </c>
      <c r="AQ129" s="454">
        <v>344.60227842294802</v>
      </c>
      <c r="AR129" s="454">
        <v>109.642654474894</v>
      </c>
      <c r="AS129" s="454">
        <v>76.608735320696695</v>
      </c>
      <c r="AT129" s="454">
        <v>-586.61553958543095</v>
      </c>
      <c r="AU129" s="454">
        <v>0</v>
      </c>
      <c r="AV129" s="454">
        <v>-469.97254541448598</v>
      </c>
      <c r="AW129" s="454">
        <v>6289.1399678393</v>
      </c>
      <c r="AX129" s="454">
        <v>5819.16742242481</v>
      </c>
      <c r="AY129" s="454">
        <f t="shared" si="18"/>
        <v>6289.1399678393</v>
      </c>
      <c r="AZ129" s="454">
        <f t="shared" si="19"/>
        <v>0</v>
      </c>
      <c r="BA129" s="454">
        <f t="shared" si="20"/>
        <v>-586.61553958543095</v>
      </c>
    </row>
    <row r="130" spans="1:53" s="448" customFormat="1">
      <c r="A130" s="453">
        <v>0.79166666666666696</v>
      </c>
      <c r="B130" s="454">
        <v>3594.5031866448398</v>
      </c>
      <c r="C130" s="454">
        <v>2554.0337953145699</v>
      </c>
      <c r="D130" s="454">
        <v>24.159430707436599</v>
      </c>
      <c r="E130" s="454">
        <v>379.54705252396298</v>
      </c>
      <c r="F130" s="454">
        <v>66.726791857025404</v>
      </c>
      <c r="G130" s="454">
        <v>190.843270246846</v>
      </c>
      <c r="H130" s="454">
        <v>150.998980244954</v>
      </c>
      <c r="I130" s="454">
        <v>155.04935726461699</v>
      </c>
      <c r="J130" s="454">
        <v>-1249.3645613911799</v>
      </c>
      <c r="K130" s="454">
        <v>0</v>
      </c>
      <c r="L130" s="454">
        <v>-484.10897549027902</v>
      </c>
      <c r="M130" s="454">
        <v>5866.4973034130699</v>
      </c>
      <c r="N130" s="454">
        <v>5382.3883279228003</v>
      </c>
      <c r="O130" s="454">
        <f t="shared" si="12"/>
        <v>5866.4973034130699</v>
      </c>
      <c r="P130" s="454">
        <f t="shared" si="13"/>
        <v>0</v>
      </c>
      <c r="Q130" s="454">
        <f t="shared" si="14"/>
        <v>-1249.3645613911799</v>
      </c>
      <c r="S130" s="453">
        <v>0.79166666666666696</v>
      </c>
      <c r="T130" s="454">
        <v>2522.6260672179001</v>
      </c>
      <c r="U130" s="454">
        <v>2732.8326901344599</v>
      </c>
      <c r="V130" s="454">
        <v>24.091448813824499</v>
      </c>
      <c r="W130" s="454">
        <v>388.03056920961302</v>
      </c>
      <c r="X130" s="454">
        <v>131.80346079046501</v>
      </c>
      <c r="Y130" s="454">
        <v>670.00094527930298</v>
      </c>
      <c r="Z130" s="454">
        <v>88.293244558787407</v>
      </c>
      <c r="AA130" s="454">
        <v>76.964511482325406</v>
      </c>
      <c r="AB130" s="454">
        <v>-776.71917727001903</v>
      </c>
      <c r="AC130" s="454">
        <v>0</v>
      </c>
      <c r="AD130" s="454">
        <v>-453.238950881959</v>
      </c>
      <c r="AE130" s="454">
        <v>5857.9237602166604</v>
      </c>
      <c r="AF130" s="454">
        <v>5404.6848093346998</v>
      </c>
      <c r="AG130" s="454">
        <f t="shared" si="15"/>
        <v>5857.9237602166604</v>
      </c>
      <c r="AH130" s="454">
        <f t="shared" si="16"/>
        <v>0</v>
      </c>
      <c r="AI130" s="454">
        <f t="shared" si="17"/>
        <v>-776.71917727001903</v>
      </c>
      <c r="AK130" s="453">
        <v>0.79166666666666696</v>
      </c>
      <c r="AL130" s="454">
        <v>3000.0406730745699</v>
      </c>
      <c r="AM130" s="454">
        <v>2811.4738450877799</v>
      </c>
      <c r="AN130" s="454">
        <v>0</v>
      </c>
      <c r="AO130" s="454">
        <v>415.899957872752</v>
      </c>
      <c r="AP130" s="454">
        <v>232.16788911132701</v>
      </c>
      <c r="AQ130" s="454">
        <v>535.15793123556898</v>
      </c>
      <c r="AR130" s="454">
        <v>69.832455319722499</v>
      </c>
      <c r="AS130" s="454">
        <v>74.254428549783896</v>
      </c>
      <c r="AT130" s="454">
        <v>-754.46060409071094</v>
      </c>
      <c r="AU130" s="454">
        <v>0</v>
      </c>
      <c r="AV130" s="454">
        <v>-481.82296444297799</v>
      </c>
      <c r="AW130" s="454">
        <v>6384.3665761607799</v>
      </c>
      <c r="AX130" s="454">
        <v>5902.5436117177996</v>
      </c>
      <c r="AY130" s="454">
        <f t="shared" si="18"/>
        <v>6384.3665761607799</v>
      </c>
      <c r="AZ130" s="454">
        <f t="shared" si="19"/>
        <v>0</v>
      </c>
      <c r="BA130" s="454">
        <f t="shared" si="20"/>
        <v>-754.46060409071094</v>
      </c>
    </row>
    <row r="131" spans="1:53" s="448" customFormat="1">
      <c r="A131" s="453">
        <v>0.80208333333333304</v>
      </c>
      <c r="B131" s="454">
        <v>3593.2360982486398</v>
      </c>
      <c r="C131" s="454">
        <v>2622.6600429595401</v>
      </c>
      <c r="D131" s="454">
        <v>24.246624987454201</v>
      </c>
      <c r="E131" s="454">
        <v>365.68687040727701</v>
      </c>
      <c r="F131" s="454">
        <v>66.7249142483209</v>
      </c>
      <c r="G131" s="454">
        <v>194.16938177436899</v>
      </c>
      <c r="H131" s="454">
        <v>126.710951716105</v>
      </c>
      <c r="I131" s="454">
        <v>128.90518308232399</v>
      </c>
      <c r="J131" s="454">
        <v>-1215.2811162161299</v>
      </c>
      <c r="K131" s="454">
        <v>0</v>
      </c>
      <c r="L131" s="454">
        <v>-489.40291432527698</v>
      </c>
      <c r="M131" s="454">
        <v>5907.0589512078996</v>
      </c>
      <c r="N131" s="454">
        <v>5417.6560368826304</v>
      </c>
      <c r="O131" s="454">
        <f t="shared" si="12"/>
        <v>5907.0589512078996</v>
      </c>
      <c r="P131" s="454">
        <f t="shared" si="13"/>
        <v>0</v>
      </c>
      <c r="Q131" s="454">
        <f t="shared" si="14"/>
        <v>-1215.2811162161299</v>
      </c>
      <c r="S131" s="453">
        <v>0.80208333333333304</v>
      </c>
      <c r="T131" s="454">
        <v>2520.3320202097798</v>
      </c>
      <c r="U131" s="454">
        <v>2747.9897599711599</v>
      </c>
      <c r="V131" s="454">
        <v>24.151627388967999</v>
      </c>
      <c r="W131" s="454">
        <v>390.65763101323802</v>
      </c>
      <c r="X131" s="454">
        <v>135.77293506995099</v>
      </c>
      <c r="Y131" s="454">
        <v>716.77773687418596</v>
      </c>
      <c r="Z131" s="454">
        <v>66.258028857551096</v>
      </c>
      <c r="AA131" s="454">
        <v>73.294467812508302</v>
      </c>
      <c r="AB131" s="454">
        <v>-811.35044094554405</v>
      </c>
      <c r="AC131" s="454">
        <v>0</v>
      </c>
      <c r="AD131" s="454">
        <v>-455.16494622276002</v>
      </c>
      <c r="AE131" s="454">
        <v>5863.8837662517999</v>
      </c>
      <c r="AF131" s="454">
        <v>5408.7188200290402</v>
      </c>
      <c r="AG131" s="454">
        <f t="shared" si="15"/>
        <v>5863.8837662517999</v>
      </c>
      <c r="AH131" s="454">
        <f t="shared" si="16"/>
        <v>0</v>
      </c>
      <c r="AI131" s="454">
        <f t="shared" si="17"/>
        <v>-811.35044094554405</v>
      </c>
      <c r="AK131" s="453">
        <v>0.80208333333333304</v>
      </c>
      <c r="AL131" s="454">
        <v>3000.4607187210399</v>
      </c>
      <c r="AM131" s="454">
        <v>2866.26099294502</v>
      </c>
      <c r="AN131" s="454">
        <v>0</v>
      </c>
      <c r="AO131" s="454">
        <v>416.03261341961002</v>
      </c>
      <c r="AP131" s="454">
        <v>235.09782757282599</v>
      </c>
      <c r="AQ131" s="454">
        <v>544.62729349544395</v>
      </c>
      <c r="AR131" s="454">
        <v>40.877097445170101</v>
      </c>
      <c r="AS131" s="454">
        <v>71.296358516575694</v>
      </c>
      <c r="AT131" s="454">
        <v>-759.07970851208597</v>
      </c>
      <c r="AU131" s="454">
        <v>0</v>
      </c>
      <c r="AV131" s="454">
        <v>-487.04985459037198</v>
      </c>
      <c r="AW131" s="454">
        <v>6415.57319360361</v>
      </c>
      <c r="AX131" s="454">
        <v>5928.5233390132298</v>
      </c>
      <c r="AY131" s="454">
        <f t="shared" si="18"/>
        <v>6415.57319360361</v>
      </c>
      <c r="AZ131" s="454">
        <f t="shared" si="19"/>
        <v>0</v>
      </c>
      <c r="BA131" s="454">
        <f t="shared" si="20"/>
        <v>-759.07970851208597</v>
      </c>
    </row>
    <row r="132" spans="1:53" s="448" customFormat="1">
      <c r="A132" s="453">
        <v>0.8125</v>
      </c>
      <c r="B132" s="454">
        <v>3592.96930680575</v>
      </c>
      <c r="C132" s="454">
        <v>2666.9621424265401</v>
      </c>
      <c r="D132" s="454">
        <v>24.260039492072298</v>
      </c>
      <c r="E132" s="454">
        <v>362.77010575175501</v>
      </c>
      <c r="F132" s="454">
        <v>66.720648036137803</v>
      </c>
      <c r="G132" s="454">
        <v>194.22249459337201</v>
      </c>
      <c r="H132" s="454">
        <v>98.647557078043604</v>
      </c>
      <c r="I132" s="454">
        <v>120.693825691352</v>
      </c>
      <c r="J132" s="454">
        <v>-1228.38900596448</v>
      </c>
      <c r="K132" s="454">
        <v>0</v>
      </c>
      <c r="L132" s="454">
        <v>-493.23843928615599</v>
      </c>
      <c r="M132" s="454">
        <v>5898.8571139105397</v>
      </c>
      <c r="N132" s="454">
        <v>5405.6186746243802</v>
      </c>
      <c r="O132" s="454">
        <f t="shared" si="12"/>
        <v>5898.8571139105397</v>
      </c>
      <c r="P132" s="454">
        <f t="shared" si="13"/>
        <v>0</v>
      </c>
      <c r="Q132" s="454">
        <f t="shared" si="14"/>
        <v>-1228.38900596448</v>
      </c>
      <c r="S132" s="453">
        <v>0.8125</v>
      </c>
      <c r="T132" s="454">
        <v>2520.3720395676701</v>
      </c>
      <c r="U132" s="454">
        <v>2744.62208847378</v>
      </c>
      <c r="V132" s="454">
        <v>24.098135336344299</v>
      </c>
      <c r="W132" s="454">
        <v>388.45998623938999</v>
      </c>
      <c r="X132" s="454">
        <v>135.76338038767</v>
      </c>
      <c r="Y132" s="454">
        <v>702.27517886422299</v>
      </c>
      <c r="Z132" s="454">
        <v>46.744779131878502</v>
      </c>
      <c r="AA132" s="454">
        <v>81.682670302667304</v>
      </c>
      <c r="AB132" s="454">
        <v>-768.40669021556403</v>
      </c>
      <c r="AC132" s="454">
        <v>0</v>
      </c>
      <c r="AD132" s="454">
        <v>-454.40611373157901</v>
      </c>
      <c r="AE132" s="454">
        <v>5875.6115680880603</v>
      </c>
      <c r="AF132" s="454">
        <v>5421.20545435648</v>
      </c>
      <c r="AG132" s="454">
        <f t="shared" si="15"/>
        <v>5875.6115680880603</v>
      </c>
      <c r="AH132" s="454">
        <f t="shared" si="16"/>
        <v>0</v>
      </c>
      <c r="AI132" s="454">
        <f t="shared" si="17"/>
        <v>-768.40669021556403</v>
      </c>
      <c r="AK132" s="453">
        <v>0.8125</v>
      </c>
      <c r="AL132" s="454">
        <v>3001.72100217668</v>
      </c>
      <c r="AM132" s="454">
        <v>2896.7211755939902</v>
      </c>
      <c r="AN132" s="454">
        <v>0</v>
      </c>
      <c r="AO132" s="454">
        <v>415.84926446710602</v>
      </c>
      <c r="AP132" s="454">
        <v>235.02302344908199</v>
      </c>
      <c r="AQ132" s="454">
        <v>546.65413553462997</v>
      </c>
      <c r="AR132" s="454">
        <v>28.867572488149001</v>
      </c>
      <c r="AS132" s="454">
        <v>73.313884165509506</v>
      </c>
      <c r="AT132" s="454">
        <v>-698.17610261264394</v>
      </c>
      <c r="AU132" s="454">
        <v>0</v>
      </c>
      <c r="AV132" s="454">
        <v>-490.01865615407002</v>
      </c>
      <c r="AW132" s="454">
        <v>6499.9739552624897</v>
      </c>
      <c r="AX132" s="454">
        <v>6009.9552991084201</v>
      </c>
      <c r="AY132" s="454">
        <f t="shared" si="18"/>
        <v>6499.9739552624897</v>
      </c>
      <c r="AZ132" s="454">
        <f t="shared" si="19"/>
        <v>0</v>
      </c>
      <c r="BA132" s="454">
        <f t="shared" si="20"/>
        <v>-698.17610261264394</v>
      </c>
    </row>
    <row r="133" spans="1:53" s="448" customFormat="1">
      <c r="A133" s="453">
        <v>0.82291666666666696</v>
      </c>
      <c r="B133" s="454">
        <v>3593.3894715790402</v>
      </c>
      <c r="C133" s="454">
        <v>2684.4991433826699</v>
      </c>
      <c r="D133" s="454">
        <v>24.246624987454201</v>
      </c>
      <c r="E133" s="454">
        <v>364.19782888265598</v>
      </c>
      <c r="F133" s="454">
        <v>71.913053911845907</v>
      </c>
      <c r="G133" s="454">
        <v>159.414479354669</v>
      </c>
      <c r="H133" s="454">
        <v>74.5477502644857</v>
      </c>
      <c r="I133" s="454">
        <v>118.206789120499</v>
      </c>
      <c r="J133" s="454">
        <v>-1254.07063188443</v>
      </c>
      <c r="K133" s="454">
        <v>0</v>
      </c>
      <c r="L133" s="454">
        <v>-494.46541175448198</v>
      </c>
      <c r="M133" s="454">
        <v>5836.3445095989</v>
      </c>
      <c r="N133" s="454">
        <v>5341.8790978444104</v>
      </c>
      <c r="O133" s="454">
        <f t="shared" si="12"/>
        <v>5836.3445095989</v>
      </c>
      <c r="P133" s="454">
        <f t="shared" si="13"/>
        <v>0</v>
      </c>
      <c r="Q133" s="454">
        <f t="shared" si="14"/>
        <v>-1254.07063188443</v>
      </c>
      <c r="S133" s="453">
        <v>0.82291666666666696</v>
      </c>
      <c r="T133" s="454">
        <v>2519.4984029830498</v>
      </c>
      <c r="U133" s="454">
        <v>2740.9239155355099</v>
      </c>
      <c r="V133" s="454">
        <v>24.185060129101899</v>
      </c>
      <c r="W133" s="454">
        <v>386.65310339034397</v>
      </c>
      <c r="X133" s="454">
        <v>147.44826962055899</v>
      </c>
      <c r="Y133" s="454">
        <v>702.75244386512702</v>
      </c>
      <c r="Z133" s="454">
        <v>31.2849472011773</v>
      </c>
      <c r="AA133" s="454">
        <v>90.595607997641594</v>
      </c>
      <c r="AB133" s="454">
        <v>-745.92773073865806</v>
      </c>
      <c r="AC133" s="454">
        <v>0</v>
      </c>
      <c r="AD133" s="454">
        <v>-453.93113991185999</v>
      </c>
      <c r="AE133" s="454">
        <v>5897.4140199838603</v>
      </c>
      <c r="AF133" s="454">
        <v>5443.4828800719997</v>
      </c>
      <c r="AG133" s="454">
        <f t="shared" si="15"/>
        <v>5897.4140199838603</v>
      </c>
      <c r="AH133" s="454">
        <f t="shared" si="16"/>
        <v>0</v>
      </c>
      <c r="AI133" s="454">
        <f t="shared" si="17"/>
        <v>-745.92773073865806</v>
      </c>
      <c r="AK133" s="453">
        <v>0.82291666666666696</v>
      </c>
      <c r="AL133" s="454">
        <v>3004.0148434186699</v>
      </c>
      <c r="AM133" s="454">
        <v>2925.0779247328901</v>
      </c>
      <c r="AN133" s="454">
        <v>0</v>
      </c>
      <c r="AO133" s="454">
        <v>416.273443590044</v>
      </c>
      <c r="AP133" s="454">
        <v>235.83040722981499</v>
      </c>
      <c r="AQ133" s="454">
        <v>575.35270152544001</v>
      </c>
      <c r="AR133" s="454">
        <v>27.278068112691201</v>
      </c>
      <c r="AS133" s="454">
        <v>78.490684668765098</v>
      </c>
      <c r="AT133" s="454">
        <v>-656.30873716223095</v>
      </c>
      <c r="AU133" s="454">
        <v>0</v>
      </c>
      <c r="AV133" s="454">
        <v>-493.353975023212</v>
      </c>
      <c r="AW133" s="454">
        <v>6606.0093361160898</v>
      </c>
      <c r="AX133" s="454">
        <v>6112.6553610928804</v>
      </c>
      <c r="AY133" s="454">
        <f t="shared" si="18"/>
        <v>6606.0093361160898</v>
      </c>
      <c r="AZ133" s="454">
        <f t="shared" si="19"/>
        <v>0</v>
      </c>
      <c r="BA133" s="454">
        <f t="shared" si="20"/>
        <v>-656.30873716223095</v>
      </c>
    </row>
    <row r="134" spans="1:53" s="448" customFormat="1">
      <c r="A134" s="453">
        <v>0.83333333333333304</v>
      </c>
      <c r="B134" s="454">
        <v>3594.9766738870399</v>
      </c>
      <c r="C134" s="454">
        <v>2739.9749975977202</v>
      </c>
      <c r="D134" s="454">
        <v>24.2533322397632</v>
      </c>
      <c r="E134" s="454">
        <v>369.77771223855001</v>
      </c>
      <c r="F134" s="454">
        <v>122.37511178688899</v>
      </c>
      <c r="G134" s="454">
        <v>285.93959467224499</v>
      </c>
      <c r="H134" s="454">
        <v>54.6402715555827</v>
      </c>
      <c r="I134" s="454">
        <v>97.897237674335301</v>
      </c>
      <c r="J134" s="454">
        <v>-1478.7839553914901</v>
      </c>
      <c r="K134" s="454">
        <v>-0.38965133567990301</v>
      </c>
      <c r="L134" s="454">
        <v>-502.06722505665903</v>
      </c>
      <c r="M134" s="454">
        <v>5810.6613249249503</v>
      </c>
      <c r="N134" s="454">
        <v>5308.5940998683</v>
      </c>
      <c r="O134" s="454">
        <f t="shared" si="12"/>
        <v>5810.6613249249503</v>
      </c>
      <c r="P134" s="454">
        <f t="shared" si="13"/>
        <v>0</v>
      </c>
      <c r="Q134" s="454">
        <f t="shared" si="14"/>
        <v>-1478.7839553914901</v>
      </c>
      <c r="S134" s="453">
        <v>0.83333333333333304</v>
      </c>
      <c r="T134" s="454">
        <v>2519.9385670760298</v>
      </c>
      <c r="U134" s="454">
        <v>2742.1909738419799</v>
      </c>
      <c r="V134" s="454">
        <v>24.191746651621699</v>
      </c>
      <c r="W134" s="454">
        <v>381.51113953484702</v>
      </c>
      <c r="X134" s="454">
        <v>273.11136311220901</v>
      </c>
      <c r="Y134" s="454">
        <v>656.21603822790303</v>
      </c>
      <c r="Z134" s="454">
        <v>20.078578634409201</v>
      </c>
      <c r="AA134" s="454">
        <v>89.695771268138998</v>
      </c>
      <c r="AB134" s="454">
        <v>-760.79022526038602</v>
      </c>
      <c r="AC134" s="454">
        <v>0</v>
      </c>
      <c r="AD134" s="454">
        <v>-454.04232869589902</v>
      </c>
      <c r="AE134" s="454">
        <v>5946.1439530867501</v>
      </c>
      <c r="AF134" s="454">
        <v>5492.1016243908498</v>
      </c>
      <c r="AG134" s="454">
        <f t="shared" si="15"/>
        <v>5946.1439530867501</v>
      </c>
      <c r="AH134" s="454">
        <f t="shared" si="16"/>
        <v>0</v>
      </c>
      <c r="AI134" s="454">
        <f t="shared" si="17"/>
        <v>-760.79022526038602</v>
      </c>
      <c r="AK134" s="453">
        <v>0.83333333333333304</v>
      </c>
      <c r="AL134" s="454">
        <v>3007.3222348468598</v>
      </c>
      <c r="AM134" s="454">
        <v>2996.7736222567901</v>
      </c>
      <c r="AN134" s="454">
        <v>0</v>
      </c>
      <c r="AO134" s="454">
        <v>414.62571159606102</v>
      </c>
      <c r="AP134" s="454">
        <v>251.56940611841199</v>
      </c>
      <c r="AQ134" s="454">
        <v>726.34803863181503</v>
      </c>
      <c r="AR134" s="454">
        <v>27.223346037546801</v>
      </c>
      <c r="AS134" s="454">
        <v>81.747311366795898</v>
      </c>
      <c r="AT134" s="454">
        <v>-845.385515714961</v>
      </c>
      <c r="AU134" s="454">
        <v>0</v>
      </c>
      <c r="AV134" s="454">
        <v>-502.498962795301</v>
      </c>
      <c r="AW134" s="454">
        <v>6660.2241551393199</v>
      </c>
      <c r="AX134" s="454">
        <v>6157.7251923440199</v>
      </c>
      <c r="AY134" s="454">
        <f t="shared" si="18"/>
        <v>6660.2241551393199</v>
      </c>
      <c r="AZ134" s="454">
        <f t="shared" si="19"/>
        <v>0</v>
      </c>
      <c r="BA134" s="454">
        <f t="shared" si="20"/>
        <v>-845.385515714961</v>
      </c>
    </row>
    <row r="135" spans="1:53" s="448" customFormat="1">
      <c r="A135" s="453">
        <v>0.84375</v>
      </c>
      <c r="B135" s="454">
        <v>3598.5779513243401</v>
      </c>
      <c r="C135" s="454">
        <v>2752.7983276994401</v>
      </c>
      <c r="D135" s="454">
        <v>24.246624987454201</v>
      </c>
      <c r="E135" s="454">
        <v>367.27136782590497</v>
      </c>
      <c r="F135" s="454">
        <v>127.389659611586</v>
      </c>
      <c r="G135" s="454">
        <v>380.00688279526997</v>
      </c>
      <c r="H135" s="454">
        <v>33.332773020426401</v>
      </c>
      <c r="I135" s="454">
        <v>93.117754958377603</v>
      </c>
      <c r="J135" s="454">
        <v>-1548.05123466793</v>
      </c>
      <c r="K135" s="454">
        <v>0</v>
      </c>
      <c r="L135" s="454">
        <v>-504.35372268116402</v>
      </c>
      <c r="M135" s="454">
        <v>5828.6901075548703</v>
      </c>
      <c r="N135" s="454">
        <v>5324.3363848736999</v>
      </c>
      <c r="O135" s="454">
        <f t="shared" si="12"/>
        <v>5828.6901075548703</v>
      </c>
      <c r="P135" s="454">
        <f t="shared" si="13"/>
        <v>0</v>
      </c>
      <c r="Q135" s="454">
        <f t="shared" si="14"/>
        <v>-1548.05123466793</v>
      </c>
      <c r="S135" s="453">
        <v>0.84375</v>
      </c>
      <c r="T135" s="454">
        <v>2518.9982424157802</v>
      </c>
      <c r="U135" s="454">
        <v>2748.6370259886799</v>
      </c>
      <c r="V135" s="454">
        <v>24.205119696661299</v>
      </c>
      <c r="W135" s="454">
        <v>383.93805978158298</v>
      </c>
      <c r="X135" s="454">
        <v>290.37035902660801</v>
      </c>
      <c r="Y135" s="454">
        <v>652.89438908888201</v>
      </c>
      <c r="Z135" s="454">
        <v>15.0882149742551</v>
      </c>
      <c r="AA135" s="454">
        <v>107.00657276605099</v>
      </c>
      <c r="AB135" s="454">
        <v>-794.87439859525102</v>
      </c>
      <c r="AC135" s="454">
        <v>0</v>
      </c>
      <c r="AD135" s="454">
        <v>-455.04062308432702</v>
      </c>
      <c r="AE135" s="454">
        <v>5946.2635851432497</v>
      </c>
      <c r="AF135" s="454">
        <v>5491.2229620589196</v>
      </c>
      <c r="AG135" s="454">
        <f t="shared" si="15"/>
        <v>5946.2635851432497</v>
      </c>
      <c r="AH135" s="454">
        <f t="shared" si="16"/>
        <v>0</v>
      </c>
      <c r="AI135" s="454">
        <f t="shared" si="17"/>
        <v>-794.87439859525102</v>
      </c>
      <c r="AK135" s="453">
        <v>0.84375</v>
      </c>
      <c r="AL135" s="454">
        <v>3008.2890626469798</v>
      </c>
      <c r="AM135" s="454">
        <v>2986.1886119199698</v>
      </c>
      <c r="AN135" s="454">
        <v>0</v>
      </c>
      <c r="AO135" s="454">
        <v>416.22429801701003</v>
      </c>
      <c r="AP135" s="454">
        <v>254.833140705603</v>
      </c>
      <c r="AQ135" s="454">
        <v>769.07235767983195</v>
      </c>
      <c r="AR135" s="454">
        <v>25.273629236857101</v>
      </c>
      <c r="AS135" s="454">
        <v>82.337250132426604</v>
      </c>
      <c r="AT135" s="454">
        <v>-927.05233484453504</v>
      </c>
      <c r="AU135" s="454">
        <v>0</v>
      </c>
      <c r="AV135" s="454">
        <v>-502.19584508220902</v>
      </c>
      <c r="AW135" s="454">
        <v>6615.1660154941501</v>
      </c>
      <c r="AX135" s="454">
        <v>6112.9701704119398</v>
      </c>
      <c r="AY135" s="454">
        <f t="shared" si="18"/>
        <v>6615.1660154941501</v>
      </c>
      <c r="AZ135" s="454">
        <f t="shared" si="19"/>
        <v>0</v>
      </c>
      <c r="BA135" s="454">
        <f t="shared" si="20"/>
        <v>-927.05233484453504</v>
      </c>
    </row>
    <row r="136" spans="1:53" s="448" customFormat="1">
      <c r="A136" s="453">
        <v>0.85416666666666696</v>
      </c>
      <c r="B136" s="454">
        <v>3597.1240958927701</v>
      </c>
      <c r="C136" s="454">
        <v>2732.44784290179</v>
      </c>
      <c r="D136" s="454">
        <v>24.213088725909</v>
      </c>
      <c r="E136" s="454">
        <v>387.48099784547702</v>
      </c>
      <c r="F136" s="454">
        <v>122.440661721155</v>
      </c>
      <c r="G136" s="454">
        <v>379.45584869462198</v>
      </c>
      <c r="H136" s="454">
        <v>21.3268323644002</v>
      </c>
      <c r="I136" s="454">
        <v>100.53818837281101</v>
      </c>
      <c r="J136" s="454">
        <v>-1578.0650434299901</v>
      </c>
      <c r="K136" s="454">
        <v>0</v>
      </c>
      <c r="L136" s="454">
        <v>-503.58223276103598</v>
      </c>
      <c r="M136" s="454">
        <v>5786.9625130889499</v>
      </c>
      <c r="N136" s="454">
        <v>5283.3802803279204</v>
      </c>
      <c r="O136" s="454">
        <f t="shared" si="12"/>
        <v>5786.9625130889499</v>
      </c>
      <c r="P136" s="454">
        <f t="shared" si="13"/>
        <v>0</v>
      </c>
      <c r="Q136" s="454">
        <f t="shared" si="14"/>
        <v>-1578.0650434299901</v>
      </c>
      <c r="S136" s="453">
        <v>0.85416666666666696</v>
      </c>
      <c r="T136" s="454">
        <v>2520.29200085189</v>
      </c>
      <c r="U136" s="454">
        <v>2754.2155649384099</v>
      </c>
      <c r="V136" s="454">
        <v>24.158314039022599</v>
      </c>
      <c r="W136" s="454">
        <v>384.808693999382</v>
      </c>
      <c r="X136" s="454">
        <v>290.05220455305903</v>
      </c>
      <c r="Y136" s="454">
        <v>666.33379092393398</v>
      </c>
      <c r="Z136" s="454">
        <v>13.8641101320705</v>
      </c>
      <c r="AA136" s="454">
        <v>109.976329163426</v>
      </c>
      <c r="AB136" s="454">
        <v>-787.626721202108</v>
      </c>
      <c r="AC136" s="454">
        <v>0</v>
      </c>
      <c r="AD136" s="454">
        <v>-455.91871628911298</v>
      </c>
      <c r="AE136" s="454">
        <v>5976.0742873990903</v>
      </c>
      <c r="AF136" s="454">
        <v>5520.15557110998</v>
      </c>
      <c r="AG136" s="454">
        <f t="shared" si="15"/>
        <v>5976.0742873990903</v>
      </c>
      <c r="AH136" s="454">
        <f t="shared" si="16"/>
        <v>0</v>
      </c>
      <c r="AI136" s="454">
        <f t="shared" si="17"/>
        <v>-787.626721202108</v>
      </c>
      <c r="AK136" s="453">
        <v>0.85416666666666696</v>
      </c>
      <c r="AL136" s="454">
        <v>3008.48246402208</v>
      </c>
      <c r="AM136" s="454">
        <v>2943.8502678546802</v>
      </c>
      <c r="AN136" s="454">
        <v>0</v>
      </c>
      <c r="AO136" s="454">
        <v>416.010181172339</v>
      </c>
      <c r="AP136" s="454">
        <v>254.64632380454401</v>
      </c>
      <c r="AQ136" s="454">
        <v>770.13389313542905</v>
      </c>
      <c r="AR136" s="454">
        <v>0</v>
      </c>
      <c r="AS136" s="454">
        <v>75.713611945067697</v>
      </c>
      <c r="AT136" s="454">
        <v>-967.12100590844204</v>
      </c>
      <c r="AU136" s="454">
        <v>0</v>
      </c>
      <c r="AV136" s="454">
        <v>-497.80563965811399</v>
      </c>
      <c r="AW136" s="454">
        <v>6501.7157360256997</v>
      </c>
      <c r="AX136" s="454">
        <v>6003.9100963675801</v>
      </c>
      <c r="AY136" s="454">
        <f t="shared" si="18"/>
        <v>6501.7157360256997</v>
      </c>
      <c r="AZ136" s="454">
        <f t="shared" si="19"/>
        <v>0</v>
      </c>
      <c r="BA136" s="454">
        <f t="shared" si="20"/>
        <v>-967.12100590844204</v>
      </c>
    </row>
    <row r="137" spans="1:53" s="448" customFormat="1">
      <c r="A137" s="453">
        <v>0.86458333333333304</v>
      </c>
      <c r="B137" s="454">
        <v>3597.3775200846799</v>
      </c>
      <c r="C137" s="454">
        <v>2727.03017275087</v>
      </c>
      <c r="D137" s="454">
        <v>24.219795978217999</v>
      </c>
      <c r="E137" s="454">
        <v>388.90729542214399</v>
      </c>
      <c r="F137" s="454">
        <v>120.994524363983</v>
      </c>
      <c r="G137" s="454">
        <v>355.17056886164499</v>
      </c>
      <c r="H137" s="454">
        <v>19.3435101572673</v>
      </c>
      <c r="I137" s="454">
        <v>100.058869924034</v>
      </c>
      <c r="J137" s="454">
        <v>-1538.55785691505</v>
      </c>
      <c r="K137" s="454">
        <v>0</v>
      </c>
      <c r="L137" s="454">
        <v>-502.81376429182399</v>
      </c>
      <c r="M137" s="454">
        <v>5794.5444006277903</v>
      </c>
      <c r="N137" s="454">
        <v>5291.7306363359703</v>
      </c>
      <c r="O137" s="454">
        <f t="shared" si="12"/>
        <v>5794.5444006277903</v>
      </c>
      <c r="P137" s="454">
        <f t="shared" si="13"/>
        <v>0</v>
      </c>
      <c r="Q137" s="454">
        <f t="shared" si="14"/>
        <v>-1538.55785691505</v>
      </c>
      <c r="S137" s="453">
        <v>0.86458333333333304</v>
      </c>
      <c r="T137" s="454">
        <v>2521.27232858876</v>
      </c>
      <c r="U137" s="454">
        <v>2756.3582380883199</v>
      </c>
      <c r="V137" s="454">
        <v>24.211806219181199</v>
      </c>
      <c r="W137" s="454">
        <v>387.87133988381203</v>
      </c>
      <c r="X137" s="454">
        <v>283.60553357821999</v>
      </c>
      <c r="Y137" s="454">
        <v>663.436430334644</v>
      </c>
      <c r="Z137" s="454">
        <v>13.062071730713599</v>
      </c>
      <c r="AA137" s="454">
        <v>116.669722562223</v>
      </c>
      <c r="AB137" s="454">
        <v>-800.30486076368004</v>
      </c>
      <c r="AC137" s="454">
        <v>0</v>
      </c>
      <c r="AD137" s="454">
        <v>-456.37587819043301</v>
      </c>
      <c r="AE137" s="454">
        <v>5966.1826102221903</v>
      </c>
      <c r="AF137" s="454">
        <v>5509.8067320317596</v>
      </c>
      <c r="AG137" s="454">
        <f t="shared" si="15"/>
        <v>5966.1826102221903</v>
      </c>
      <c r="AH137" s="454">
        <f t="shared" si="16"/>
        <v>0</v>
      </c>
      <c r="AI137" s="454">
        <f t="shared" si="17"/>
        <v>-800.30486076368004</v>
      </c>
      <c r="AK137" s="453">
        <v>0.86458333333333304</v>
      </c>
      <c r="AL137" s="454">
        <v>3008.6825563033299</v>
      </c>
      <c r="AM137" s="454">
        <v>2916.96333260541</v>
      </c>
      <c r="AN137" s="454">
        <v>0</v>
      </c>
      <c r="AO137" s="454">
        <v>417.07815798986201</v>
      </c>
      <c r="AP137" s="454">
        <v>252.209219617765</v>
      </c>
      <c r="AQ137" s="454">
        <v>706.84666379893497</v>
      </c>
      <c r="AR137" s="454">
        <v>0</v>
      </c>
      <c r="AS137" s="454">
        <v>72.473714646999099</v>
      </c>
      <c r="AT137" s="454">
        <v>-975.161092045229</v>
      </c>
      <c r="AU137" s="454">
        <v>0</v>
      </c>
      <c r="AV137" s="454">
        <v>-494.40661323547903</v>
      </c>
      <c r="AW137" s="454">
        <v>6399.09255291707</v>
      </c>
      <c r="AX137" s="454">
        <v>5904.6859396815898</v>
      </c>
      <c r="AY137" s="454">
        <f t="shared" si="18"/>
        <v>6399.09255291707</v>
      </c>
      <c r="AZ137" s="454">
        <f t="shared" si="19"/>
        <v>0</v>
      </c>
      <c r="BA137" s="454">
        <f t="shared" si="20"/>
        <v>-975.161092045229</v>
      </c>
    </row>
    <row r="138" spans="1:53" s="448" customFormat="1">
      <c r="A138" s="453">
        <v>0.875</v>
      </c>
      <c r="B138" s="454">
        <v>3599.5382930597302</v>
      </c>
      <c r="C138" s="454">
        <v>2803.9958289002302</v>
      </c>
      <c r="D138" s="454">
        <v>24.246624987454201</v>
      </c>
      <c r="E138" s="454">
        <v>400.13927391378297</v>
      </c>
      <c r="F138" s="454">
        <v>157.211005109387</v>
      </c>
      <c r="G138" s="454">
        <v>342.78302647623798</v>
      </c>
      <c r="H138" s="454">
        <v>19.065966926574699</v>
      </c>
      <c r="I138" s="454">
        <v>94.585595478473707</v>
      </c>
      <c r="J138" s="454">
        <v>-1599.0350798388299</v>
      </c>
      <c r="K138" s="454">
        <v>0</v>
      </c>
      <c r="L138" s="454">
        <v>-511.44240662037703</v>
      </c>
      <c r="M138" s="454">
        <v>5842.5305350130402</v>
      </c>
      <c r="N138" s="454">
        <v>5331.0881283926601</v>
      </c>
      <c r="O138" s="454">
        <f t="shared" si="12"/>
        <v>5842.5305350130402</v>
      </c>
      <c r="P138" s="454">
        <f t="shared" si="13"/>
        <v>0</v>
      </c>
      <c r="Q138" s="454">
        <f t="shared" si="14"/>
        <v>-1599.0350798388299</v>
      </c>
      <c r="S138" s="453">
        <v>0.875</v>
      </c>
      <c r="T138" s="454">
        <v>2522.3860487581701</v>
      </c>
      <c r="U138" s="454">
        <v>2777.31953326444</v>
      </c>
      <c r="V138" s="454">
        <v>24.191746651621699</v>
      </c>
      <c r="W138" s="454">
        <v>386.80092573470603</v>
      </c>
      <c r="X138" s="454">
        <v>189.23864419185401</v>
      </c>
      <c r="Y138" s="454">
        <v>610.20713263765595</v>
      </c>
      <c r="Z138" s="454">
        <v>13.154319757236999</v>
      </c>
      <c r="AA138" s="454">
        <v>121.700419721597</v>
      </c>
      <c r="AB138" s="454">
        <v>-706.83465295501901</v>
      </c>
      <c r="AC138" s="454">
        <v>0</v>
      </c>
      <c r="AD138" s="454">
        <v>-456.98737944307601</v>
      </c>
      <c r="AE138" s="454">
        <v>5938.1641177622596</v>
      </c>
      <c r="AF138" s="454">
        <v>5481.17673831919</v>
      </c>
      <c r="AG138" s="454">
        <f t="shared" si="15"/>
        <v>5938.1641177622596</v>
      </c>
      <c r="AH138" s="454">
        <f t="shared" si="16"/>
        <v>0</v>
      </c>
      <c r="AI138" s="454">
        <f t="shared" si="17"/>
        <v>-706.83465295501901</v>
      </c>
      <c r="AK138" s="453">
        <v>0.875</v>
      </c>
      <c r="AL138" s="454">
        <v>3009.0159294817099</v>
      </c>
      <c r="AM138" s="454">
        <v>3041.9367123563002</v>
      </c>
      <c r="AN138" s="454">
        <v>0</v>
      </c>
      <c r="AO138" s="454">
        <v>414.999433892647</v>
      </c>
      <c r="AP138" s="454">
        <v>215.525020638196</v>
      </c>
      <c r="AQ138" s="454">
        <v>477.728599517166</v>
      </c>
      <c r="AR138" s="454">
        <v>0</v>
      </c>
      <c r="AS138" s="454">
        <v>73.192793519549298</v>
      </c>
      <c r="AT138" s="454">
        <v>-924.757794132654</v>
      </c>
      <c r="AU138" s="454">
        <v>0</v>
      </c>
      <c r="AV138" s="454">
        <v>-503.20763111368802</v>
      </c>
      <c r="AW138" s="454">
        <v>6307.6406952729203</v>
      </c>
      <c r="AX138" s="454">
        <v>5804.4330641592296</v>
      </c>
      <c r="AY138" s="454">
        <f t="shared" si="18"/>
        <v>6307.6406952729203</v>
      </c>
      <c r="AZ138" s="454">
        <f t="shared" si="19"/>
        <v>0</v>
      </c>
      <c r="BA138" s="454">
        <f t="shared" si="20"/>
        <v>-924.757794132654</v>
      </c>
    </row>
    <row r="139" spans="1:53" s="448" customFormat="1">
      <c r="A139" s="453">
        <v>0.88541666666666696</v>
      </c>
      <c r="B139" s="454">
        <v>3602.1725207136401</v>
      </c>
      <c r="C139" s="454">
        <v>2817.0718569013902</v>
      </c>
      <c r="D139" s="454">
        <v>24.286868501308501</v>
      </c>
      <c r="E139" s="454">
        <v>396.29625845090499</v>
      </c>
      <c r="F139" s="454">
        <v>157.49454779096899</v>
      </c>
      <c r="G139" s="454">
        <v>365.99140768833098</v>
      </c>
      <c r="H139" s="454">
        <v>19.086695228576701</v>
      </c>
      <c r="I139" s="454">
        <v>94.187440635991607</v>
      </c>
      <c r="J139" s="454">
        <v>-1655.82536854726</v>
      </c>
      <c r="K139" s="454">
        <v>0</v>
      </c>
      <c r="L139" s="454">
        <v>-512.91210393983999</v>
      </c>
      <c r="M139" s="454">
        <v>5820.7622273638499</v>
      </c>
      <c r="N139" s="454">
        <v>5307.8501234240102</v>
      </c>
      <c r="O139" s="454">
        <f t="shared" si="12"/>
        <v>5820.7622273638499</v>
      </c>
      <c r="P139" s="454">
        <f t="shared" si="13"/>
        <v>0</v>
      </c>
      <c r="Q139" s="454">
        <f t="shared" si="14"/>
        <v>-1655.82536854726</v>
      </c>
      <c r="S139" s="453">
        <v>0.88541666666666696</v>
      </c>
      <c r="T139" s="454">
        <v>2523.2396431013099</v>
      </c>
      <c r="U139" s="454">
        <v>2785.2789272367199</v>
      </c>
      <c r="V139" s="454">
        <v>24.158314039022599</v>
      </c>
      <c r="W139" s="454">
        <v>385.13646997050301</v>
      </c>
      <c r="X139" s="454">
        <v>178.608173626031</v>
      </c>
      <c r="Y139" s="454">
        <v>607.732561642679</v>
      </c>
      <c r="Z139" s="454">
        <v>11.3739788085283</v>
      </c>
      <c r="AA139" s="454">
        <v>116.064220452135</v>
      </c>
      <c r="AB139" s="454">
        <v>-782.63562519253105</v>
      </c>
      <c r="AC139" s="454">
        <v>0</v>
      </c>
      <c r="AD139" s="454">
        <v>-457.49590335461801</v>
      </c>
      <c r="AE139" s="454">
        <v>5848.9566636844002</v>
      </c>
      <c r="AF139" s="454">
        <v>5391.46076032978</v>
      </c>
      <c r="AG139" s="454">
        <f t="shared" si="15"/>
        <v>5848.9566636844002</v>
      </c>
      <c r="AH139" s="454">
        <f t="shared" si="16"/>
        <v>0</v>
      </c>
      <c r="AI139" s="454">
        <f t="shared" si="17"/>
        <v>-782.63562519253105</v>
      </c>
      <c r="AK139" s="453">
        <v>0.88541666666666696</v>
      </c>
      <c r="AL139" s="454">
        <v>3008.6158588762501</v>
      </c>
      <c r="AM139" s="454">
        <v>3042.25528410688</v>
      </c>
      <c r="AN139" s="454">
        <v>0</v>
      </c>
      <c r="AO139" s="454">
        <v>414.37032173186901</v>
      </c>
      <c r="AP139" s="454">
        <v>211.043957583767</v>
      </c>
      <c r="AQ139" s="454">
        <v>473.79747773068101</v>
      </c>
      <c r="AR139" s="454">
        <v>0</v>
      </c>
      <c r="AS139" s="454">
        <v>73.632360459422003</v>
      </c>
      <c r="AT139" s="454">
        <v>-987.88389193418698</v>
      </c>
      <c r="AU139" s="454">
        <v>0</v>
      </c>
      <c r="AV139" s="454">
        <v>-503.09314141666698</v>
      </c>
      <c r="AW139" s="454">
        <v>6235.83136855468</v>
      </c>
      <c r="AX139" s="454">
        <v>5732.7382271380102</v>
      </c>
      <c r="AY139" s="454">
        <f t="shared" si="18"/>
        <v>6235.83136855468</v>
      </c>
      <c r="AZ139" s="454">
        <f t="shared" si="19"/>
        <v>0</v>
      </c>
      <c r="BA139" s="454">
        <f t="shared" si="20"/>
        <v>-987.88389193418698</v>
      </c>
    </row>
    <row r="140" spans="1:53" s="448" customFormat="1">
      <c r="A140" s="453">
        <v>0.89583333333333304</v>
      </c>
      <c r="B140" s="454">
        <v>3603.6330190665199</v>
      </c>
      <c r="C140" s="454">
        <v>2776.7507144419301</v>
      </c>
      <c r="D140" s="454">
        <v>24.266746744381301</v>
      </c>
      <c r="E140" s="454">
        <v>383.55208234785198</v>
      </c>
      <c r="F140" s="454">
        <v>144.89074663502601</v>
      </c>
      <c r="G140" s="454">
        <v>365.266007940951</v>
      </c>
      <c r="H140" s="454">
        <v>12.691507283528599</v>
      </c>
      <c r="I140" s="454">
        <v>102.362542274654</v>
      </c>
      <c r="J140" s="454">
        <v>-1641.0807922169399</v>
      </c>
      <c r="K140" s="454">
        <v>0</v>
      </c>
      <c r="L140" s="454">
        <v>-508.03559992085002</v>
      </c>
      <c r="M140" s="454">
        <v>5772.3325745179</v>
      </c>
      <c r="N140" s="454">
        <v>5264.2969745970504</v>
      </c>
      <c r="O140" s="454">
        <f t="shared" si="12"/>
        <v>5772.3325745179</v>
      </c>
      <c r="P140" s="454">
        <f t="shared" si="13"/>
        <v>0</v>
      </c>
      <c r="Q140" s="454">
        <f t="shared" si="14"/>
        <v>-1641.0807922169399</v>
      </c>
      <c r="S140" s="453">
        <v>0.89583333333333304</v>
      </c>
      <c r="T140" s="454">
        <v>2522.3660227979599</v>
      </c>
      <c r="U140" s="454">
        <v>2788.27766347437</v>
      </c>
      <c r="V140" s="454">
        <v>24.124881426423599</v>
      </c>
      <c r="W140" s="454">
        <v>384.34201254556001</v>
      </c>
      <c r="X140" s="454">
        <v>178.65220041243299</v>
      </c>
      <c r="Y140" s="454">
        <v>607.51239955947801</v>
      </c>
      <c r="Z140" s="454">
        <v>0</v>
      </c>
      <c r="AA140" s="454">
        <v>117.91230306236599</v>
      </c>
      <c r="AB140" s="454">
        <v>-822.50091025334495</v>
      </c>
      <c r="AC140" s="454">
        <v>0</v>
      </c>
      <c r="AD140" s="454">
        <v>-457.59313961614498</v>
      </c>
      <c r="AE140" s="454">
        <v>5800.6865730252402</v>
      </c>
      <c r="AF140" s="454">
        <v>5343.0934334090998</v>
      </c>
      <c r="AG140" s="454">
        <f t="shared" si="15"/>
        <v>5800.6865730252402</v>
      </c>
      <c r="AH140" s="454">
        <f t="shared" si="16"/>
        <v>0</v>
      </c>
      <c r="AI140" s="454">
        <f t="shared" si="17"/>
        <v>-822.50091025334495</v>
      </c>
      <c r="AK140" s="453">
        <v>0.89583333333333304</v>
      </c>
      <c r="AL140" s="454">
        <v>3008.74251398553</v>
      </c>
      <c r="AM140" s="454">
        <v>3044.2477800319798</v>
      </c>
      <c r="AN140" s="454">
        <v>0</v>
      </c>
      <c r="AO140" s="454">
        <v>411.30437992746602</v>
      </c>
      <c r="AP140" s="454">
        <v>211.15471791764799</v>
      </c>
      <c r="AQ140" s="454">
        <v>464.03117897727799</v>
      </c>
      <c r="AR140" s="454">
        <v>0</v>
      </c>
      <c r="AS140" s="454">
        <v>77.8563751798917</v>
      </c>
      <c r="AT140" s="454">
        <v>-1038.74146525386</v>
      </c>
      <c r="AU140" s="454">
        <v>0</v>
      </c>
      <c r="AV140" s="454">
        <v>-503.01641616431198</v>
      </c>
      <c r="AW140" s="454">
        <v>6178.59548076593</v>
      </c>
      <c r="AX140" s="454">
        <v>5675.5790646016203</v>
      </c>
      <c r="AY140" s="454">
        <f t="shared" si="18"/>
        <v>6178.59548076593</v>
      </c>
      <c r="AZ140" s="454">
        <f t="shared" si="19"/>
        <v>0</v>
      </c>
      <c r="BA140" s="454">
        <f t="shared" si="20"/>
        <v>-1038.74146525386</v>
      </c>
    </row>
    <row r="141" spans="1:53" s="448" customFormat="1">
      <c r="A141" s="453">
        <v>0.90625</v>
      </c>
      <c r="B141" s="454">
        <v>3608.5547236505899</v>
      </c>
      <c r="C141" s="454">
        <v>2758.7987816622399</v>
      </c>
      <c r="D141" s="454">
        <v>24.246624987454201</v>
      </c>
      <c r="E141" s="454">
        <v>374.514897425497</v>
      </c>
      <c r="F141" s="454">
        <v>145.03745291054801</v>
      </c>
      <c r="G141" s="454">
        <v>414.82857891554102</v>
      </c>
      <c r="H141" s="454">
        <v>0</v>
      </c>
      <c r="I141" s="454">
        <v>110.201596021458</v>
      </c>
      <c r="J141" s="454">
        <v>-1686.6878990215901</v>
      </c>
      <c r="K141" s="454">
        <v>0</v>
      </c>
      <c r="L141" s="454">
        <v>-506.51542333071399</v>
      </c>
      <c r="M141" s="454">
        <v>5749.4947565517396</v>
      </c>
      <c r="N141" s="454">
        <v>5242.9793332210302</v>
      </c>
      <c r="O141" s="454">
        <f t="shared" si="12"/>
        <v>5749.4947565517396</v>
      </c>
      <c r="P141" s="454">
        <f t="shared" si="13"/>
        <v>0</v>
      </c>
      <c r="Q141" s="454">
        <f t="shared" si="14"/>
        <v>-1686.6878990215901</v>
      </c>
      <c r="S141" s="453">
        <v>0.90625</v>
      </c>
      <c r="T141" s="454">
        <v>2524.8334978777798</v>
      </c>
      <c r="U141" s="454">
        <v>2788.5753499802599</v>
      </c>
      <c r="V141" s="454">
        <v>24.098135336344299</v>
      </c>
      <c r="W141" s="454">
        <v>384.22578511276703</v>
      </c>
      <c r="X141" s="454">
        <v>185.41994678644599</v>
      </c>
      <c r="Y141" s="454">
        <v>607.35842397307295</v>
      </c>
      <c r="Z141" s="454">
        <v>0</v>
      </c>
      <c r="AA141" s="454">
        <v>116.140685226926</v>
      </c>
      <c r="AB141" s="454">
        <v>-820.42275473906602</v>
      </c>
      <c r="AC141" s="454">
        <v>0</v>
      </c>
      <c r="AD141" s="454">
        <v>-457.79137076881898</v>
      </c>
      <c r="AE141" s="454">
        <v>5810.2290695545398</v>
      </c>
      <c r="AF141" s="454">
        <v>5352.4376987857204</v>
      </c>
      <c r="AG141" s="454">
        <f t="shared" si="15"/>
        <v>5810.2290695545398</v>
      </c>
      <c r="AH141" s="454">
        <f t="shared" si="16"/>
        <v>0</v>
      </c>
      <c r="AI141" s="454">
        <f t="shared" si="17"/>
        <v>-820.42275473906602</v>
      </c>
      <c r="AK141" s="453">
        <v>0.90625</v>
      </c>
      <c r="AL141" s="454">
        <v>3008.6958567177599</v>
      </c>
      <c r="AM141" s="454">
        <v>3046.8434414889098</v>
      </c>
      <c r="AN141" s="454">
        <v>0</v>
      </c>
      <c r="AO141" s="454">
        <v>406.736632767586</v>
      </c>
      <c r="AP141" s="454">
        <v>211.08091685700899</v>
      </c>
      <c r="AQ141" s="454">
        <v>375.47615469970799</v>
      </c>
      <c r="AR141" s="454">
        <v>0</v>
      </c>
      <c r="AS141" s="454">
        <v>77.362968074043096</v>
      </c>
      <c r="AT141" s="454">
        <v>-944.53881561013702</v>
      </c>
      <c r="AU141" s="454">
        <v>0</v>
      </c>
      <c r="AV141" s="454">
        <v>-501.822730862691</v>
      </c>
      <c r="AW141" s="454">
        <v>6181.6571549948803</v>
      </c>
      <c r="AX141" s="454">
        <v>5679.8344241321902</v>
      </c>
      <c r="AY141" s="454">
        <f t="shared" si="18"/>
        <v>6181.6571549948803</v>
      </c>
      <c r="AZ141" s="454">
        <f t="shared" si="19"/>
        <v>0</v>
      </c>
      <c r="BA141" s="454">
        <f t="shared" si="20"/>
        <v>-944.53881561013702</v>
      </c>
    </row>
    <row r="142" spans="1:53" s="448" customFormat="1">
      <c r="A142" s="453">
        <v>0.91666666666666696</v>
      </c>
      <c r="B142" s="454">
        <v>3613.6698219096702</v>
      </c>
      <c r="C142" s="454">
        <v>2785.0484474232799</v>
      </c>
      <c r="D142" s="454">
        <v>24.2332103549059</v>
      </c>
      <c r="E142" s="454">
        <v>361.16099734964502</v>
      </c>
      <c r="F142" s="454">
        <v>153.67745572085201</v>
      </c>
      <c r="G142" s="454">
        <v>787.27244751452395</v>
      </c>
      <c r="H142" s="454">
        <v>0</v>
      </c>
      <c r="I142" s="454">
        <v>106.055470190802</v>
      </c>
      <c r="J142" s="454">
        <v>-2074.2770321204298</v>
      </c>
      <c r="K142" s="454">
        <v>0</v>
      </c>
      <c r="L142" s="454">
        <v>-513.21490838819795</v>
      </c>
      <c r="M142" s="454">
        <v>5756.8408183432402</v>
      </c>
      <c r="N142" s="454">
        <v>5243.6259099550398</v>
      </c>
      <c r="O142" s="454">
        <f t="shared" si="12"/>
        <v>5756.8408183432402</v>
      </c>
      <c r="P142" s="454">
        <f t="shared" si="13"/>
        <v>0</v>
      </c>
      <c r="Q142" s="454">
        <f t="shared" si="14"/>
        <v>-2074.2770321204298</v>
      </c>
      <c r="S142" s="453">
        <v>0.91666666666666696</v>
      </c>
      <c r="T142" s="454">
        <v>2525.37364524041</v>
      </c>
      <c r="U142" s="454">
        <v>2791.2844033546999</v>
      </c>
      <c r="V142" s="454">
        <v>24.165000561542499</v>
      </c>
      <c r="W142" s="454">
        <v>361.698368035697</v>
      </c>
      <c r="X142" s="454">
        <v>261.58029108439001</v>
      </c>
      <c r="Y142" s="454">
        <v>470.93445526513199</v>
      </c>
      <c r="Z142" s="454">
        <v>0</v>
      </c>
      <c r="AA142" s="454">
        <v>120.32682413617999</v>
      </c>
      <c r="AB142" s="454">
        <v>-764.69389469233795</v>
      </c>
      <c r="AC142" s="454">
        <v>0</v>
      </c>
      <c r="AD142" s="454">
        <v>-455.42364324540301</v>
      </c>
      <c r="AE142" s="454">
        <v>5790.6690929857104</v>
      </c>
      <c r="AF142" s="454">
        <v>5335.2454497402996</v>
      </c>
      <c r="AG142" s="454">
        <f t="shared" si="15"/>
        <v>5790.6690929857104</v>
      </c>
      <c r="AH142" s="454">
        <f t="shared" si="16"/>
        <v>0</v>
      </c>
      <c r="AI142" s="454">
        <f t="shared" si="17"/>
        <v>-764.69389469233795</v>
      </c>
      <c r="AK142" s="453">
        <v>0.91666666666666696</v>
      </c>
      <c r="AL142" s="454">
        <v>3009.5894101416802</v>
      </c>
      <c r="AM142" s="454">
        <v>3142.53744576601</v>
      </c>
      <c r="AN142" s="454">
        <v>0</v>
      </c>
      <c r="AO142" s="454">
        <v>380.42703711886003</v>
      </c>
      <c r="AP142" s="454">
        <v>191.955919409812</v>
      </c>
      <c r="AQ142" s="454">
        <v>342.872361057982</v>
      </c>
      <c r="AR142" s="454">
        <v>0</v>
      </c>
      <c r="AS142" s="454">
        <v>72.666687971319305</v>
      </c>
      <c r="AT142" s="454">
        <v>-950.55251700067902</v>
      </c>
      <c r="AU142" s="454">
        <v>0</v>
      </c>
      <c r="AV142" s="454">
        <v>-508.80961744988002</v>
      </c>
      <c r="AW142" s="454">
        <v>6189.4963444649902</v>
      </c>
      <c r="AX142" s="454">
        <v>5680.6867270151097</v>
      </c>
      <c r="AY142" s="454">
        <f t="shared" si="18"/>
        <v>6189.4963444649902</v>
      </c>
      <c r="AZ142" s="454">
        <f t="shared" si="19"/>
        <v>0</v>
      </c>
      <c r="BA142" s="454">
        <f t="shared" si="20"/>
        <v>-950.55251700067902</v>
      </c>
    </row>
    <row r="143" spans="1:53" s="448" customFormat="1">
      <c r="A143" s="453">
        <v>0.92708333333333304</v>
      </c>
      <c r="B143" s="454">
        <v>3615.80390922775</v>
      </c>
      <c r="C143" s="454">
        <v>2763.8019635209798</v>
      </c>
      <c r="D143" s="454">
        <v>24.266746744381301</v>
      </c>
      <c r="E143" s="454">
        <v>357.40239768237097</v>
      </c>
      <c r="F143" s="454">
        <v>149.35861323672299</v>
      </c>
      <c r="G143" s="454">
        <v>965.562757765284</v>
      </c>
      <c r="H143" s="454">
        <v>0</v>
      </c>
      <c r="I143" s="454">
        <v>114.900865134109</v>
      </c>
      <c r="J143" s="454">
        <v>-2246.3388617874298</v>
      </c>
      <c r="K143" s="454">
        <v>0</v>
      </c>
      <c r="L143" s="454">
        <v>-513.289566421941</v>
      </c>
      <c r="M143" s="454">
        <v>5744.7583915241803</v>
      </c>
      <c r="N143" s="454">
        <v>5231.4688251022399</v>
      </c>
      <c r="O143" s="454">
        <f t="shared" si="12"/>
        <v>5744.7583915241803</v>
      </c>
      <c r="P143" s="454">
        <f t="shared" si="13"/>
        <v>0</v>
      </c>
      <c r="Q143" s="454">
        <f t="shared" si="14"/>
        <v>-2246.3388617874298</v>
      </c>
      <c r="S143" s="453">
        <v>0.92708333333333304</v>
      </c>
      <c r="T143" s="454">
        <v>2527.6543741709202</v>
      </c>
      <c r="U143" s="454">
        <v>2785.1649978332298</v>
      </c>
      <c r="V143" s="454">
        <v>24.138254343928399</v>
      </c>
      <c r="W143" s="454">
        <v>359.424684808981</v>
      </c>
      <c r="X143" s="454">
        <v>271.13436957947698</v>
      </c>
      <c r="Y143" s="454">
        <v>466.78298801285501</v>
      </c>
      <c r="Z143" s="454">
        <v>0</v>
      </c>
      <c r="AA143" s="454">
        <v>120.336442201358</v>
      </c>
      <c r="AB143" s="454">
        <v>-802.49201901437698</v>
      </c>
      <c r="AC143" s="454">
        <v>0</v>
      </c>
      <c r="AD143" s="454">
        <v>-454.82664887810699</v>
      </c>
      <c r="AE143" s="454">
        <v>5752.1440919363804</v>
      </c>
      <c r="AF143" s="454">
        <v>5297.3174430582703</v>
      </c>
      <c r="AG143" s="454">
        <f t="shared" si="15"/>
        <v>5752.1440919363804</v>
      </c>
      <c r="AH143" s="454">
        <f t="shared" si="16"/>
        <v>0</v>
      </c>
      <c r="AI143" s="454">
        <f t="shared" si="17"/>
        <v>-802.49201901437698</v>
      </c>
      <c r="AK143" s="453">
        <v>0.92708333333333304</v>
      </c>
      <c r="AL143" s="454">
        <v>3011.8098793300101</v>
      </c>
      <c r="AM143" s="454">
        <v>3146.1304462953499</v>
      </c>
      <c r="AN143" s="454">
        <v>0</v>
      </c>
      <c r="AO143" s="454">
        <v>381.61200239704499</v>
      </c>
      <c r="AP143" s="454">
        <v>190.51571586253101</v>
      </c>
      <c r="AQ143" s="454">
        <v>344.53127589556402</v>
      </c>
      <c r="AR143" s="454">
        <v>0</v>
      </c>
      <c r="AS143" s="454">
        <v>73.587651231341596</v>
      </c>
      <c r="AT143" s="454">
        <v>-988.12034897730598</v>
      </c>
      <c r="AU143" s="454">
        <v>0</v>
      </c>
      <c r="AV143" s="454">
        <v>-509.38396245929903</v>
      </c>
      <c r="AW143" s="454">
        <v>6160.0666220345402</v>
      </c>
      <c r="AX143" s="454">
        <v>5650.68265957524</v>
      </c>
      <c r="AY143" s="454">
        <f t="shared" si="18"/>
        <v>6160.0666220345402</v>
      </c>
      <c r="AZ143" s="454">
        <f t="shared" si="19"/>
        <v>0</v>
      </c>
      <c r="BA143" s="454">
        <f t="shared" si="20"/>
        <v>-988.12034897730598</v>
      </c>
    </row>
    <row r="144" spans="1:53" s="448" customFormat="1">
      <c r="A144" s="453">
        <v>0.9375</v>
      </c>
      <c r="B144" s="454">
        <v>3615.2903690776102</v>
      </c>
      <c r="C144" s="454">
        <v>2723.1965995796299</v>
      </c>
      <c r="D144" s="454">
        <v>24.166137959745701</v>
      </c>
      <c r="E144" s="454">
        <v>352.11442650974499</v>
      </c>
      <c r="F144" s="454">
        <v>142.20377082318799</v>
      </c>
      <c r="G144" s="454">
        <v>981.545050299374</v>
      </c>
      <c r="H144" s="454">
        <v>0</v>
      </c>
      <c r="I144" s="454">
        <v>116.629232351129</v>
      </c>
      <c r="J144" s="454">
        <v>-2259.9963742445798</v>
      </c>
      <c r="K144" s="454">
        <v>0</v>
      </c>
      <c r="L144" s="454">
        <v>-509.02465605953103</v>
      </c>
      <c r="M144" s="454">
        <v>5695.1492123558401</v>
      </c>
      <c r="N144" s="454">
        <v>5186.1245562963104</v>
      </c>
      <c r="O144" s="454">
        <f t="shared" si="12"/>
        <v>5695.1492123558401</v>
      </c>
      <c r="P144" s="454">
        <f t="shared" si="13"/>
        <v>0</v>
      </c>
      <c r="Q144" s="454">
        <f t="shared" si="14"/>
        <v>-2259.9963742445798</v>
      </c>
      <c r="S144" s="453">
        <v>0.9375</v>
      </c>
      <c r="T144" s="454">
        <v>2527.9477951912099</v>
      </c>
      <c r="U144" s="454">
        <v>2783.49465393935</v>
      </c>
      <c r="V144" s="454">
        <v>24.104821731329299</v>
      </c>
      <c r="W144" s="454">
        <v>358.20110402335803</v>
      </c>
      <c r="X144" s="454">
        <v>271.33500438978399</v>
      </c>
      <c r="Y144" s="454">
        <v>465.96217164792199</v>
      </c>
      <c r="Z144" s="454">
        <v>0</v>
      </c>
      <c r="AA144" s="454">
        <v>125.151941312631</v>
      </c>
      <c r="AB144" s="454">
        <v>-850.03635864621197</v>
      </c>
      <c r="AC144" s="454">
        <v>0</v>
      </c>
      <c r="AD144" s="454">
        <v>-454.64333309454798</v>
      </c>
      <c r="AE144" s="454">
        <v>5706.1611335893704</v>
      </c>
      <c r="AF144" s="454">
        <v>5251.5178004948302</v>
      </c>
      <c r="AG144" s="454">
        <f t="shared" si="15"/>
        <v>5706.1611335893704</v>
      </c>
      <c r="AH144" s="454">
        <f t="shared" si="16"/>
        <v>0</v>
      </c>
      <c r="AI144" s="454">
        <f t="shared" si="17"/>
        <v>-850.03635864621197</v>
      </c>
      <c r="AK144" s="453">
        <v>0.9375</v>
      </c>
      <c r="AL144" s="454">
        <v>3013.3568461371101</v>
      </c>
      <c r="AM144" s="454">
        <v>3136.01760364853</v>
      </c>
      <c r="AN144" s="454">
        <v>0</v>
      </c>
      <c r="AO144" s="454">
        <v>381.48597610400901</v>
      </c>
      <c r="AP144" s="454">
        <v>187.05570454709999</v>
      </c>
      <c r="AQ144" s="454">
        <v>344.16334672407498</v>
      </c>
      <c r="AR144" s="454">
        <v>0</v>
      </c>
      <c r="AS144" s="454">
        <v>71.264928700330799</v>
      </c>
      <c r="AT144" s="454">
        <v>-1037.0552294188799</v>
      </c>
      <c r="AU144" s="454">
        <v>0</v>
      </c>
      <c r="AV144" s="454">
        <v>-508.42195769459198</v>
      </c>
      <c r="AW144" s="454">
        <v>6096.2891764422702</v>
      </c>
      <c r="AX144" s="454">
        <v>5587.8672187476805</v>
      </c>
      <c r="AY144" s="454">
        <f t="shared" si="18"/>
        <v>6096.2891764422702</v>
      </c>
      <c r="AZ144" s="454">
        <f t="shared" si="19"/>
        <v>0</v>
      </c>
      <c r="BA144" s="454">
        <f t="shared" si="20"/>
        <v>-1037.0552294188799</v>
      </c>
    </row>
    <row r="145" spans="1:53" s="448" customFormat="1">
      <c r="A145" s="453">
        <v>0.94791666666666696</v>
      </c>
      <c r="B145" s="454">
        <v>3615.7038583662502</v>
      </c>
      <c r="C145" s="454">
        <v>2741.9063632242101</v>
      </c>
      <c r="D145" s="454">
        <v>24.139308950509498</v>
      </c>
      <c r="E145" s="454">
        <v>341.21186841609102</v>
      </c>
      <c r="F145" s="454">
        <v>148.704191520455</v>
      </c>
      <c r="G145" s="454">
        <v>593.85853607535296</v>
      </c>
      <c r="H145" s="454">
        <v>0</v>
      </c>
      <c r="I145" s="454">
        <v>95.427297620010904</v>
      </c>
      <c r="J145" s="454">
        <v>-1957.32399333135</v>
      </c>
      <c r="K145" s="454">
        <v>0</v>
      </c>
      <c r="L145" s="454">
        <v>-505.04774602292099</v>
      </c>
      <c r="M145" s="454">
        <v>5603.6274308415304</v>
      </c>
      <c r="N145" s="454">
        <v>5098.5796848186101</v>
      </c>
      <c r="O145" s="454">
        <f t="shared" si="12"/>
        <v>5603.6274308415304</v>
      </c>
      <c r="P145" s="454">
        <f t="shared" si="13"/>
        <v>0</v>
      </c>
      <c r="Q145" s="454">
        <f t="shared" si="14"/>
        <v>-1957.32399333135</v>
      </c>
      <c r="S145" s="453">
        <v>0.94791666666666696</v>
      </c>
      <c r="T145" s="454">
        <v>2529.4816046495898</v>
      </c>
      <c r="U145" s="454">
        <v>2773.48524939866</v>
      </c>
      <c r="V145" s="454">
        <v>24.138254471463199</v>
      </c>
      <c r="W145" s="454">
        <v>356.15153764419898</v>
      </c>
      <c r="X145" s="454">
        <v>265.50504636428599</v>
      </c>
      <c r="Y145" s="454">
        <v>457.03166979841802</v>
      </c>
      <c r="Z145" s="454">
        <v>0</v>
      </c>
      <c r="AA145" s="454">
        <v>122.297776196437</v>
      </c>
      <c r="AB145" s="454">
        <v>-893.03340366178804</v>
      </c>
      <c r="AC145" s="454">
        <v>0</v>
      </c>
      <c r="AD145" s="454">
        <v>-453.413717227836</v>
      </c>
      <c r="AE145" s="454">
        <v>5635.0577348612596</v>
      </c>
      <c r="AF145" s="454">
        <v>5181.6440176334299</v>
      </c>
      <c r="AG145" s="454">
        <f t="shared" si="15"/>
        <v>5635.0577348612596</v>
      </c>
      <c r="AH145" s="454">
        <f t="shared" si="16"/>
        <v>0</v>
      </c>
      <c r="AI145" s="454">
        <f t="shared" si="17"/>
        <v>-893.03340366178804</v>
      </c>
      <c r="AK145" s="453">
        <v>0.94791666666666696</v>
      </c>
      <c r="AL145" s="454">
        <v>3015.7840496741201</v>
      </c>
      <c r="AM145" s="454">
        <v>3106.3478209837399</v>
      </c>
      <c r="AN145" s="454">
        <v>0</v>
      </c>
      <c r="AO145" s="454">
        <v>382.10033729415301</v>
      </c>
      <c r="AP145" s="454">
        <v>186.52884149510299</v>
      </c>
      <c r="AQ145" s="454">
        <v>364.670617616649</v>
      </c>
      <c r="AR145" s="454">
        <v>0</v>
      </c>
      <c r="AS145" s="454">
        <v>65.510773425486605</v>
      </c>
      <c r="AT145" s="454">
        <v>-1095.6183902251901</v>
      </c>
      <c r="AU145" s="454">
        <v>0</v>
      </c>
      <c r="AV145" s="454">
        <v>-505.910153245591</v>
      </c>
      <c r="AW145" s="454">
        <v>6025.3240502640601</v>
      </c>
      <c r="AX145" s="454">
        <v>5519.4138970184704</v>
      </c>
      <c r="AY145" s="454">
        <f t="shared" si="18"/>
        <v>6025.3240502640601</v>
      </c>
      <c r="AZ145" s="454">
        <f t="shared" si="19"/>
        <v>0</v>
      </c>
      <c r="BA145" s="454">
        <f t="shared" si="20"/>
        <v>-1095.6183902251901</v>
      </c>
    </row>
    <row r="146" spans="1:53" s="448" customFormat="1">
      <c r="A146" s="453">
        <v>0.95833333333333304</v>
      </c>
      <c r="B146" s="454">
        <v>3615.4437912530302</v>
      </c>
      <c r="C146" s="454">
        <v>2669.5903122848599</v>
      </c>
      <c r="D146" s="454">
        <v>24.226503230527101</v>
      </c>
      <c r="E146" s="454">
        <v>368.59769077061299</v>
      </c>
      <c r="F146" s="454">
        <v>136.99303341508499</v>
      </c>
      <c r="G146" s="454">
        <v>2.61935014517515</v>
      </c>
      <c r="H146" s="454">
        <v>0</v>
      </c>
      <c r="I146" s="454">
        <v>81.944208411939897</v>
      </c>
      <c r="J146" s="454">
        <v>-1444.5701422796301</v>
      </c>
      <c r="K146" s="454">
        <v>0</v>
      </c>
      <c r="L146" s="454">
        <v>-492.00033263777902</v>
      </c>
      <c r="M146" s="454">
        <v>5454.8447472315902</v>
      </c>
      <c r="N146" s="454">
        <v>4962.8444145938101</v>
      </c>
      <c r="O146" s="454">
        <f t="shared" si="12"/>
        <v>5454.8447472315902</v>
      </c>
      <c r="P146" s="454">
        <f t="shared" si="13"/>
        <v>0</v>
      </c>
      <c r="Q146" s="454">
        <f t="shared" si="14"/>
        <v>-1444.5701422796301</v>
      </c>
      <c r="S146" s="453">
        <v>0.95833333333333304</v>
      </c>
      <c r="T146" s="454">
        <v>2528.9881194023801</v>
      </c>
      <c r="U146" s="454">
        <v>2786.9006612517801</v>
      </c>
      <c r="V146" s="454">
        <v>24.118194903903799</v>
      </c>
      <c r="W146" s="454">
        <v>360.07843347734899</v>
      </c>
      <c r="X146" s="454">
        <v>193.178246290007</v>
      </c>
      <c r="Y146" s="454">
        <v>208.63232952899901</v>
      </c>
      <c r="Z146" s="454">
        <v>0</v>
      </c>
      <c r="AA146" s="454">
        <v>125.797532439658</v>
      </c>
      <c r="AB146" s="454">
        <v>-681.88401314958196</v>
      </c>
      <c r="AC146" s="454">
        <v>0</v>
      </c>
      <c r="AD146" s="454">
        <v>-451.12440117244398</v>
      </c>
      <c r="AE146" s="454">
        <v>5545.8095041445004</v>
      </c>
      <c r="AF146" s="454">
        <v>5094.6851029720601</v>
      </c>
      <c r="AG146" s="454">
        <f t="shared" si="15"/>
        <v>5545.8095041445004</v>
      </c>
      <c r="AH146" s="454">
        <f t="shared" si="16"/>
        <v>0</v>
      </c>
      <c r="AI146" s="454">
        <f t="shared" si="17"/>
        <v>-681.88401314958196</v>
      </c>
      <c r="AK146" s="453">
        <v>0.95833333333333304</v>
      </c>
      <c r="AL146" s="454">
        <v>3016.2041441593301</v>
      </c>
      <c r="AM146" s="454">
        <v>3176.4464731257799</v>
      </c>
      <c r="AN146" s="454">
        <v>0</v>
      </c>
      <c r="AO146" s="454">
        <v>381.21304413688</v>
      </c>
      <c r="AP146" s="454">
        <v>186.853297496175</v>
      </c>
      <c r="AQ146" s="454">
        <v>85.740681395742499</v>
      </c>
      <c r="AR146" s="454">
        <v>0</v>
      </c>
      <c r="AS146" s="454">
        <v>64.913633762005603</v>
      </c>
      <c r="AT146" s="454">
        <v>-966.63082181507195</v>
      </c>
      <c r="AU146" s="454">
        <v>0</v>
      </c>
      <c r="AV146" s="454">
        <v>-509.10511114521597</v>
      </c>
      <c r="AW146" s="454">
        <v>5944.7404522608404</v>
      </c>
      <c r="AX146" s="454">
        <v>5435.6353411156297</v>
      </c>
      <c r="AY146" s="454">
        <f t="shared" si="18"/>
        <v>5944.7404522608404</v>
      </c>
      <c r="AZ146" s="454">
        <f t="shared" si="19"/>
        <v>0</v>
      </c>
      <c r="BA146" s="454">
        <f t="shared" si="20"/>
        <v>-966.63082181507195</v>
      </c>
    </row>
    <row r="147" spans="1:53" s="448" customFormat="1">
      <c r="A147" s="453">
        <v>0.96875</v>
      </c>
      <c r="B147" s="454">
        <v>3618.8315834346599</v>
      </c>
      <c r="C147" s="454">
        <v>2613.6852182523398</v>
      </c>
      <c r="D147" s="454">
        <v>24.260039492072298</v>
      </c>
      <c r="E147" s="454">
        <v>361.17156307837098</v>
      </c>
      <c r="F147" s="454">
        <v>134.687622154444</v>
      </c>
      <c r="G147" s="454">
        <v>0</v>
      </c>
      <c r="H147" s="454">
        <v>0</v>
      </c>
      <c r="I147" s="454">
        <v>88.802135961745904</v>
      </c>
      <c r="J147" s="454">
        <v>-1486.22004181482</v>
      </c>
      <c r="K147" s="454">
        <v>0</v>
      </c>
      <c r="L147" s="454">
        <v>-486.15787306553301</v>
      </c>
      <c r="M147" s="454">
        <v>5355.2181205588104</v>
      </c>
      <c r="N147" s="454">
        <v>4869.0602474932803</v>
      </c>
      <c r="O147" s="454">
        <f t="shared" si="12"/>
        <v>5355.2181205588104</v>
      </c>
      <c r="P147" s="454">
        <f t="shared" si="13"/>
        <v>0</v>
      </c>
      <c r="Q147" s="454">
        <f t="shared" si="14"/>
        <v>-1486.22004181482</v>
      </c>
      <c r="S147" s="453">
        <v>0.96875</v>
      </c>
      <c r="T147" s="454">
        <v>2528.0678532648799</v>
      </c>
      <c r="U147" s="454">
        <v>2781.465420174</v>
      </c>
      <c r="V147" s="454">
        <v>24.118194903903799</v>
      </c>
      <c r="W147" s="454">
        <v>358.53940596862799</v>
      </c>
      <c r="X147" s="454">
        <v>185.286609291492</v>
      </c>
      <c r="Y147" s="454">
        <v>196.62868350599899</v>
      </c>
      <c r="Z147" s="454">
        <v>0</v>
      </c>
      <c r="AA147" s="454">
        <v>121.351674089203</v>
      </c>
      <c r="AB147" s="454">
        <v>-740.79563636210605</v>
      </c>
      <c r="AC147" s="454">
        <v>0</v>
      </c>
      <c r="AD147" s="454">
        <v>-450.15684150193499</v>
      </c>
      <c r="AE147" s="454">
        <v>5454.6622048359995</v>
      </c>
      <c r="AF147" s="454">
        <v>5004.5053633340603</v>
      </c>
      <c r="AG147" s="454">
        <f t="shared" si="15"/>
        <v>5454.6622048359995</v>
      </c>
      <c r="AH147" s="454">
        <f t="shared" si="16"/>
        <v>0</v>
      </c>
      <c r="AI147" s="454">
        <f t="shared" si="17"/>
        <v>-740.79563636210605</v>
      </c>
      <c r="AK147" s="453">
        <v>0.96875</v>
      </c>
      <c r="AL147" s="454">
        <v>3018.5179930014901</v>
      </c>
      <c r="AM147" s="454">
        <v>3176.6429537239301</v>
      </c>
      <c r="AN147" s="454">
        <v>0</v>
      </c>
      <c r="AO147" s="454">
        <v>381.60555435289501</v>
      </c>
      <c r="AP147" s="454">
        <v>186.72951396728999</v>
      </c>
      <c r="AQ147" s="454">
        <v>0</v>
      </c>
      <c r="AR147" s="454">
        <v>0</v>
      </c>
      <c r="AS147" s="454">
        <v>56.498459999456003</v>
      </c>
      <c r="AT147" s="454">
        <v>-930.45952609214601</v>
      </c>
      <c r="AU147" s="454">
        <v>0</v>
      </c>
      <c r="AV147" s="454">
        <v>-508.08381008248898</v>
      </c>
      <c r="AW147" s="454">
        <v>5889.5349489529199</v>
      </c>
      <c r="AX147" s="454">
        <v>5381.4511388704304</v>
      </c>
      <c r="AY147" s="454">
        <f t="shared" si="18"/>
        <v>5889.5349489529199</v>
      </c>
      <c r="AZ147" s="454">
        <f t="shared" si="19"/>
        <v>0</v>
      </c>
      <c r="BA147" s="454">
        <f t="shared" si="20"/>
        <v>-930.45952609214601</v>
      </c>
    </row>
    <row r="148" spans="1:53" s="448" customFormat="1">
      <c r="A148" s="453">
        <v>0.97916666666666696</v>
      </c>
      <c r="B148" s="454">
        <v>3616.6641675382998</v>
      </c>
      <c r="C148" s="454">
        <v>2580.4922493680001</v>
      </c>
      <c r="D148" s="454">
        <v>24.213088725909</v>
      </c>
      <c r="E148" s="454">
        <v>353.17524425738702</v>
      </c>
      <c r="F148" s="454">
        <v>126.23669605314301</v>
      </c>
      <c r="G148" s="454">
        <v>0</v>
      </c>
      <c r="H148" s="454">
        <v>0</v>
      </c>
      <c r="I148" s="454">
        <v>95.3350260532536</v>
      </c>
      <c r="J148" s="454">
        <v>-1529.0404575377099</v>
      </c>
      <c r="K148" s="454">
        <v>0</v>
      </c>
      <c r="L148" s="454">
        <v>-482.19773647946698</v>
      </c>
      <c r="M148" s="454">
        <v>5267.07601445827</v>
      </c>
      <c r="N148" s="454">
        <v>4784.8782779788098</v>
      </c>
      <c r="O148" s="454">
        <f t="shared" si="12"/>
        <v>5267.07601445827</v>
      </c>
      <c r="P148" s="454">
        <f t="shared" si="13"/>
        <v>0</v>
      </c>
      <c r="Q148" s="454">
        <f t="shared" si="14"/>
        <v>-1529.0404575377099</v>
      </c>
      <c r="S148" s="453">
        <v>0.97916666666666696</v>
      </c>
      <c r="T148" s="454">
        <v>2527.3542615492902</v>
      </c>
      <c r="U148" s="454">
        <v>2779.3902716339899</v>
      </c>
      <c r="V148" s="454">
        <v>24.178373606582099</v>
      </c>
      <c r="W148" s="454">
        <v>358.73681227698899</v>
      </c>
      <c r="X148" s="454">
        <v>185.35039203378099</v>
      </c>
      <c r="Y148" s="454">
        <v>181.315494212548</v>
      </c>
      <c r="Z148" s="454">
        <v>0</v>
      </c>
      <c r="AA148" s="454">
        <v>117.81756265625</v>
      </c>
      <c r="AB148" s="454">
        <v>-829.95987475162497</v>
      </c>
      <c r="AC148" s="454">
        <v>0</v>
      </c>
      <c r="AD148" s="454">
        <v>-449.683550394961</v>
      </c>
      <c r="AE148" s="454">
        <v>5344.1832932178004</v>
      </c>
      <c r="AF148" s="454">
        <v>4894.4997428228398</v>
      </c>
      <c r="AG148" s="454">
        <f t="shared" si="15"/>
        <v>5344.1832932178004</v>
      </c>
      <c r="AH148" s="454">
        <f t="shared" si="16"/>
        <v>0</v>
      </c>
      <c r="AI148" s="454">
        <f t="shared" si="17"/>
        <v>-829.95987475162497</v>
      </c>
      <c r="AK148" s="453">
        <v>0.97916666666666696</v>
      </c>
      <c r="AL148" s="454">
        <v>3020.0383264205698</v>
      </c>
      <c r="AM148" s="454">
        <v>3179.4853838202098</v>
      </c>
      <c r="AN148" s="454">
        <v>0</v>
      </c>
      <c r="AO148" s="454">
        <v>385.36225987525501</v>
      </c>
      <c r="AP148" s="454">
        <v>186.70443073953399</v>
      </c>
      <c r="AQ148" s="454">
        <v>0</v>
      </c>
      <c r="AR148" s="454">
        <v>0</v>
      </c>
      <c r="AS148" s="454">
        <v>50.464977128783303</v>
      </c>
      <c r="AT148" s="454">
        <v>-1055.13874646153</v>
      </c>
      <c r="AU148" s="454">
        <v>0</v>
      </c>
      <c r="AV148" s="454">
        <v>-508.62419384908799</v>
      </c>
      <c r="AW148" s="454">
        <v>5766.9166315228204</v>
      </c>
      <c r="AX148" s="454">
        <v>5258.2924376737401</v>
      </c>
      <c r="AY148" s="454">
        <f t="shared" si="18"/>
        <v>5766.9166315228204</v>
      </c>
      <c r="AZ148" s="454">
        <f t="shared" si="19"/>
        <v>0</v>
      </c>
      <c r="BA148" s="454">
        <f t="shared" si="20"/>
        <v>-1055.13874646153</v>
      </c>
    </row>
    <row r="149" spans="1:53" s="448" customFormat="1">
      <c r="A149" s="453">
        <v>0.98958333333333304</v>
      </c>
      <c r="B149" s="454">
        <v>3615.2837098746199</v>
      </c>
      <c r="C149" s="454">
        <v>2557.7652084236302</v>
      </c>
      <c r="D149" s="454">
        <v>24.1929669689818</v>
      </c>
      <c r="E149" s="454">
        <v>350.94555884222098</v>
      </c>
      <c r="F149" s="454">
        <v>115.401269556077</v>
      </c>
      <c r="G149" s="454">
        <v>0</v>
      </c>
      <c r="H149" s="454">
        <v>0</v>
      </c>
      <c r="I149" s="454">
        <v>106.89040103444999</v>
      </c>
      <c r="J149" s="454">
        <v>-1534.28006220715</v>
      </c>
      <c r="K149" s="454">
        <v>0</v>
      </c>
      <c r="L149" s="454">
        <v>-479.758529883167</v>
      </c>
      <c r="M149" s="454">
        <v>5236.1990524928297</v>
      </c>
      <c r="N149" s="454">
        <v>4756.4405226096596</v>
      </c>
      <c r="O149" s="454">
        <f t="shared" si="12"/>
        <v>5236.1990524928297</v>
      </c>
      <c r="P149" s="454">
        <f t="shared" si="13"/>
        <v>0</v>
      </c>
      <c r="Q149" s="454">
        <f t="shared" si="14"/>
        <v>-1534.28006220715</v>
      </c>
      <c r="S149" s="453">
        <v>0.98958333333333304</v>
      </c>
      <c r="T149" s="454">
        <v>2529.6416820811401</v>
      </c>
      <c r="U149" s="454">
        <v>2771.39786671913</v>
      </c>
      <c r="V149" s="454">
        <v>24.211806219181199</v>
      </c>
      <c r="W149" s="454">
        <v>357.69166095124399</v>
      </c>
      <c r="X149" s="454">
        <v>180.53110130981901</v>
      </c>
      <c r="Y149" s="454">
        <v>0</v>
      </c>
      <c r="Z149" s="454">
        <v>0</v>
      </c>
      <c r="AA149" s="454">
        <v>145.37172023721899</v>
      </c>
      <c r="AB149" s="454">
        <v>-798.31979752520294</v>
      </c>
      <c r="AC149" s="454">
        <v>0</v>
      </c>
      <c r="AD149" s="454">
        <v>-446.85412562991399</v>
      </c>
      <c r="AE149" s="454">
        <v>5210.5260399925301</v>
      </c>
      <c r="AF149" s="454">
        <v>4763.6719143626096</v>
      </c>
      <c r="AG149" s="454">
        <f t="shared" si="15"/>
        <v>5210.5260399925301</v>
      </c>
      <c r="AH149" s="454">
        <f t="shared" si="16"/>
        <v>0</v>
      </c>
      <c r="AI149" s="454">
        <f t="shared" si="17"/>
        <v>-798.31979752520294</v>
      </c>
      <c r="AK149" s="453">
        <v>0.98958333333333304</v>
      </c>
      <c r="AL149" s="454">
        <v>3021.2652693024502</v>
      </c>
      <c r="AM149" s="454">
        <v>3162.2828649098001</v>
      </c>
      <c r="AN149" s="454">
        <v>0</v>
      </c>
      <c r="AO149" s="454">
        <v>373.20792190651599</v>
      </c>
      <c r="AP149" s="454">
        <v>183.630853641465</v>
      </c>
      <c r="AQ149" s="454">
        <v>0</v>
      </c>
      <c r="AR149" s="454">
        <v>0</v>
      </c>
      <c r="AS149" s="454">
        <v>45.741266629131999</v>
      </c>
      <c r="AT149" s="454">
        <v>-1149.69406257945</v>
      </c>
      <c r="AU149" s="454">
        <v>0</v>
      </c>
      <c r="AV149" s="454">
        <v>-506.14144292413698</v>
      </c>
      <c r="AW149" s="454">
        <v>5636.4341138099098</v>
      </c>
      <c r="AX149" s="454">
        <v>5130.2926708857703</v>
      </c>
      <c r="AY149" s="454">
        <f t="shared" si="18"/>
        <v>5636.4341138099098</v>
      </c>
      <c r="AZ149" s="454">
        <f t="shared" si="19"/>
        <v>0</v>
      </c>
      <c r="BA149" s="454">
        <f t="shared" si="20"/>
        <v>-1149.69406257945</v>
      </c>
    </row>
    <row r="150" spans="1:53" s="448" customFormat="1"/>
    <row r="151" spans="1:53" s="448" customFormat="1"/>
    <row r="152" spans="1:53" s="448" customFormat="1"/>
    <row r="153" spans="1:53" s="448" customFormat="1"/>
    <row r="155" spans="1:53" s="448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4" priority="6">
      <formula>$AE54=MIN($AE$54:$AE$149)</formula>
    </cfRule>
  </conditionalFormatting>
  <conditionalFormatting sqref="AK54:AK149">
    <cfRule type="expression" dxfId="3" priority="5">
      <formula>$AW54=MIN($AW$54:$AW$149)</formula>
    </cfRule>
  </conditionalFormatting>
  <conditionalFormatting sqref="A54:O149">
    <cfRule type="expression" dxfId="2" priority="4">
      <formula>$M54=MAX($M$52:$M$149)</formula>
    </cfRule>
  </conditionalFormatting>
  <conditionalFormatting sqref="AL54:AX149">
    <cfRule type="expression" dxfId="1" priority="2">
      <formula>$AE54=MIN($AE$54:$AE$149)</formula>
    </cfRule>
  </conditionalFormatting>
  <conditionalFormatting sqref="AY54:AY149">
    <cfRule type="expression" dxfId="0" priority="1">
      <formula>$AE54=MIN($AE$54:$AE$149)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69" t="s">
        <v>409</v>
      </c>
      <c r="T1" s="130"/>
      <c r="U1" s="53"/>
      <c r="V1" s="53"/>
      <c r="W1" s="53"/>
      <c r="Y1" s="54"/>
      <c r="Z1" s="53"/>
      <c r="AC1" s="131"/>
      <c r="AF1" s="132"/>
      <c r="AG1" s="187"/>
      <c r="AH1" s="210" t="str">
        <f>'3.1'!N1</f>
        <v>III. čtvrtletí 2023</v>
      </c>
    </row>
    <row r="2" spans="1:34" ht="6" customHeight="1"/>
    <row r="3" spans="1:34" ht="12" customHeight="1">
      <c r="F3" s="133"/>
      <c r="U3" s="133"/>
    </row>
    <row r="4" spans="1:34" ht="12" customHeight="1"/>
    <row r="5" spans="1:34" s="25" customFormat="1" ht="12" customHeight="1">
      <c r="A5" s="607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30"/>
      <c r="P5" s="607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34" s="25" customFormat="1" ht="12" customHeight="1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127"/>
      <c r="O6" s="30"/>
      <c r="P6" s="607"/>
      <c r="Q6" s="609"/>
      <c r="R6" s="609"/>
      <c r="S6" s="609"/>
      <c r="T6" s="609"/>
      <c r="U6" s="609"/>
      <c r="V6" s="609"/>
      <c r="W6" s="609"/>
      <c r="X6" s="609"/>
      <c r="Y6" s="609"/>
      <c r="Z6" s="609"/>
      <c r="AA6" s="609"/>
      <c r="AB6" s="609"/>
      <c r="AC6" s="127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550.98453900000015</v>
      </c>
      <c r="D8" s="64">
        <f>SUM('4.2'!B8:D8)</f>
        <v>0</v>
      </c>
      <c r="E8" s="64">
        <f>SUM('4.2'!B22:D22)</f>
        <v>0.20480500000000001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2.7263109999999999</v>
      </c>
      <c r="D9" s="64">
        <f>SUM('4.2'!B9:D9)</f>
        <v>0</v>
      </c>
      <c r="E9" s="64">
        <f>SUM('4.2'!B23:D23)</f>
        <v>629.99042699999961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364.47431699999999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6088.0567580000006</v>
      </c>
      <c r="D11" s="64">
        <f>SUM('4.2'!B11:D11)</f>
        <v>0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13.522401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0.934921</v>
      </c>
      <c r="D14" s="64">
        <f>SUM('4.2'!B14:D14)</f>
        <v>0</v>
      </c>
      <c r="E14" s="64">
        <f>SUM('4.2'!B28:D28)</f>
        <v>0.13434699999999999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67.513412000000002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141.18747400000001</v>
      </c>
      <c r="D16" s="64">
        <f>SUM('4.2'!B16:D16)</f>
        <v>0</v>
      </c>
      <c r="E16" s="64">
        <f>SUM('4.2'!B30:D30)</f>
        <v>62.83771800000001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28.1995</v>
      </c>
      <c r="E17" s="64">
        <f>SUM('4.2'!B31:D31)</f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2.5905230000000001</v>
      </c>
      <c r="D18" s="64">
        <f>SUM('4.2'!B18:D18)</f>
        <v>0</v>
      </c>
      <c r="E18" s="64">
        <f>SUM('4.2'!B32:D32)</f>
        <v>4.1094430000000006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147.25437699999998</v>
      </c>
      <c r="D19" s="64">
        <f>SUM('4.2'!B19:D19)</f>
        <v>567.58002499999998</v>
      </c>
      <c r="E19" s="64">
        <f>SUM('4.2'!B33:D33)</f>
        <v>111.59723299999986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204</v>
      </c>
      <c r="B20" s="64">
        <f>SUM('4.1'!B8:D8)</f>
        <v>7092.5006400000011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9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10"/>
      <c r="B34" s="611"/>
      <c r="C34" s="611"/>
      <c r="D34" s="611"/>
      <c r="E34" s="135"/>
      <c r="F34" s="135"/>
      <c r="G34" s="610"/>
      <c r="H34" s="611"/>
      <c r="I34" s="611"/>
      <c r="J34" s="611"/>
      <c r="K34" s="135"/>
      <c r="L34" s="135"/>
      <c r="M34" s="22"/>
      <c r="N34" s="22"/>
      <c r="O34" s="22"/>
      <c r="P34" s="22"/>
    </row>
    <row r="35" spans="1:16" ht="12" customHeight="1">
      <c r="A35" s="612"/>
      <c r="B35" s="612"/>
      <c r="C35" s="612"/>
      <c r="D35" s="612"/>
      <c r="E35" s="64"/>
      <c r="F35" s="31"/>
      <c r="G35" s="612"/>
      <c r="H35" s="612"/>
      <c r="I35" s="612"/>
      <c r="J35" s="612"/>
      <c r="K35" s="64"/>
      <c r="L35" s="31"/>
    </row>
    <row r="36" spans="1:16" ht="12" customHeight="1">
      <c r="A36" s="612"/>
      <c r="B36" s="612"/>
      <c r="C36" s="612"/>
      <c r="D36" s="612"/>
      <c r="E36" s="64"/>
      <c r="F36" s="31"/>
      <c r="G36" s="612"/>
      <c r="H36" s="612"/>
      <c r="I36" s="612"/>
      <c r="J36" s="612"/>
      <c r="K36" s="64"/>
      <c r="L36" s="31"/>
    </row>
    <row r="37" spans="1:16" ht="12" customHeight="1">
      <c r="A37" s="612"/>
      <c r="B37" s="612"/>
      <c r="C37" s="612"/>
      <c r="D37" s="612"/>
      <c r="E37" s="64"/>
      <c r="F37" s="31"/>
      <c r="G37" s="612"/>
      <c r="H37" s="612"/>
      <c r="I37" s="612"/>
      <c r="J37" s="612"/>
      <c r="K37" s="64"/>
      <c r="L37" s="31"/>
    </row>
    <row r="38" spans="1:16" ht="12" customHeight="1">
      <c r="A38" s="612"/>
      <c r="B38" s="612"/>
      <c r="C38" s="612"/>
      <c r="D38" s="612"/>
      <c r="E38" s="64"/>
      <c r="F38" s="31"/>
      <c r="G38" s="612"/>
      <c r="H38" s="612"/>
      <c r="I38" s="612"/>
      <c r="J38" s="612"/>
      <c r="K38" s="64"/>
      <c r="L38" s="31"/>
    </row>
    <row r="39" spans="1:16" ht="12" customHeight="1">
      <c r="A39" s="612"/>
      <c r="B39" s="612"/>
      <c r="C39" s="612"/>
      <c r="D39" s="612"/>
      <c r="E39" s="64"/>
      <c r="F39" s="31"/>
      <c r="G39" s="612"/>
      <c r="H39" s="612"/>
      <c r="I39" s="612"/>
      <c r="J39" s="612"/>
      <c r="K39" s="64"/>
      <c r="L39" s="31"/>
    </row>
    <row r="40" spans="1:16" ht="12" customHeight="1">
      <c r="A40" s="612"/>
      <c r="B40" s="612"/>
      <c r="C40" s="612"/>
      <c r="D40" s="612"/>
      <c r="E40" s="64"/>
      <c r="F40" s="31"/>
      <c r="G40" s="612"/>
      <c r="H40" s="612"/>
      <c r="I40" s="612"/>
      <c r="J40" s="612"/>
      <c r="K40" s="64"/>
      <c r="L40" s="31"/>
    </row>
    <row r="41" spans="1:16" ht="12" customHeight="1">
      <c r="A41" s="612"/>
      <c r="B41" s="612"/>
      <c r="C41" s="612"/>
      <c r="D41" s="612"/>
      <c r="E41" s="64"/>
      <c r="F41" s="31"/>
      <c r="G41" s="612"/>
      <c r="H41" s="612"/>
      <c r="I41" s="612"/>
      <c r="J41" s="612"/>
      <c r="K41" s="64"/>
      <c r="L41" s="31"/>
    </row>
    <row r="42" spans="1:16" ht="12" customHeight="1">
      <c r="A42" s="612"/>
      <c r="B42" s="612"/>
      <c r="C42" s="612"/>
      <c r="D42" s="612"/>
      <c r="E42" s="64"/>
      <c r="F42" s="31"/>
      <c r="G42" s="612"/>
      <c r="H42" s="612"/>
      <c r="I42" s="612"/>
      <c r="J42" s="612"/>
      <c r="K42" s="64"/>
      <c r="L42" s="31"/>
    </row>
    <row r="43" spans="1:16" ht="12" customHeight="1">
      <c r="A43" s="612"/>
      <c r="B43" s="612"/>
      <c r="C43" s="612"/>
      <c r="D43" s="612"/>
      <c r="E43" s="64"/>
      <c r="F43" s="31"/>
      <c r="G43" s="612"/>
      <c r="H43" s="612"/>
      <c r="I43" s="612"/>
      <c r="J43" s="612"/>
      <c r="K43" s="64"/>
      <c r="L43" s="31"/>
    </row>
    <row r="44" spans="1:16" ht="12" customHeight="1">
      <c r="A44" s="612"/>
      <c r="B44" s="612"/>
      <c r="C44" s="612"/>
      <c r="D44" s="612"/>
      <c r="E44" s="64"/>
      <c r="F44" s="31"/>
      <c r="G44" s="612"/>
      <c r="H44" s="612"/>
      <c r="I44" s="612"/>
      <c r="J44" s="612"/>
      <c r="K44" s="64"/>
      <c r="L44" s="31"/>
    </row>
    <row r="45" spans="1:16" ht="12" customHeight="1">
      <c r="A45" s="612"/>
      <c r="B45" s="612"/>
      <c r="C45" s="612"/>
      <c r="D45" s="612"/>
      <c r="E45" s="64"/>
      <c r="F45" s="31"/>
      <c r="G45" s="612"/>
      <c r="H45" s="612"/>
      <c r="I45" s="612"/>
      <c r="J45" s="612"/>
      <c r="K45" s="64"/>
      <c r="L45" s="31"/>
    </row>
    <row r="46" spans="1:16" ht="12" customHeight="1">
      <c r="F46" s="129"/>
      <c r="L46" s="129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8"/>
      <c r="B115" s="128"/>
    </row>
    <row r="116" spans="1:2">
      <c r="A116" s="128"/>
      <c r="B116" s="128"/>
    </row>
    <row r="137" spans="1:2">
      <c r="A137" s="128"/>
      <c r="B137" s="128"/>
    </row>
    <row r="138" spans="1:2" ht="12" customHeight="1">
      <c r="A138" s="136"/>
      <c r="B138" s="136"/>
    </row>
    <row r="139" spans="1:2">
      <c r="A139" s="136"/>
      <c r="B139" s="136"/>
    </row>
    <row r="140" spans="1:2" ht="12.75" customHeight="1">
      <c r="B140" s="136"/>
    </row>
    <row r="141" spans="1:2" ht="12.75" customHeight="1">
      <c r="B141" s="136"/>
    </row>
    <row r="142" spans="1:2">
      <c r="B142" s="136"/>
    </row>
    <row r="143" spans="1:2">
      <c r="B143" s="136"/>
    </row>
    <row r="144" spans="1:2">
      <c r="B144" s="136"/>
    </row>
    <row r="145" spans="1:2">
      <c r="B145" s="136"/>
    </row>
    <row r="146" spans="1:2">
      <c r="B146" s="136"/>
    </row>
    <row r="147" spans="1:2">
      <c r="B147" s="136"/>
    </row>
    <row r="148" spans="1:2">
      <c r="B148" s="136"/>
    </row>
    <row r="149" spans="1:2">
      <c r="B149" s="136"/>
    </row>
    <row r="150" spans="1:2">
      <c r="B150" s="136"/>
    </row>
    <row r="151" spans="1:2">
      <c r="B151" s="136"/>
    </row>
    <row r="152" spans="1:2">
      <c r="B152" s="136"/>
    </row>
    <row r="153" spans="1:2">
      <c r="B153" s="136"/>
    </row>
    <row r="154" spans="1:2">
      <c r="B154" s="136"/>
    </row>
    <row r="155" spans="1:2">
      <c r="B155" s="136"/>
    </row>
    <row r="156" spans="1:2">
      <c r="B156" s="136"/>
    </row>
    <row r="157" spans="1:2">
      <c r="B157" s="136"/>
    </row>
    <row r="158" spans="1:2">
      <c r="B158" s="128"/>
    </row>
    <row r="159" spans="1:2">
      <c r="B159" s="128"/>
    </row>
    <row r="160" spans="1:2" ht="12" customHeight="1">
      <c r="A160" s="136"/>
      <c r="B160" s="128"/>
    </row>
    <row r="161" spans="1:2">
      <c r="A161" s="136"/>
      <c r="B161" s="128"/>
    </row>
    <row r="162" spans="1:2">
      <c r="A162" s="136"/>
      <c r="B162" s="128"/>
    </row>
    <row r="163" spans="1:2" ht="90" customHeight="1">
      <c r="B163" s="128"/>
    </row>
    <row r="164" spans="1:2">
      <c r="B164" s="128"/>
    </row>
    <row r="165" spans="1:2">
      <c r="B165" s="128"/>
    </row>
    <row r="166" spans="1:2">
      <c r="B166" s="128"/>
    </row>
    <row r="167" spans="1:2">
      <c r="B167" s="128"/>
    </row>
    <row r="168" spans="1:2">
      <c r="B168" s="128"/>
    </row>
    <row r="169" spans="1:2">
      <c r="B169" s="128"/>
    </row>
    <row r="170" spans="1:2">
      <c r="B170" s="128"/>
    </row>
    <row r="171" spans="1:2">
      <c r="B171" s="128"/>
    </row>
    <row r="172" spans="1:2">
      <c r="B172" s="128"/>
    </row>
    <row r="173" spans="1:2">
      <c r="B173" s="128"/>
    </row>
    <row r="174" spans="1:2">
      <c r="B174" s="128"/>
    </row>
    <row r="175" spans="1:2">
      <c r="B175" s="128"/>
    </row>
    <row r="176" spans="1:2">
      <c r="A176" s="136"/>
      <c r="B176" s="128"/>
    </row>
    <row r="177" spans="1:2">
      <c r="A177" s="136"/>
      <c r="B177" s="128"/>
    </row>
    <row r="178" spans="1:2">
      <c r="A178" s="136"/>
      <c r="B178" s="128"/>
    </row>
    <row r="179" spans="1:2">
      <c r="A179" s="128"/>
      <c r="B179" s="128"/>
    </row>
    <row r="180" spans="1:2">
      <c r="A180" s="128"/>
      <c r="B180" s="128"/>
    </row>
    <row r="181" spans="1:2">
      <c r="A181" s="128"/>
      <c r="B181" s="128"/>
    </row>
    <row r="182" spans="1:2">
      <c r="B182" s="128"/>
    </row>
    <row r="183" spans="1:2">
      <c r="B183" s="128"/>
    </row>
    <row r="184" spans="1:2">
      <c r="B184" s="128"/>
    </row>
    <row r="185" spans="1:2">
      <c r="B185" s="128"/>
    </row>
    <row r="186" spans="1:2">
      <c r="B186" s="128"/>
    </row>
    <row r="187" spans="1:2">
      <c r="B187" s="128"/>
    </row>
    <row r="188" spans="1:2">
      <c r="B188" s="128"/>
    </row>
    <row r="189" spans="1:2">
      <c r="B189" s="128"/>
    </row>
    <row r="190" spans="1:2">
      <c r="B190" s="128"/>
    </row>
    <row r="191" spans="1:2">
      <c r="B191" s="128"/>
    </row>
    <row r="192" spans="1:2">
      <c r="B192" s="128"/>
    </row>
    <row r="193" spans="1:2">
      <c r="B193" s="128"/>
    </row>
    <row r="194" spans="1:2">
      <c r="B194" s="128"/>
    </row>
    <row r="195" spans="1:2">
      <c r="B195" s="128"/>
    </row>
    <row r="196" spans="1:2">
      <c r="B196" s="128"/>
    </row>
    <row r="197" spans="1:2">
      <c r="B197" s="128"/>
    </row>
    <row r="198" spans="1:2">
      <c r="B198" s="128"/>
    </row>
    <row r="199" spans="1:2">
      <c r="B199" s="128"/>
    </row>
    <row r="200" spans="1:2">
      <c r="B200" s="128"/>
    </row>
    <row r="201" spans="1:2">
      <c r="A201" s="128"/>
      <c r="B201" s="128"/>
    </row>
    <row r="202" spans="1:2">
      <c r="A202" s="128"/>
      <c r="B202" s="128"/>
    </row>
    <row r="203" spans="1:2" ht="12.75" customHeight="1">
      <c r="B203" s="128"/>
    </row>
    <row r="204" spans="1:2" ht="12" customHeight="1">
      <c r="B204" s="128"/>
    </row>
    <row r="205" spans="1:2">
      <c r="B205" s="128"/>
    </row>
    <row r="206" spans="1:2">
      <c r="B206" s="128"/>
    </row>
    <row r="207" spans="1:2">
      <c r="B207" s="128"/>
    </row>
    <row r="208" spans="1:2">
      <c r="B208" s="128"/>
    </row>
    <row r="209" spans="1:2">
      <c r="B209" s="128"/>
    </row>
    <row r="210" spans="1:2">
      <c r="B210" s="128"/>
    </row>
    <row r="211" spans="1:2">
      <c r="B211" s="128"/>
    </row>
    <row r="212" spans="1:2">
      <c r="B212" s="128"/>
    </row>
    <row r="213" spans="1:2">
      <c r="B213" s="128"/>
    </row>
    <row r="214" spans="1:2">
      <c r="B214" s="128"/>
    </row>
    <row r="215" spans="1:2">
      <c r="B215" s="128"/>
    </row>
    <row r="216" spans="1:2">
      <c r="B216" s="128"/>
    </row>
    <row r="217" spans="1:2">
      <c r="B217" s="128"/>
    </row>
    <row r="218" spans="1:2">
      <c r="B218" s="128"/>
    </row>
    <row r="219" spans="1:2">
      <c r="B219" s="128"/>
    </row>
    <row r="220" spans="1:2">
      <c r="B220" s="128"/>
    </row>
    <row r="221" spans="1:2">
      <c r="B221" s="128"/>
    </row>
    <row r="222" spans="1:2">
      <c r="A222" s="136"/>
      <c r="B222" s="128"/>
    </row>
    <row r="223" spans="1:2">
      <c r="A223" s="136"/>
      <c r="B223" s="128"/>
    </row>
    <row r="224" spans="1:2">
      <c r="A224" s="136"/>
      <c r="B224" s="128"/>
    </row>
    <row r="225" spans="1:2">
      <c r="A225" s="136"/>
      <c r="B225" s="128"/>
    </row>
    <row r="226" spans="1:2">
      <c r="A226" s="136"/>
      <c r="B226" s="128"/>
    </row>
    <row r="227" spans="1:2">
      <c r="A227" s="136"/>
      <c r="B227" s="128"/>
    </row>
    <row r="228" spans="1:2">
      <c r="A228" s="136"/>
      <c r="B228" s="128"/>
    </row>
    <row r="229" spans="1:2">
      <c r="A229" s="128"/>
      <c r="B229" s="128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11"/>
  </cols>
  <sheetData>
    <row r="25" spans="6:6">
      <c r="F25" s="410"/>
    </row>
    <row r="26" spans="6:6">
      <c r="F26" s="410"/>
    </row>
    <row r="27" spans="6:6">
      <c r="F27" s="410"/>
    </row>
    <row r="28" spans="6:6">
      <c r="F28" s="410"/>
    </row>
    <row r="47" spans="1:3" ht="15">
      <c r="A47" s="412" t="s">
        <v>410</v>
      </c>
    </row>
    <row r="48" spans="1:3" ht="14.25">
      <c r="A48" s="413" t="s">
        <v>411</v>
      </c>
      <c r="B48" s="414"/>
      <c r="C48" s="414"/>
    </row>
    <row r="50" spans="1:2" ht="14.25">
      <c r="A50" s="441" t="s">
        <v>419</v>
      </c>
      <c r="B50" s="442">
        <f ca="1">TODAY()</f>
        <v>45243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09" t="s">
        <v>375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252</v>
      </c>
    </row>
    <row r="36" spans="1:10" s="49" customFormat="1" ht="24.75" customHeight="1">
      <c r="A36" s="126" t="s">
        <v>253</v>
      </c>
    </row>
    <row r="37" spans="1:10" s="41" customFormat="1" ht="15">
      <c r="A37" s="42" t="s">
        <v>177</v>
      </c>
    </row>
    <row r="38" spans="1:10" s="49" customFormat="1" ht="24.75" customHeight="1">
      <c r="A38" s="126" t="s">
        <v>178</v>
      </c>
    </row>
    <row r="39" spans="1:10" s="41" customFormat="1" ht="15">
      <c r="A39" s="42" t="s">
        <v>139</v>
      </c>
    </row>
    <row r="40" spans="1:10" s="49" customFormat="1" ht="39.75" customHeight="1">
      <c r="A40" s="471" t="s">
        <v>295</v>
      </c>
      <c r="B40" s="471"/>
      <c r="C40" s="471"/>
      <c r="D40" s="471"/>
      <c r="E40" s="471"/>
      <c r="F40" s="471"/>
      <c r="G40" s="471"/>
      <c r="H40" s="471"/>
      <c r="I40" s="471"/>
      <c r="J40" s="471"/>
    </row>
    <row r="41" spans="1:10" s="41" customFormat="1" ht="15">
      <c r="A41" s="42" t="s">
        <v>160</v>
      </c>
    </row>
    <row r="42" spans="1:10" s="49" customFormat="1" ht="24.75" customHeight="1">
      <c r="A42" s="126" t="s">
        <v>175</v>
      </c>
      <c r="B42" s="125"/>
    </row>
    <row r="43" spans="1:10" s="41" customFormat="1" ht="15">
      <c r="A43" s="42" t="s">
        <v>424</v>
      </c>
    </row>
    <row r="44" spans="1:10" s="49" customFormat="1" ht="54.75" customHeight="1">
      <c r="A44" s="470" t="s">
        <v>268</v>
      </c>
      <c r="B44" s="470"/>
      <c r="C44" s="470"/>
      <c r="D44" s="470"/>
      <c r="E44" s="470"/>
      <c r="F44" s="470"/>
      <c r="G44" s="470"/>
      <c r="H44" s="470"/>
      <c r="I44" s="470"/>
      <c r="J44" s="470"/>
    </row>
    <row r="45" spans="1:10" s="41" customFormat="1" ht="15">
      <c r="A45" s="42" t="s">
        <v>425</v>
      </c>
    </row>
    <row r="46" spans="1:10" s="49" customFormat="1" ht="24.75" customHeight="1">
      <c r="A46" s="126" t="s">
        <v>266</v>
      </c>
    </row>
    <row r="47" spans="1:10" s="41" customFormat="1" ht="16.5">
      <c r="A47" s="42" t="s">
        <v>261</v>
      </c>
    </row>
    <row r="48" spans="1:10" s="41" customFormat="1" ht="69.75" customHeight="1">
      <c r="A48" s="470" t="s">
        <v>296</v>
      </c>
      <c r="B48" s="470"/>
      <c r="C48" s="470"/>
      <c r="D48" s="470"/>
      <c r="E48" s="470"/>
      <c r="F48" s="470"/>
      <c r="G48" s="470"/>
      <c r="H48" s="470"/>
      <c r="I48" s="470"/>
      <c r="J48" s="470"/>
    </row>
    <row r="49" spans="1:10" s="41" customFormat="1" ht="16.5">
      <c r="A49" s="42" t="s">
        <v>262</v>
      </c>
    </row>
    <row r="50" spans="1:10" s="49" customFormat="1" ht="24.75" customHeight="1">
      <c r="A50" s="126" t="s">
        <v>263</v>
      </c>
    </row>
    <row r="51" spans="1:10" s="41" customFormat="1" ht="15">
      <c r="A51" s="42" t="s">
        <v>426</v>
      </c>
    </row>
    <row r="52" spans="1:10" s="49" customFormat="1" ht="24.75" customHeight="1">
      <c r="A52" s="126" t="s">
        <v>264</v>
      </c>
    </row>
    <row r="53" spans="1:10" s="41" customFormat="1" ht="15">
      <c r="A53" s="42" t="s">
        <v>427</v>
      </c>
    </row>
    <row r="54" spans="1:10" s="49" customFormat="1" ht="24.75" customHeight="1">
      <c r="A54" s="126" t="s">
        <v>265</v>
      </c>
    </row>
    <row r="55" spans="1:10" s="41" customFormat="1" ht="15">
      <c r="A55" s="42" t="s">
        <v>138</v>
      </c>
    </row>
    <row r="56" spans="1:10" s="49" customFormat="1" ht="24.75" customHeight="1">
      <c r="A56" s="126" t="s">
        <v>174</v>
      </c>
    </row>
    <row r="57" spans="1:10" s="41" customFormat="1" ht="15">
      <c r="A57" s="42" t="s">
        <v>428</v>
      </c>
    </row>
    <row r="58" spans="1:10" s="49" customFormat="1" ht="24.75" customHeight="1">
      <c r="A58" s="126" t="s">
        <v>267</v>
      </c>
    </row>
    <row r="59" spans="1:10" s="41" customFormat="1" ht="15">
      <c r="A59" s="42" t="s">
        <v>179</v>
      </c>
    </row>
    <row r="60" spans="1:10" s="41" customFormat="1" ht="39.75" customHeight="1">
      <c r="A60" s="470" t="s">
        <v>302</v>
      </c>
      <c r="B60" s="470"/>
      <c r="C60" s="470"/>
      <c r="D60" s="470"/>
      <c r="E60" s="470"/>
      <c r="F60" s="470"/>
      <c r="G60" s="470"/>
      <c r="H60" s="470"/>
      <c r="I60" s="470"/>
      <c r="J60" s="470"/>
    </row>
    <row r="61" spans="1:10" ht="18" customHeight="1">
      <c r="A61" s="42" t="s">
        <v>303</v>
      </c>
    </row>
    <row r="62" spans="1:10" ht="24.75" customHeight="1">
      <c r="A62" s="126" t="s">
        <v>304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49" customWidth="1"/>
    <col min="3" max="3" width="21" style="149" customWidth="1"/>
    <col min="4" max="4" width="14.7109375" style="149" customWidth="1"/>
    <col min="5" max="5" width="17.7109375" style="151" customWidth="1"/>
    <col min="6" max="7" width="12" style="151" customWidth="1"/>
    <col min="8" max="16384" width="9.140625" style="149"/>
  </cols>
  <sheetData>
    <row r="1" spans="1:16" ht="20.25">
      <c r="A1" s="209" t="str">
        <f>"2 STRUČNÝ PŘEHLED ZA "&amp;UPPER('3.1'!N1)</f>
        <v>2 STRUČNÝ PŘEHLED ZA III. ČTVRTLETÍ 2023</v>
      </c>
      <c r="B1" s="147"/>
      <c r="C1" s="147"/>
      <c r="D1" s="147"/>
      <c r="E1" s="148"/>
      <c r="F1" s="148"/>
      <c r="G1" s="210" t="str">
        <f>'3.1'!N1</f>
        <v>III. čtvrtletí 2023</v>
      </c>
      <c r="H1" s="116"/>
    </row>
    <row r="2" spans="1:16" ht="15">
      <c r="A2" s="147"/>
      <c r="B2" s="147"/>
      <c r="C2" s="147"/>
      <c r="D2" s="147"/>
      <c r="E2" s="148"/>
      <c r="F2" s="148"/>
      <c r="G2" s="148"/>
    </row>
    <row r="3" spans="1:16" ht="15">
      <c r="A3" s="152"/>
      <c r="B3" s="152"/>
      <c r="C3" s="152"/>
      <c r="D3" s="152"/>
      <c r="E3" s="153"/>
      <c r="F3" s="154" t="s">
        <v>306</v>
      </c>
      <c r="G3" s="154"/>
    </row>
    <row r="4" spans="1:16" ht="15">
      <c r="A4" s="475" t="s">
        <v>416</v>
      </c>
      <c r="B4" s="475"/>
      <c r="C4" s="475"/>
      <c r="D4" s="475"/>
      <c r="E4" s="155">
        <f>SUM(E5:E7)</f>
        <v>17386.430196000001</v>
      </c>
      <c r="F4" s="156">
        <f>SUM(F5:F7)</f>
        <v>-2666.3015460000006</v>
      </c>
      <c r="G4" s="157">
        <v>-0.13296450480188141</v>
      </c>
    </row>
    <row r="5" spans="1:16">
      <c r="A5" s="472" t="str">
        <f>'4.1'!B6</f>
        <v>Červenec</v>
      </c>
      <c r="B5" s="472"/>
      <c r="C5" s="472"/>
      <c r="D5" s="472"/>
      <c r="E5" s="158">
        <f>INDEX('3.1'!$B$7:$M$7,,MATCH('2'!$A5,'3.1'!$B$5:$M$5,0))</f>
        <v>5624.7047509999993</v>
      </c>
      <c r="F5" s="159">
        <v>-970.0939180000023</v>
      </c>
      <c r="G5" s="160">
        <v>-0.14709985348909854</v>
      </c>
    </row>
    <row r="6" spans="1:16">
      <c r="A6" s="472" t="str">
        <f>'4.1'!C6</f>
        <v>Srpen</v>
      </c>
      <c r="B6" s="472"/>
      <c r="C6" s="472"/>
      <c r="D6" s="472"/>
      <c r="E6" s="158">
        <f>INDEX('3.1'!$B$7:$M$7,,MATCH('2'!$A6,'3.1'!$B$5:$M$5,0))</f>
        <v>5992.9049649999997</v>
      </c>
      <c r="F6" s="159">
        <v>-605.52495499999895</v>
      </c>
      <c r="G6" s="160">
        <v>-9.1768036084559801E-2</v>
      </c>
    </row>
    <row r="7" spans="1:16">
      <c r="A7" s="472" t="str">
        <f>'4.1'!D6</f>
        <v>Září</v>
      </c>
      <c r="B7" s="472"/>
      <c r="C7" s="472"/>
      <c r="D7" s="472"/>
      <c r="E7" s="158">
        <f>INDEX('3.1'!$B$7:$M$7,,MATCH('2'!$A7,'3.1'!$B$5:$M$5,0))</f>
        <v>5768.8204800000003</v>
      </c>
      <c r="F7" s="159">
        <v>-1090.6826729999993</v>
      </c>
      <c r="G7" s="160">
        <v>-0.15900315936482803</v>
      </c>
    </row>
    <row r="8" spans="1:16">
      <c r="A8" s="161"/>
      <c r="B8" s="161"/>
      <c r="C8" s="161"/>
      <c r="D8" s="161"/>
      <c r="E8" s="158"/>
      <c r="F8" s="159"/>
      <c r="G8" s="160"/>
    </row>
    <row r="9" spans="1:16">
      <c r="A9" s="477" t="s">
        <v>414</v>
      </c>
      <c r="B9" s="478"/>
      <c r="C9" s="478"/>
      <c r="D9" s="478"/>
      <c r="E9" s="158"/>
      <c r="F9" s="159"/>
      <c r="G9" s="162"/>
    </row>
    <row r="10" spans="1:16">
      <c r="A10" s="472" t="s">
        <v>307</v>
      </c>
      <c r="B10" s="472"/>
      <c r="C10" s="472"/>
      <c r="D10" s="472"/>
      <c r="E10" s="158">
        <f>'4.1'!B7</f>
        <v>7092.5006400000011</v>
      </c>
      <c r="F10" s="159">
        <v>-240.02310999999827</v>
      </c>
      <c r="G10" s="162">
        <v>-3.2734037854292429E-2</v>
      </c>
    </row>
    <row r="11" spans="1:16">
      <c r="A11" s="472" t="s">
        <v>308</v>
      </c>
      <c r="B11" s="472"/>
      <c r="C11" s="472"/>
      <c r="D11" s="472"/>
      <c r="E11" s="158">
        <f>'4.1'!B9</f>
        <v>7379.2450329999992</v>
      </c>
      <c r="F11" s="159">
        <v>-2343.4609369999998</v>
      </c>
      <c r="G11" s="162">
        <v>-0.24102970348284636</v>
      </c>
    </row>
    <row r="12" spans="1:16">
      <c r="A12" s="472" t="s">
        <v>309</v>
      </c>
      <c r="B12" s="472"/>
      <c r="C12" s="472"/>
      <c r="D12" s="472"/>
      <c r="E12" s="158">
        <f>'4.2'!B6</f>
        <v>595.77952499999992</v>
      </c>
      <c r="F12" s="159">
        <v>47.287758999999937</v>
      </c>
      <c r="G12" s="162">
        <v>8.6214163878624073E-2</v>
      </c>
    </row>
    <row r="13" spans="1:16">
      <c r="A13" s="472" t="s">
        <v>310</v>
      </c>
      <c r="B13" s="472"/>
      <c r="C13" s="472"/>
      <c r="D13" s="472"/>
      <c r="E13" s="158">
        <f>'4.2'!B20</f>
        <v>808.87397299999952</v>
      </c>
      <c r="F13" s="159">
        <v>-44.056675999999925</v>
      </c>
      <c r="G13" s="162">
        <v>-5.1653292154119713E-2</v>
      </c>
    </row>
    <row r="14" spans="1:16">
      <c r="A14" s="472" t="s">
        <v>311</v>
      </c>
      <c r="B14" s="472"/>
      <c r="C14" s="472"/>
      <c r="D14" s="472"/>
      <c r="E14" s="158">
        <f>'4.3'!E6/1000</f>
        <v>313.65815399999997</v>
      </c>
      <c r="F14" s="159">
        <v>-211.67808599999989</v>
      </c>
      <c r="G14" s="162">
        <v>-0.40293828958002204</v>
      </c>
      <c r="P14" s="150"/>
    </row>
    <row r="15" spans="1:16">
      <c r="A15" s="472" t="s">
        <v>312</v>
      </c>
      <c r="B15" s="472"/>
      <c r="C15" s="472"/>
      <c r="D15" s="472"/>
      <c r="E15" s="158">
        <f>'4.3'!E16/1000</f>
        <v>289.44150999999999</v>
      </c>
      <c r="F15" s="159">
        <v>77.294240000000002</v>
      </c>
      <c r="G15" s="162">
        <v>0.36434237404987585</v>
      </c>
    </row>
    <row r="16" spans="1:16">
      <c r="A16" s="472" t="s">
        <v>313</v>
      </c>
      <c r="B16" s="472"/>
      <c r="C16" s="472"/>
      <c r="D16" s="472"/>
      <c r="E16" s="158">
        <f>'4.4'!E30/1000</f>
        <v>115.70834099999996</v>
      </c>
      <c r="F16" s="159">
        <v>14.004712999999981</v>
      </c>
      <c r="G16" s="162">
        <v>0.13770121356929352</v>
      </c>
    </row>
    <row r="17" spans="1:7">
      <c r="A17" s="472" t="s">
        <v>314</v>
      </c>
      <c r="B17" s="472"/>
      <c r="C17" s="472"/>
      <c r="D17" s="472"/>
      <c r="E17" s="158">
        <f>'4.4'!E6/1000</f>
        <v>791.22302000000025</v>
      </c>
      <c r="F17" s="159">
        <v>34.330550999999332</v>
      </c>
      <c r="G17" s="162">
        <v>4.5357236867948472E-2</v>
      </c>
    </row>
    <row r="18" spans="1:7">
      <c r="A18" s="161"/>
      <c r="B18" s="161"/>
      <c r="C18" s="161"/>
      <c r="D18" s="161"/>
      <c r="E18" s="158"/>
      <c r="F18" s="159"/>
      <c r="G18" s="162"/>
    </row>
    <row r="19" spans="1:7" ht="15">
      <c r="A19" s="475" t="s">
        <v>417</v>
      </c>
      <c r="B19" s="475"/>
      <c r="C19" s="475"/>
      <c r="D19" s="475"/>
      <c r="E19" s="163">
        <f>SUM(E20:E27)</f>
        <v>20861.718410000001</v>
      </c>
      <c r="F19" s="164">
        <v>-76.760850000020582</v>
      </c>
      <c r="G19" s="165">
        <v>-3.6660183887690886E-3</v>
      </c>
    </row>
    <row r="20" spans="1:7">
      <c r="A20" s="472" t="s">
        <v>307</v>
      </c>
      <c r="B20" s="472"/>
      <c r="C20" s="472"/>
      <c r="D20" s="472"/>
      <c r="E20" s="158">
        <f>'4.1'!N7</f>
        <v>4290</v>
      </c>
      <c r="F20" s="159">
        <v>0</v>
      </c>
      <c r="G20" s="162">
        <v>0</v>
      </c>
    </row>
    <row r="21" spans="1:7">
      <c r="A21" s="472" t="s">
        <v>308</v>
      </c>
      <c r="B21" s="472"/>
      <c r="C21" s="472"/>
      <c r="D21" s="472"/>
      <c r="E21" s="158">
        <f>'4.1'!N9</f>
        <v>9435.8970000000008</v>
      </c>
      <c r="F21" s="159">
        <v>-110.5</v>
      </c>
      <c r="G21" s="162">
        <v>-1.1575047633154163E-2</v>
      </c>
    </row>
    <row r="22" spans="1:7">
      <c r="A22" s="472" t="s">
        <v>309</v>
      </c>
      <c r="B22" s="472"/>
      <c r="C22" s="472"/>
      <c r="D22" s="472"/>
      <c r="E22" s="158">
        <f>'4.2'!N6</f>
        <v>1363.5</v>
      </c>
      <c r="F22" s="159">
        <v>0</v>
      </c>
      <c r="G22" s="162">
        <v>0</v>
      </c>
    </row>
    <row r="23" spans="1:7">
      <c r="A23" s="472" t="s">
        <v>310</v>
      </c>
      <c r="B23" s="472"/>
      <c r="C23" s="472"/>
      <c r="D23" s="472"/>
      <c r="E23" s="158">
        <f>'4.2'!N20</f>
        <v>1054.0490000000011</v>
      </c>
      <c r="F23" s="159">
        <v>45.967000000001462</v>
      </c>
      <c r="G23" s="162">
        <v>4.5598473140083327E-2</v>
      </c>
    </row>
    <row r="24" spans="1:7">
      <c r="A24" s="472" t="s">
        <v>311</v>
      </c>
      <c r="B24" s="472"/>
      <c r="C24" s="472"/>
      <c r="D24" s="472"/>
      <c r="E24" s="158">
        <f>'4.3'!B6</f>
        <v>1096.9008400000007</v>
      </c>
      <c r="F24" s="159">
        <v>-17.604289999999082</v>
      </c>
      <c r="G24" s="162">
        <v>-1.5795611456718133E-2</v>
      </c>
    </row>
    <row r="25" spans="1:7">
      <c r="A25" s="472" t="s">
        <v>312</v>
      </c>
      <c r="B25" s="472"/>
      <c r="C25" s="472"/>
      <c r="D25" s="472"/>
      <c r="E25" s="158">
        <f>'4.3'!B16</f>
        <v>1171.5</v>
      </c>
      <c r="F25" s="159">
        <v>0</v>
      </c>
      <c r="G25" s="162">
        <v>0</v>
      </c>
    </row>
    <row r="26" spans="1:7">
      <c r="A26" s="472" t="s">
        <v>313</v>
      </c>
      <c r="B26" s="472"/>
      <c r="C26" s="472"/>
      <c r="D26" s="472"/>
      <c r="E26" s="158">
        <f>'4.4'!B30</f>
        <v>337.05430000000013</v>
      </c>
      <c r="F26" s="159">
        <v>-2.3555999999999813</v>
      </c>
      <c r="G26" s="162">
        <v>-6.9402807637608107E-3</v>
      </c>
    </row>
    <row r="27" spans="1:7">
      <c r="A27" s="472" t="s">
        <v>314</v>
      </c>
      <c r="B27" s="472"/>
      <c r="C27" s="472"/>
      <c r="D27" s="472"/>
      <c r="E27" s="158">
        <f>'4.4'!B6</f>
        <v>2112.81727</v>
      </c>
      <c r="F27" s="159">
        <v>7.7320399999771325</v>
      </c>
      <c r="G27" s="162">
        <v>3.673029428825888E-3</v>
      </c>
    </row>
    <row r="28" spans="1:7">
      <c r="A28" s="161"/>
      <c r="B28" s="161"/>
      <c r="C28" s="161"/>
      <c r="D28" s="161"/>
      <c r="E28" s="158"/>
      <c r="F28" s="159"/>
      <c r="G28" s="162"/>
    </row>
    <row r="29" spans="1:7" ht="15">
      <c r="A29" s="475" t="s">
        <v>418</v>
      </c>
      <c r="B29" s="475"/>
      <c r="C29" s="475"/>
      <c r="D29" s="475"/>
      <c r="E29" s="155">
        <f>SUM(E30:E32)</f>
        <v>15148.391760999992</v>
      </c>
      <c r="F29" s="156">
        <f>SUM(F30:F32)</f>
        <v>-713.46241560514318</v>
      </c>
      <c r="G29" s="157">
        <v>-4.4979550923180199E-2</v>
      </c>
    </row>
    <row r="30" spans="1:7">
      <c r="A30" s="472" t="str">
        <f>'4.1'!B6</f>
        <v>Červenec</v>
      </c>
      <c r="B30" s="472"/>
      <c r="C30" s="472"/>
      <c r="D30" s="472"/>
      <c r="E30" s="158">
        <f>INDEX('3.2'!$B$27:$M$27,,MATCH('2'!$A30,'3.2'!$B$4:$M$4,0))</f>
        <v>4946.0152299999945</v>
      </c>
      <c r="F30" s="159">
        <v>-256.26610100000471</v>
      </c>
      <c r="G30" s="162">
        <v>-4.9260331130678091E-2</v>
      </c>
    </row>
    <row r="31" spans="1:7">
      <c r="A31" s="472" t="str">
        <f>'4.1'!C6</f>
        <v>Srpen</v>
      </c>
      <c r="B31" s="472"/>
      <c r="C31" s="472"/>
      <c r="D31" s="472"/>
      <c r="E31" s="158">
        <f>INDEX('3.2'!$B$27:$M$27,,MATCH('2'!$A31,'3.2'!$B$4:$M$4,0))</f>
        <v>5136.6563110000043</v>
      </c>
      <c r="F31" s="159">
        <v>-143.82086547598556</v>
      </c>
      <c r="G31" s="162">
        <v>-2.7236338813600686E-2</v>
      </c>
    </row>
    <row r="32" spans="1:7">
      <c r="A32" s="472" t="str">
        <f>'4.1'!D6</f>
        <v>Září</v>
      </c>
      <c r="B32" s="472"/>
      <c r="C32" s="472"/>
      <c r="D32" s="472"/>
      <c r="E32" s="158">
        <f>INDEX('3.2'!$B$27:$M$27,,MATCH('2'!$A32,'3.2'!$B$4:$M$4,0))</f>
        <v>5065.7202199999911</v>
      </c>
      <c r="F32" s="159">
        <v>-313.37544912915291</v>
      </c>
      <c r="G32" s="162">
        <v>-5.8257213691099589E-2</v>
      </c>
    </row>
    <row r="33" spans="1:7">
      <c r="A33" s="434"/>
      <c r="B33" s="434"/>
      <c r="C33" s="434"/>
      <c r="D33" s="434"/>
      <c r="E33" s="158"/>
      <c r="F33" s="159"/>
      <c r="G33" s="162"/>
    </row>
    <row r="34" spans="1:7">
      <c r="A34" s="474" t="s">
        <v>415</v>
      </c>
      <c r="B34" s="474"/>
      <c r="C34" s="474"/>
      <c r="D34" s="474"/>
      <c r="E34" s="158"/>
      <c r="F34" s="159"/>
      <c r="G34" s="162"/>
    </row>
    <row r="35" spans="1:7">
      <c r="A35" s="474" t="s">
        <v>315</v>
      </c>
      <c r="B35" s="472"/>
      <c r="C35" s="472"/>
      <c r="D35" s="472"/>
      <c r="E35" s="158">
        <v>1812.3812819999996</v>
      </c>
      <c r="F35" s="159">
        <v>48.747881999999869</v>
      </c>
      <c r="G35" s="162">
        <v>2.7640598097087452E-2</v>
      </c>
    </row>
    <row r="36" spans="1:7">
      <c r="A36" s="474" t="s">
        <v>316</v>
      </c>
      <c r="B36" s="472"/>
      <c r="C36" s="472"/>
      <c r="D36" s="472"/>
      <c r="E36" s="158">
        <v>5359.8955529999994</v>
      </c>
      <c r="F36" s="159">
        <v>-220.8553120000004</v>
      </c>
      <c r="G36" s="162">
        <v>-3.9574479732665938E-2</v>
      </c>
    </row>
    <row r="37" spans="1:7">
      <c r="A37" s="474" t="s">
        <v>317</v>
      </c>
      <c r="B37" s="472"/>
      <c r="C37" s="472"/>
      <c r="D37" s="472"/>
      <c r="E37" s="158">
        <v>1583.712736866265</v>
      </c>
      <c r="F37" s="159">
        <v>-24.14606717326399</v>
      </c>
      <c r="G37" s="162">
        <v>-1.5017529594389907E-2</v>
      </c>
    </row>
    <row r="38" spans="1:7">
      <c r="A38" s="474" t="s">
        <v>318</v>
      </c>
      <c r="B38" s="472"/>
      <c r="C38" s="472"/>
      <c r="D38" s="472"/>
      <c r="E38" s="158">
        <v>2829.1146521337323</v>
      </c>
      <c r="F38" s="159">
        <v>-159.24678343187097</v>
      </c>
      <c r="G38" s="162">
        <v>-5.3288996952181103E-2</v>
      </c>
    </row>
    <row r="39" spans="1:7">
      <c r="A39" s="161"/>
      <c r="B39" s="161"/>
      <c r="C39" s="161"/>
      <c r="D39" s="161"/>
      <c r="E39" s="158"/>
      <c r="F39" s="158"/>
      <c r="G39" s="162"/>
    </row>
    <row r="40" spans="1:7" ht="15">
      <c r="A40" s="473" t="s">
        <v>412</v>
      </c>
      <c r="B40" s="473"/>
      <c r="C40" s="473"/>
      <c r="D40" s="473"/>
      <c r="E40" s="166"/>
      <c r="F40" s="158"/>
      <c r="G40" s="160"/>
    </row>
    <row r="41" spans="1:7">
      <c r="A41" s="472" t="s">
        <v>42</v>
      </c>
      <c r="B41" s="472"/>
      <c r="C41" s="472"/>
      <c r="D41" s="472"/>
      <c r="E41" s="159">
        <v>-2544.5150020000001</v>
      </c>
      <c r="F41" s="159">
        <v>1647.5035970000008</v>
      </c>
      <c r="G41" s="160">
        <v>-0.39300961054729339</v>
      </c>
    </row>
    <row r="42" spans="1:7">
      <c r="A42" s="472" t="s">
        <v>319</v>
      </c>
      <c r="B42" s="472"/>
      <c r="C42" s="472"/>
      <c r="D42" s="472"/>
      <c r="E42" s="159">
        <v>2670.5754829999996</v>
      </c>
      <c r="F42" s="159">
        <v>-658.65488300000015</v>
      </c>
      <c r="G42" s="160">
        <v>-0.19783998419771717</v>
      </c>
    </row>
    <row r="43" spans="1:7">
      <c r="A43" s="472" t="s">
        <v>320</v>
      </c>
      <c r="B43" s="472"/>
      <c r="C43" s="472"/>
      <c r="D43" s="472"/>
      <c r="E43" s="159">
        <v>-5215.0904849999997</v>
      </c>
      <c r="F43" s="159">
        <v>2306.1584799999991</v>
      </c>
      <c r="G43" s="160">
        <v>-0.30661908557098261</v>
      </c>
    </row>
    <row r="44" spans="1:7">
      <c r="A44" s="161"/>
      <c r="B44" s="161"/>
      <c r="C44" s="161"/>
      <c r="D44" s="161"/>
      <c r="E44" s="166"/>
      <c r="F44" s="166"/>
      <c r="G44" s="160"/>
    </row>
    <row r="45" spans="1:7" ht="30">
      <c r="A45" s="473" t="s">
        <v>413</v>
      </c>
      <c r="B45" s="473"/>
      <c r="C45" s="473"/>
      <c r="D45" s="473"/>
      <c r="E45" s="167" t="s">
        <v>321</v>
      </c>
      <c r="F45" s="167" t="s">
        <v>324</v>
      </c>
      <c r="G45" s="168" t="s">
        <v>258</v>
      </c>
    </row>
    <row r="46" spans="1:7">
      <c r="A46" s="472" t="s">
        <v>322</v>
      </c>
      <c r="B46" s="472"/>
      <c r="C46" s="472"/>
      <c r="D46" s="472"/>
      <c r="E46" s="169">
        <v>45181</v>
      </c>
      <c r="F46" s="170">
        <v>0.55208333333333337</v>
      </c>
      <c r="G46" s="158">
        <v>8762.6731722599798</v>
      </c>
    </row>
    <row r="47" spans="1:7">
      <c r="A47" s="472" t="s">
        <v>323</v>
      </c>
      <c r="B47" s="472"/>
      <c r="C47" s="472"/>
      <c r="D47" s="472"/>
      <c r="E47" s="169">
        <v>45137</v>
      </c>
      <c r="F47" s="170">
        <v>0.22916666666666666</v>
      </c>
      <c r="G47" s="158">
        <v>4521.6018684681903</v>
      </c>
    </row>
    <row r="49" spans="1:7" ht="14.25" customHeight="1">
      <c r="A49" s="443"/>
    </row>
    <row r="50" spans="1:7">
      <c r="A50" s="476"/>
      <c r="B50" s="476"/>
      <c r="C50" s="476"/>
      <c r="D50" s="476"/>
      <c r="E50" s="476"/>
      <c r="F50" s="476"/>
      <c r="G50" s="476"/>
    </row>
    <row r="51" spans="1:7">
      <c r="A51" s="476"/>
      <c r="B51" s="476"/>
      <c r="C51" s="476"/>
      <c r="D51" s="476"/>
      <c r="E51" s="476"/>
      <c r="F51" s="476"/>
      <c r="G51" s="476"/>
    </row>
    <row r="52" spans="1:7">
      <c r="A52" s="476"/>
      <c r="B52" s="476"/>
      <c r="C52" s="476"/>
      <c r="D52" s="476"/>
      <c r="E52" s="476"/>
      <c r="F52" s="476"/>
      <c r="G52" s="476"/>
    </row>
    <row r="53" spans="1:7">
      <c r="A53" s="476"/>
      <c r="B53" s="476"/>
      <c r="C53" s="476"/>
      <c r="D53" s="476"/>
      <c r="E53" s="476"/>
      <c r="F53" s="476"/>
      <c r="G53" s="476"/>
    </row>
  </sheetData>
  <mergeCells count="39"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47:D47"/>
    <mergeCell ref="A40:D40"/>
    <mergeCell ref="A41:D41"/>
    <mergeCell ref="A42:D42"/>
    <mergeCell ref="A43:D43"/>
    <mergeCell ref="A45:D45"/>
    <mergeCell ref="A46:D46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2" t="s">
        <v>376</v>
      </c>
      <c r="N1" s="210" t="str">
        <f>Titulní!A35</f>
        <v>III. čtvrtletí 2023</v>
      </c>
    </row>
    <row r="2" spans="1:17" s="46" customFormat="1" ht="18">
      <c r="A2" s="211" t="s">
        <v>380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92" t="str">
        <f>RIGHT(N1,4)</f>
        <v>2023</v>
      </c>
      <c r="B4" s="489" t="s">
        <v>180</v>
      </c>
      <c r="C4" s="489"/>
      <c r="D4" s="490"/>
      <c r="E4" s="489" t="s">
        <v>182</v>
      </c>
      <c r="F4" s="489"/>
      <c r="G4" s="490"/>
      <c r="H4" s="489" t="s">
        <v>183</v>
      </c>
      <c r="I4" s="489"/>
      <c r="J4" s="490"/>
      <c r="K4" s="489" t="s">
        <v>184</v>
      </c>
      <c r="L4" s="489"/>
      <c r="M4" s="489"/>
      <c r="N4" s="486" t="s">
        <v>53</v>
      </c>
      <c r="O4" s="213"/>
      <c r="P4" s="213"/>
      <c r="Q4" s="213"/>
    </row>
    <row r="5" spans="1:17">
      <c r="A5" s="493"/>
      <c r="B5" s="415" t="s">
        <v>60</v>
      </c>
      <c r="C5" s="415" t="s">
        <v>61</v>
      </c>
      <c r="D5" s="416" t="s">
        <v>62</v>
      </c>
      <c r="E5" s="415" t="s">
        <v>63</v>
      </c>
      <c r="F5" s="415" t="s">
        <v>64</v>
      </c>
      <c r="G5" s="416" t="s">
        <v>65</v>
      </c>
      <c r="H5" s="415" t="s">
        <v>66</v>
      </c>
      <c r="I5" s="415" t="s">
        <v>67</v>
      </c>
      <c r="J5" s="416" t="s">
        <v>68</v>
      </c>
      <c r="K5" s="415" t="s">
        <v>69</v>
      </c>
      <c r="L5" s="415" t="s">
        <v>70</v>
      </c>
      <c r="M5" s="415" t="s">
        <v>71</v>
      </c>
      <c r="N5" s="487"/>
      <c r="O5" s="213"/>
      <c r="P5" s="213"/>
      <c r="Q5" s="213"/>
    </row>
    <row r="6" spans="1:17" s="32" customFormat="1" ht="14.25" customHeight="1">
      <c r="A6" s="491" t="s">
        <v>19</v>
      </c>
      <c r="B6" s="481">
        <f>SUM(B7:D7)</f>
        <v>21466.830583999999</v>
      </c>
      <c r="C6" s="482"/>
      <c r="D6" s="483"/>
      <c r="E6" s="481">
        <f>SUM(E7:G7)</f>
        <v>16454.224827000002</v>
      </c>
      <c r="F6" s="482"/>
      <c r="G6" s="483"/>
      <c r="H6" s="481">
        <f>SUM(H7:J7)</f>
        <v>17386.430196000001</v>
      </c>
      <c r="I6" s="482"/>
      <c r="J6" s="483"/>
      <c r="K6" s="482">
        <f>SUM(K7:M7)</f>
        <v>0</v>
      </c>
      <c r="L6" s="482"/>
      <c r="M6" s="483"/>
      <c r="N6" s="488">
        <f>SUM(N8:N15)</f>
        <v>55307.485607000002</v>
      </c>
      <c r="O6" s="214"/>
      <c r="P6" s="214"/>
      <c r="Q6" s="214"/>
    </row>
    <row r="7" spans="1:17" s="32" customFormat="1" ht="14.25" customHeight="1">
      <c r="A7" s="480"/>
      <c r="B7" s="221">
        <f t="shared" ref="B7:M7" si="0">SUM(B8:B15)</f>
        <v>7734.9719379999997</v>
      </c>
      <c r="C7" s="217">
        <f t="shared" si="0"/>
        <v>6924.8570669999999</v>
      </c>
      <c r="D7" s="220">
        <f t="shared" si="0"/>
        <v>6807.0015789999989</v>
      </c>
      <c r="E7" s="221">
        <f t="shared" si="0"/>
        <v>6162.0862340000003</v>
      </c>
      <c r="F7" s="217">
        <f t="shared" si="0"/>
        <v>5099.3296010000013</v>
      </c>
      <c r="G7" s="220">
        <f t="shared" si="0"/>
        <v>5192.8089919999993</v>
      </c>
      <c r="H7" s="221">
        <f t="shared" si="0"/>
        <v>5624.7047509999993</v>
      </c>
      <c r="I7" s="217">
        <f t="shared" si="0"/>
        <v>5992.9049649999997</v>
      </c>
      <c r="J7" s="220">
        <f t="shared" si="0"/>
        <v>5768.8204800000003</v>
      </c>
      <c r="K7" s="217">
        <f t="shared" si="0"/>
        <v>0</v>
      </c>
      <c r="L7" s="217">
        <f t="shared" si="0"/>
        <v>0</v>
      </c>
      <c r="M7" s="220">
        <f t="shared" si="0"/>
        <v>0</v>
      </c>
      <c r="N7" s="485"/>
      <c r="O7" s="214"/>
      <c r="P7" s="214"/>
      <c r="Q7" s="214"/>
    </row>
    <row r="8" spans="1:17">
      <c r="A8" s="222" t="s">
        <v>0</v>
      </c>
      <c r="B8" s="223">
        <v>3119.8231100000003</v>
      </c>
      <c r="C8" s="224">
        <v>2602.5479500000001</v>
      </c>
      <c r="D8" s="225">
        <v>2746.18723</v>
      </c>
      <c r="E8" s="224">
        <v>2263.9083799999999</v>
      </c>
      <c r="F8" s="224">
        <v>2213.7178199999998</v>
      </c>
      <c r="G8" s="225">
        <v>2357.4180099999999</v>
      </c>
      <c r="H8" s="224">
        <v>2413.6349500000001</v>
      </c>
      <c r="I8" s="224">
        <v>2526.7584500000003</v>
      </c>
      <c r="J8" s="225">
        <v>2152.1072400000003</v>
      </c>
      <c r="K8" s="224">
        <v>0</v>
      </c>
      <c r="L8" s="224">
        <v>0</v>
      </c>
      <c r="M8" s="225">
        <v>0</v>
      </c>
      <c r="N8" s="226">
        <f t="shared" ref="N8:N15" si="1">SUM(B8:M8)</f>
        <v>22396.103140000003</v>
      </c>
      <c r="O8" s="213"/>
      <c r="P8" s="213"/>
      <c r="Q8" s="213"/>
    </row>
    <row r="9" spans="1:17" ht="12.75" customHeight="1">
      <c r="A9" s="222" t="s">
        <v>15</v>
      </c>
      <c r="B9" s="223">
        <v>3624.8633089999989</v>
      </c>
      <c r="C9" s="224">
        <v>3308.7290879999996</v>
      </c>
      <c r="D9" s="225">
        <v>2881.279904999999</v>
      </c>
      <c r="E9" s="224">
        <v>2847.8711680000001</v>
      </c>
      <c r="F9" s="224">
        <v>1871.7343439999993</v>
      </c>
      <c r="G9" s="225">
        <v>1789.4693310000002</v>
      </c>
      <c r="H9" s="224">
        <v>2193.0132679999997</v>
      </c>
      <c r="I9" s="224">
        <v>2521.7453999999998</v>
      </c>
      <c r="J9" s="225">
        <v>2664.4863650000002</v>
      </c>
      <c r="K9" s="224">
        <v>0</v>
      </c>
      <c r="L9" s="224">
        <v>0</v>
      </c>
      <c r="M9" s="225">
        <v>0</v>
      </c>
      <c r="N9" s="226">
        <f t="shared" si="1"/>
        <v>23703.192177999998</v>
      </c>
      <c r="O9" s="213"/>
      <c r="P9" s="213"/>
      <c r="Q9" s="213"/>
    </row>
    <row r="10" spans="1:17">
      <c r="A10" s="222" t="s">
        <v>16</v>
      </c>
      <c r="B10" s="223">
        <v>182.92470300000002</v>
      </c>
      <c r="C10" s="224">
        <v>237.76182</v>
      </c>
      <c r="D10" s="225">
        <v>212.09733500000002</v>
      </c>
      <c r="E10" s="224">
        <v>101.59639499999999</v>
      </c>
      <c r="F10" s="224">
        <v>49.075890000000001</v>
      </c>
      <c r="G10" s="225">
        <v>256.19821899999999</v>
      </c>
      <c r="H10" s="224">
        <v>237.24399000000003</v>
      </c>
      <c r="I10" s="224">
        <v>173.08326</v>
      </c>
      <c r="J10" s="225">
        <v>185.45227499999999</v>
      </c>
      <c r="K10" s="224">
        <v>0</v>
      </c>
      <c r="L10" s="224">
        <v>0</v>
      </c>
      <c r="M10" s="225">
        <v>0</v>
      </c>
      <c r="N10" s="226">
        <f t="shared" si="1"/>
        <v>1635.4338870000001</v>
      </c>
      <c r="O10" s="213"/>
      <c r="P10" s="213"/>
      <c r="Q10" s="213"/>
    </row>
    <row r="11" spans="1:17" ht="12.75" customHeight="1">
      <c r="A11" s="222" t="s">
        <v>17</v>
      </c>
      <c r="B11" s="223">
        <v>350.45995799999992</v>
      </c>
      <c r="C11" s="224">
        <v>323.60384900000014</v>
      </c>
      <c r="D11" s="225">
        <v>342.82167800000042</v>
      </c>
      <c r="E11" s="224">
        <v>306.53576900000019</v>
      </c>
      <c r="F11" s="224">
        <v>293.47732799999994</v>
      </c>
      <c r="G11" s="225">
        <v>271.14424999999989</v>
      </c>
      <c r="H11" s="224">
        <v>273.18312300000002</v>
      </c>
      <c r="I11" s="224">
        <v>269.88331899999991</v>
      </c>
      <c r="J11" s="225">
        <v>265.80753099999993</v>
      </c>
      <c r="K11" s="224">
        <v>0</v>
      </c>
      <c r="L11" s="224">
        <v>0</v>
      </c>
      <c r="M11" s="225">
        <v>0</v>
      </c>
      <c r="N11" s="226">
        <f t="shared" si="1"/>
        <v>2696.9168050000007</v>
      </c>
      <c r="O11" s="213"/>
      <c r="P11" s="213"/>
      <c r="Q11" s="213"/>
    </row>
    <row r="12" spans="1:17" ht="12.75" customHeight="1">
      <c r="A12" s="222" t="s">
        <v>3</v>
      </c>
      <c r="B12" s="223">
        <v>247.82486099999994</v>
      </c>
      <c r="C12" s="224">
        <v>221.01187800000039</v>
      </c>
      <c r="D12" s="225">
        <v>286.1527759999999</v>
      </c>
      <c r="E12" s="224">
        <v>309.95572200000038</v>
      </c>
      <c r="F12" s="224">
        <v>231.94520200000034</v>
      </c>
      <c r="G12" s="225">
        <v>127.96043400000002</v>
      </c>
      <c r="H12" s="224">
        <v>88.913972000000058</v>
      </c>
      <c r="I12" s="224">
        <v>121.66745999999989</v>
      </c>
      <c r="J12" s="225">
        <v>103.076722</v>
      </c>
      <c r="K12" s="224">
        <v>0</v>
      </c>
      <c r="L12" s="224">
        <v>0</v>
      </c>
      <c r="M12" s="225">
        <v>0</v>
      </c>
      <c r="N12" s="226">
        <f t="shared" si="1"/>
        <v>1738.509027000001</v>
      </c>
      <c r="O12" s="213"/>
      <c r="P12" s="213"/>
      <c r="Q12" s="213"/>
    </row>
    <row r="13" spans="1:17" ht="12.75" customHeight="1">
      <c r="A13" s="222" t="s">
        <v>18</v>
      </c>
      <c r="B13" s="223">
        <v>89.169119999999992</v>
      </c>
      <c r="C13" s="224">
        <v>65.57529000000001</v>
      </c>
      <c r="D13" s="225">
        <v>80.194090000000003</v>
      </c>
      <c r="E13" s="224">
        <v>81.751100000000008</v>
      </c>
      <c r="F13" s="224">
        <v>92.844889999999992</v>
      </c>
      <c r="G13" s="225">
        <v>59.393639999999998</v>
      </c>
      <c r="H13" s="224">
        <v>81.566399999999987</v>
      </c>
      <c r="I13" s="224">
        <v>98.280439999999999</v>
      </c>
      <c r="J13" s="225">
        <v>109.59467000000001</v>
      </c>
      <c r="K13" s="224">
        <v>0</v>
      </c>
      <c r="L13" s="224">
        <v>0</v>
      </c>
      <c r="M13" s="225">
        <v>0</v>
      </c>
      <c r="N13" s="226">
        <f t="shared" si="1"/>
        <v>758.36963999999989</v>
      </c>
      <c r="O13" s="213"/>
      <c r="P13" s="213"/>
      <c r="Q13" s="213"/>
    </row>
    <row r="14" spans="1:17" ht="12.75" customHeight="1">
      <c r="A14" s="222" t="s">
        <v>1</v>
      </c>
      <c r="B14" s="223">
        <v>74.709235000000035</v>
      </c>
      <c r="C14" s="224">
        <v>68.040229000000025</v>
      </c>
      <c r="D14" s="225">
        <v>77.20013000000003</v>
      </c>
      <c r="E14" s="224">
        <v>45.332458999999979</v>
      </c>
      <c r="F14" s="224">
        <v>45.920826999999953</v>
      </c>
      <c r="G14" s="225">
        <v>33.485490999999996</v>
      </c>
      <c r="H14" s="224">
        <v>40.707997999999982</v>
      </c>
      <c r="I14" s="224">
        <v>41.219739000000033</v>
      </c>
      <c r="J14" s="225">
        <v>33.78060399999999</v>
      </c>
      <c r="K14" s="224">
        <v>0</v>
      </c>
      <c r="L14" s="224">
        <v>0</v>
      </c>
      <c r="M14" s="225">
        <v>0</v>
      </c>
      <c r="N14" s="226">
        <f t="shared" si="1"/>
        <v>460.39671200000004</v>
      </c>
      <c r="O14" s="213"/>
      <c r="P14" s="213"/>
      <c r="Q14" s="213"/>
    </row>
    <row r="15" spans="1:17" ht="12.75" customHeight="1">
      <c r="A15" s="222" t="s">
        <v>2</v>
      </c>
      <c r="B15" s="223">
        <v>45.197641999999881</v>
      </c>
      <c r="C15" s="224">
        <v>97.586962999999784</v>
      </c>
      <c r="D15" s="225">
        <v>181.0684349999988</v>
      </c>
      <c r="E15" s="224">
        <v>205.13524099999867</v>
      </c>
      <c r="F15" s="224">
        <v>300.61330000000061</v>
      </c>
      <c r="G15" s="225">
        <v>297.73961699999955</v>
      </c>
      <c r="H15" s="224">
        <v>296.44104999999905</v>
      </c>
      <c r="I15" s="224">
        <v>240.26689699999991</v>
      </c>
      <c r="J15" s="225">
        <v>254.51507300000006</v>
      </c>
      <c r="K15" s="224">
        <v>0</v>
      </c>
      <c r="L15" s="224">
        <v>0</v>
      </c>
      <c r="M15" s="225">
        <v>0</v>
      </c>
      <c r="N15" s="226">
        <f t="shared" si="1"/>
        <v>1918.5642179999963</v>
      </c>
      <c r="O15" s="213"/>
      <c r="P15" s="213"/>
      <c r="Q15" s="213"/>
    </row>
    <row r="16" spans="1:17" ht="18" customHeight="1">
      <c r="A16" s="479" t="s">
        <v>196</v>
      </c>
      <c r="B16" s="481">
        <f>SUM(B17:D17)</f>
        <v>1393.8263659999998</v>
      </c>
      <c r="C16" s="482"/>
      <c r="D16" s="483"/>
      <c r="E16" s="482">
        <f>SUM(E17:G17)</f>
        <v>1103.624894</v>
      </c>
      <c r="F16" s="482"/>
      <c r="G16" s="483"/>
      <c r="H16" s="482">
        <f>SUM(H17:J17)</f>
        <v>1218.6135760000002</v>
      </c>
      <c r="I16" s="482"/>
      <c r="J16" s="483"/>
      <c r="K16" s="482">
        <f>SUM(K17:M17)</f>
        <v>0</v>
      </c>
      <c r="L16" s="482"/>
      <c r="M16" s="483"/>
      <c r="N16" s="484">
        <f>SUM(N18:N25)</f>
        <v>3716.0648360000005</v>
      </c>
      <c r="O16" s="213"/>
      <c r="P16" s="213"/>
      <c r="Q16" s="213"/>
    </row>
    <row r="17" spans="1:17" s="32" customFormat="1" ht="18" customHeight="1">
      <c r="A17" s="480"/>
      <c r="B17" s="221">
        <f t="shared" ref="B17:M17" si="2">SUM(B18:B25)</f>
        <v>508.33518800000002</v>
      </c>
      <c r="C17" s="217">
        <f t="shared" si="2"/>
        <v>449.85418299999992</v>
      </c>
      <c r="D17" s="220">
        <f t="shared" si="2"/>
        <v>435.63699499999973</v>
      </c>
      <c r="E17" s="217">
        <f t="shared" si="2"/>
        <v>410.71844799999997</v>
      </c>
      <c r="F17" s="217">
        <f t="shared" si="2"/>
        <v>348.81183299999992</v>
      </c>
      <c r="G17" s="220">
        <f t="shared" si="2"/>
        <v>344.09461300000009</v>
      </c>
      <c r="H17" s="217">
        <f t="shared" si="2"/>
        <v>377.85629100000006</v>
      </c>
      <c r="I17" s="217">
        <f t="shared" si="2"/>
        <v>420.55005599999998</v>
      </c>
      <c r="J17" s="220">
        <f t="shared" si="2"/>
        <v>420.20722900000004</v>
      </c>
      <c r="K17" s="217">
        <f t="shared" si="2"/>
        <v>0</v>
      </c>
      <c r="L17" s="217">
        <f t="shared" si="2"/>
        <v>0</v>
      </c>
      <c r="M17" s="220">
        <f t="shared" si="2"/>
        <v>0</v>
      </c>
      <c r="N17" s="485"/>
      <c r="O17" s="214"/>
      <c r="P17" s="214"/>
      <c r="Q17" s="214"/>
    </row>
    <row r="18" spans="1:17" ht="12.75" customHeight="1">
      <c r="A18" s="222" t="s">
        <v>0</v>
      </c>
      <c r="B18" s="223">
        <v>167.86646999999996</v>
      </c>
      <c r="C18" s="224">
        <v>139.07483000000002</v>
      </c>
      <c r="D18" s="225">
        <v>145.08461</v>
      </c>
      <c r="E18" s="224">
        <v>125.66401999999999</v>
      </c>
      <c r="F18" s="224">
        <v>126.53589000000001</v>
      </c>
      <c r="G18" s="225">
        <v>134.82118</v>
      </c>
      <c r="H18" s="224">
        <v>132.83848999999998</v>
      </c>
      <c r="I18" s="224">
        <v>147.49179000000001</v>
      </c>
      <c r="J18" s="225">
        <v>126.59578</v>
      </c>
      <c r="K18" s="224">
        <v>0</v>
      </c>
      <c r="L18" s="224">
        <v>0</v>
      </c>
      <c r="M18" s="225">
        <v>0</v>
      </c>
      <c r="N18" s="226">
        <f t="shared" ref="N18:N25" si="3">SUM(B18:M18)</f>
        <v>1245.97306</v>
      </c>
      <c r="O18" s="213"/>
      <c r="P18" s="213"/>
      <c r="Q18" s="213"/>
    </row>
    <row r="19" spans="1:17" ht="12.75" customHeight="1">
      <c r="A19" s="222" t="s">
        <v>15</v>
      </c>
      <c r="B19" s="223">
        <v>314.77827700000006</v>
      </c>
      <c r="C19" s="224">
        <v>286.27671899999996</v>
      </c>
      <c r="D19" s="225">
        <v>263.40313099999986</v>
      </c>
      <c r="E19" s="224">
        <v>260.67506700000013</v>
      </c>
      <c r="F19" s="224">
        <v>197.04081600000006</v>
      </c>
      <c r="G19" s="225">
        <v>182.7972530000001</v>
      </c>
      <c r="H19" s="224">
        <v>217.66674700000007</v>
      </c>
      <c r="I19" s="224">
        <v>246.58802899999998</v>
      </c>
      <c r="J19" s="225">
        <v>267.5386610000001</v>
      </c>
      <c r="K19" s="224">
        <v>0</v>
      </c>
      <c r="L19" s="224">
        <v>0</v>
      </c>
      <c r="M19" s="225">
        <v>0</v>
      </c>
      <c r="N19" s="226">
        <f t="shared" si="3"/>
        <v>2236.7647000000006</v>
      </c>
      <c r="O19" s="213"/>
      <c r="P19" s="213"/>
      <c r="Q19" s="213"/>
    </row>
    <row r="20" spans="1:17" ht="12.75" customHeight="1">
      <c r="A20" s="222" t="s">
        <v>16</v>
      </c>
      <c r="B20" s="223">
        <v>2.273765</v>
      </c>
      <c r="C20" s="224">
        <v>2.9357790000000001</v>
      </c>
      <c r="D20" s="225">
        <v>2.8322730000000003</v>
      </c>
      <c r="E20" s="224">
        <v>1.3651759999999999</v>
      </c>
      <c r="F20" s="224">
        <v>1.075664</v>
      </c>
      <c r="G20" s="225">
        <v>4.0874610000000002</v>
      </c>
      <c r="H20" s="224">
        <v>3.6691600000000002</v>
      </c>
      <c r="I20" s="224">
        <v>2.87371</v>
      </c>
      <c r="J20" s="225">
        <v>3.2709399999999995</v>
      </c>
      <c r="K20" s="224">
        <v>0</v>
      </c>
      <c r="L20" s="224">
        <v>0</v>
      </c>
      <c r="M20" s="225">
        <v>0</v>
      </c>
      <c r="N20" s="226">
        <f t="shared" si="3"/>
        <v>24.383928000000001</v>
      </c>
      <c r="O20" s="213"/>
      <c r="P20" s="213"/>
      <c r="Q20" s="213"/>
    </row>
    <row r="21" spans="1:17" ht="12.75" customHeight="1">
      <c r="A21" s="222" t="s">
        <v>17</v>
      </c>
      <c r="B21" s="223">
        <v>18.73769599999995</v>
      </c>
      <c r="C21" s="224">
        <v>17.259456999999994</v>
      </c>
      <c r="D21" s="225">
        <v>18.829476999999912</v>
      </c>
      <c r="E21" s="224">
        <v>17.743612999999929</v>
      </c>
      <c r="F21" s="224">
        <v>18.509295999999914</v>
      </c>
      <c r="G21" s="225">
        <v>18.02189999999997</v>
      </c>
      <c r="H21" s="224">
        <v>18.779524999999968</v>
      </c>
      <c r="I21" s="224">
        <v>18.503600999999971</v>
      </c>
      <c r="J21" s="225">
        <v>17.752903999999962</v>
      </c>
      <c r="K21" s="224">
        <v>0</v>
      </c>
      <c r="L21" s="224">
        <v>0</v>
      </c>
      <c r="M21" s="225">
        <v>0</v>
      </c>
      <c r="N21" s="226">
        <f t="shared" si="3"/>
        <v>164.13746899999958</v>
      </c>
      <c r="O21" s="213"/>
      <c r="P21" s="213"/>
      <c r="Q21" s="213"/>
    </row>
    <row r="22" spans="1:17" ht="12.75" customHeight="1">
      <c r="A22" s="222" t="s">
        <v>3</v>
      </c>
      <c r="B22" s="223">
        <v>1.8331469999999972</v>
      </c>
      <c r="C22" s="224">
        <v>1.686696999999997</v>
      </c>
      <c r="D22" s="225">
        <v>1.9939709999999953</v>
      </c>
      <c r="E22" s="224">
        <v>2.0380169999999946</v>
      </c>
      <c r="F22" s="224">
        <v>1.7805509999999956</v>
      </c>
      <c r="G22" s="225">
        <v>1.0209119999999974</v>
      </c>
      <c r="H22" s="224">
        <v>0.79210500000000006</v>
      </c>
      <c r="I22" s="224">
        <v>1.0122199999999968</v>
      </c>
      <c r="J22" s="225">
        <v>0.88454799999999767</v>
      </c>
      <c r="K22" s="224">
        <v>0</v>
      </c>
      <c r="L22" s="224">
        <v>0</v>
      </c>
      <c r="M22" s="225">
        <v>0</v>
      </c>
      <c r="N22" s="226">
        <f t="shared" si="3"/>
        <v>13.04216799999997</v>
      </c>
      <c r="O22" s="213"/>
      <c r="P22" s="213"/>
      <c r="Q22" s="213"/>
    </row>
    <row r="23" spans="1:17" ht="12.75" customHeight="1">
      <c r="A23" s="222" t="s">
        <v>18</v>
      </c>
      <c r="B23" s="223">
        <v>1.1538400000000002</v>
      </c>
      <c r="C23" s="224">
        <v>0.84417999999999993</v>
      </c>
      <c r="D23" s="225">
        <v>1.0886500000000001</v>
      </c>
      <c r="E23" s="224">
        <v>1.1258600000000001</v>
      </c>
      <c r="F23" s="224">
        <v>1.20757</v>
      </c>
      <c r="G23" s="225">
        <v>0.72797000000000001</v>
      </c>
      <c r="H23" s="224">
        <v>1.0309699999999999</v>
      </c>
      <c r="I23" s="224">
        <v>1.29782</v>
      </c>
      <c r="J23" s="225">
        <v>1.4530699999999999</v>
      </c>
      <c r="K23" s="224">
        <v>0</v>
      </c>
      <c r="L23" s="224">
        <v>0</v>
      </c>
      <c r="M23" s="225">
        <v>0</v>
      </c>
      <c r="N23" s="226">
        <f t="shared" si="3"/>
        <v>9.9299300000000006</v>
      </c>
      <c r="O23" s="213"/>
      <c r="P23" s="213"/>
      <c r="Q23" s="213"/>
    </row>
    <row r="24" spans="1:17" ht="12.75" customHeight="1">
      <c r="A24" s="222" t="s">
        <v>1</v>
      </c>
      <c r="B24" s="223">
        <v>0.91309799999999974</v>
      </c>
      <c r="C24" s="224">
        <v>0.76590599999999964</v>
      </c>
      <c r="D24" s="225">
        <v>0.93009200000000047</v>
      </c>
      <c r="E24" s="224">
        <v>0.51874199999999993</v>
      </c>
      <c r="F24" s="224">
        <v>0.51495099999999983</v>
      </c>
      <c r="G24" s="225">
        <v>0.43916399999999989</v>
      </c>
      <c r="H24" s="224">
        <v>0.5040309999999999</v>
      </c>
      <c r="I24" s="224">
        <v>0.48405700000000013</v>
      </c>
      <c r="J24" s="225">
        <v>0.38236099999999984</v>
      </c>
      <c r="K24" s="224">
        <v>0</v>
      </c>
      <c r="L24" s="224">
        <v>0</v>
      </c>
      <c r="M24" s="225">
        <v>0</v>
      </c>
      <c r="N24" s="226">
        <f t="shared" si="3"/>
        <v>5.4524019999999993</v>
      </c>
      <c r="O24" s="213"/>
      <c r="P24" s="213"/>
      <c r="Q24" s="213"/>
    </row>
    <row r="25" spans="1:17" ht="12.75" customHeight="1">
      <c r="A25" s="222" t="s">
        <v>2</v>
      </c>
      <c r="B25" s="223">
        <v>0.77889499999999667</v>
      </c>
      <c r="C25" s="224">
        <v>1.0106149999999956</v>
      </c>
      <c r="D25" s="225">
        <v>1.4747909999999944</v>
      </c>
      <c r="E25" s="224">
        <v>1.5879529999999924</v>
      </c>
      <c r="F25" s="224">
        <v>2.1470949999999926</v>
      </c>
      <c r="G25" s="225">
        <v>2.1787729999999943</v>
      </c>
      <c r="H25" s="224">
        <v>2.5752629999999939</v>
      </c>
      <c r="I25" s="224">
        <v>2.2988289999999929</v>
      </c>
      <c r="J25" s="225">
        <v>2.3289649999999948</v>
      </c>
      <c r="K25" s="224">
        <v>0</v>
      </c>
      <c r="L25" s="224">
        <v>0</v>
      </c>
      <c r="M25" s="225">
        <v>0</v>
      </c>
      <c r="N25" s="226">
        <f t="shared" si="3"/>
        <v>16.381178999999946</v>
      </c>
      <c r="O25" s="213"/>
      <c r="P25" s="213"/>
      <c r="Q25" s="213"/>
    </row>
    <row r="26" spans="1:17" ht="12.75" customHeight="1">
      <c r="A26" s="479" t="s">
        <v>197</v>
      </c>
      <c r="B26" s="481">
        <f>SUM(B27:D27)</f>
        <v>312.31694400000003</v>
      </c>
      <c r="C26" s="482"/>
      <c r="D26" s="483"/>
      <c r="E26" s="481">
        <f>SUM(E27:G27)</f>
        <v>205.383982</v>
      </c>
      <c r="F26" s="482"/>
      <c r="G26" s="483"/>
      <c r="H26" s="482">
        <f>SUM(H27:J27)</f>
        <v>152.33993800000002</v>
      </c>
      <c r="I26" s="482"/>
      <c r="J26" s="483"/>
      <c r="K26" s="482">
        <f>SUM(K27:M27)</f>
        <v>0</v>
      </c>
      <c r="L26" s="482"/>
      <c r="M26" s="483"/>
      <c r="N26" s="484">
        <f>SUM(N28:N31)</f>
        <v>670.04086400000017</v>
      </c>
      <c r="O26" s="213"/>
      <c r="P26" s="213"/>
      <c r="Q26" s="213"/>
    </row>
    <row r="27" spans="1:17" s="32" customFormat="1" ht="13.5" customHeight="1">
      <c r="A27" s="480"/>
      <c r="B27" s="221">
        <f t="shared" ref="B27:M27" si="4">SUM(B28:B31)</f>
        <v>110.63938400000002</v>
      </c>
      <c r="C27" s="217">
        <f t="shared" si="4"/>
        <v>102.84673400000001</v>
      </c>
      <c r="D27" s="220">
        <f t="shared" si="4"/>
        <v>98.830825999999988</v>
      </c>
      <c r="E27" s="221">
        <f t="shared" si="4"/>
        <v>86.993900000000011</v>
      </c>
      <c r="F27" s="217">
        <f t="shared" si="4"/>
        <v>67.533989000000005</v>
      </c>
      <c r="G27" s="220">
        <f t="shared" si="4"/>
        <v>50.856092999999994</v>
      </c>
      <c r="H27" s="217">
        <f t="shared" si="4"/>
        <v>51.184598000000015</v>
      </c>
      <c r="I27" s="217">
        <f t="shared" si="4"/>
        <v>48.515076999999991</v>
      </c>
      <c r="J27" s="220">
        <f t="shared" si="4"/>
        <v>52.640262999999997</v>
      </c>
      <c r="K27" s="217">
        <f t="shared" si="4"/>
        <v>0</v>
      </c>
      <c r="L27" s="217">
        <f t="shared" si="4"/>
        <v>0</v>
      </c>
      <c r="M27" s="220">
        <f t="shared" si="4"/>
        <v>0</v>
      </c>
      <c r="N27" s="485"/>
      <c r="O27" s="214"/>
      <c r="P27" s="214"/>
      <c r="Q27" s="214"/>
    </row>
    <row r="28" spans="1:17" ht="12" customHeight="1">
      <c r="A28" s="222" t="s">
        <v>0</v>
      </c>
      <c r="B28" s="223">
        <v>0.40168999999999999</v>
      </c>
      <c r="C28" s="224">
        <v>0.37875999999999999</v>
      </c>
      <c r="D28" s="225">
        <v>0.34222000000000002</v>
      </c>
      <c r="E28" s="224">
        <v>0.29486000000000001</v>
      </c>
      <c r="F28" s="224">
        <v>0.19263</v>
      </c>
      <c r="G28" s="225">
        <v>7.4340000000000003E-2</v>
      </c>
      <c r="H28" s="224">
        <v>6.0709999999999993E-2</v>
      </c>
      <c r="I28" s="224">
        <v>5.9459999999999992E-2</v>
      </c>
      <c r="J28" s="225">
        <v>0.14924999999999999</v>
      </c>
      <c r="K28" s="224">
        <v>0</v>
      </c>
      <c r="L28" s="224">
        <v>0</v>
      </c>
      <c r="M28" s="225">
        <v>0</v>
      </c>
      <c r="N28" s="226">
        <f>SUM(B28:M28)</f>
        <v>1.9539200000000005</v>
      </c>
      <c r="O28" s="213"/>
      <c r="P28" s="213"/>
      <c r="Q28" s="213"/>
    </row>
    <row r="29" spans="1:17" ht="12.75" customHeight="1">
      <c r="A29" s="222" t="s">
        <v>15</v>
      </c>
      <c r="B29" s="223">
        <v>105.90241000000002</v>
      </c>
      <c r="C29" s="224">
        <v>98.754214000000005</v>
      </c>
      <c r="D29" s="225">
        <v>94.491585999999984</v>
      </c>
      <c r="E29" s="224">
        <v>83.254971000000012</v>
      </c>
      <c r="F29" s="224">
        <v>64.678000000000011</v>
      </c>
      <c r="G29" s="225">
        <v>48.448353999999995</v>
      </c>
      <c r="H29" s="224">
        <v>48.704491000000019</v>
      </c>
      <c r="I29" s="224">
        <v>46.147497999999985</v>
      </c>
      <c r="J29" s="225">
        <v>50.265137999999993</v>
      </c>
      <c r="K29" s="224">
        <v>0</v>
      </c>
      <c r="L29" s="224">
        <v>0</v>
      </c>
      <c r="M29" s="225">
        <v>0</v>
      </c>
      <c r="N29" s="226">
        <f>SUM(B29:M29)</f>
        <v>640.64666200000011</v>
      </c>
      <c r="O29" s="213"/>
      <c r="P29" s="213"/>
      <c r="Q29" s="213"/>
    </row>
    <row r="30" spans="1:17" ht="12.75" customHeight="1">
      <c r="A30" s="222" t="s">
        <v>16</v>
      </c>
      <c r="B30" s="223">
        <v>0.78742899999999993</v>
      </c>
      <c r="C30" s="224">
        <v>0.6625359999999999</v>
      </c>
      <c r="D30" s="225">
        <v>0.78583000000000003</v>
      </c>
      <c r="E30" s="224">
        <v>0.59592100000000003</v>
      </c>
      <c r="F30" s="224">
        <v>0</v>
      </c>
      <c r="G30" s="225">
        <v>0</v>
      </c>
      <c r="H30" s="224">
        <v>0</v>
      </c>
      <c r="I30" s="224">
        <v>4.5300000000000002E-3</v>
      </c>
      <c r="J30" s="225">
        <v>1.6000000000000001E-4</v>
      </c>
      <c r="K30" s="224">
        <v>0</v>
      </c>
      <c r="L30" s="224">
        <v>0</v>
      </c>
      <c r="M30" s="225">
        <v>0</v>
      </c>
      <c r="N30" s="226">
        <f>SUM(B30:M30)</f>
        <v>2.8364059999999998</v>
      </c>
      <c r="O30" s="213"/>
      <c r="P30" s="213"/>
      <c r="Q30" s="213"/>
    </row>
    <row r="31" spans="1:17" ht="12" customHeight="1">
      <c r="A31" s="222" t="s">
        <v>17</v>
      </c>
      <c r="B31" s="223">
        <v>3.5478550000000011</v>
      </c>
      <c r="C31" s="224">
        <v>3.0512240000000035</v>
      </c>
      <c r="D31" s="225">
        <v>3.2111899999999998</v>
      </c>
      <c r="E31" s="224">
        <v>2.8481480000000006</v>
      </c>
      <c r="F31" s="224">
        <v>2.663358999999998</v>
      </c>
      <c r="G31" s="225">
        <v>2.3333989999999982</v>
      </c>
      <c r="H31" s="224">
        <v>2.4193969999999996</v>
      </c>
      <c r="I31" s="224">
        <v>2.3035890000000019</v>
      </c>
      <c r="J31" s="225">
        <v>2.2257150000000014</v>
      </c>
      <c r="K31" s="224">
        <v>0</v>
      </c>
      <c r="L31" s="224">
        <v>0</v>
      </c>
      <c r="M31" s="225">
        <v>0</v>
      </c>
      <c r="N31" s="226">
        <f>SUM(B31:M31)</f>
        <v>24.603876000000003</v>
      </c>
      <c r="O31" s="213"/>
      <c r="P31" s="213"/>
      <c r="Q31" s="213"/>
    </row>
    <row r="32" spans="1:17" ht="12" customHeight="1">
      <c r="A32" s="479" t="s">
        <v>6</v>
      </c>
      <c r="B32" s="481">
        <f>SUM(B33:D33)</f>
        <v>20073.004217999995</v>
      </c>
      <c r="C32" s="482"/>
      <c r="D32" s="483"/>
      <c r="E32" s="481">
        <f>SUM(E33:G33)</f>
        <v>15350.599933</v>
      </c>
      <c r="F32" s="482"/>
      <c r="G32" s="483"/>
      <c r="H32" s="482">
        <f>SUM(H33:J33)</f>
        <v>16167.816619999998</v>
      </c>
      <c r="I32" s="482"/>
      <c r="J32" s="483"/>
      <c r="K32" s="482">
        <f>SUM(K33:M33)</f>
        <v>0</v>
      </c>
      <c r="L32" s="482"/>
      <c r="M32" s="483"/>
      <c r="N32" s="484">
        <f>SUM(N34:N41)</f>
        <v>51591.420770999997</v>
      </c>
      <c r="O32" s="213"/>
      <c r="P32" s="213"/>
      <c r="Q32" s="213"/>
    </row>
    <row r="33" spans="1:17" s="32" customFormat="1">
      <c r="A33" s="480"/>
      <c r="B33" s="221">
        <f t="shared" ref="B33:M33" si="5">SUM(B34:B41)</f>
        <v>7226.6367499999988</v>
      </c>
      <c r="C33" s="217">
        <f t="shared" si="5"/>
        <v>6475.0028839999986</v>
      </c>
      <c r="D33" s="220">
        <f t="shared" si="5"/>
        <v>6371.3645839999981</v>
      </c>
      <c r="E33" s="221">
        <f t="shared" si="5"/>
        <v>5751.3677860000007</v>
      </c>
      <c r="F33" s="217">
        <f t="shared" si="5"/>
        <v>4750.5177679999997</v>
      </c>
      <c r="G33" s="220">
        <f t="shared" si="5"/>
        <v>4848.7143789999991</v>
      </c>
      <c r="H33" s="217">
        <f t="shared" si="5"/>
        <v>5246.8484599999992</v>
      </c>
      <c r="I33" s="217">
        <f t="shared" si="5"/>
        <v>5572.3549090000006</v>
      </c>
      <c r="J33" s="220">
        <f t="shared" si="5"/>
        <v>5348.6132509999989</v>
      </c>
      <c r="K33" s="217">
        <f t="shared" si="5"/>
        <v>0</v>
      </c>
      <c r="L33" s="217">
        <f t="shared" si="5"/>
        <v>0</v>
      </c>
      <c r="M33" s="220">
        <f t="shared" si="5"/>
        <v>0</v>
      </c>
      <c r="N33" s="485"/>
      <c r="O33" s="214"/>
      <c r="P33" s="214"/>
      <c r="Q33" s="214"/>
    </row>
    <row r="34" spans="1:17" ht="12" customHeight="1">
      <c r="A34" s="222" t="s">
        <v>0</v>
      </c>
      <c r="B34" s="223">
        <f t="shared" ref="B34:M34" si="6">B8-B18</f>
        <v>2951.9566400000003</v>
      </c>
      <c r="C34" s="224">
        <f t="shared" si="6"/>
        <v>2463.4731200000001</v>
      </c>
      <c r="D34" s="225">
        <f t="shared" si="6"/>
        <v>2601.1026200000001</v>
      </c>
      <c r="E34" s="224">
        <f t="shared" si="6"/>
        <v>2138.2443599999997</v>
      </c>
      <c r="F34" s="224">
        <f t="shared" si="6"/>
        <v>2087.1819299999997</v>
      </c>
      <c r="G34" s="225">
        <f t="shared" si="6"/>
        <v>2222.59683</v>
      </c>
      <c r="H34" s="224">
        <f t="shared" si="6"/>
        <v>2280.79646</v>
      </c>
      <c r="I34" s="224">
        <f t="shared" si="6"/>
        <v>2379.2666600000002</v>
      </c>
      <c r="J34" s="225">
        <f t="shared" si="6"/>
        <v>2025.5114600000002</v>
      </c>
      <c r="K34" s="224">
        <f t="shared" si="6"/>
        <v>0</v>
      </c>
      <c r="L34" s="224">
        <f t="shared" si="6"/>
        <v>0</v>
      </c>
      <c r="M34" s="225">
        <f t="shared" si="6"/>
        <v>0</v>
      </c>
      <c r="N34" s="226">
        <f>SUM(B34:M34)</f>
        <v>21150.130080000003</v>
      </c>
      <c r="O34" s="213"/>
      <c r="P34" s="213"/>
      <c r="Q34" s="213"/>
    </row>
    <row r="35" spans="1:17" ht="12" customHeight="1">
      <c r="A35" s="222" t="s">
        <v>15</v>
      </c>
      <c r="B35" s="223">
        <f t="shared" ref="B35:M35" si="7">B9-B19</f>
        <v>3310.085031999999</v>
      </c>
      <c r="C35" s="224">
        <f t="shared" si="7"/>
        <v>3022.4523689999996</v>
      </c>
      <c r="D35" s="225">
        <f t="shared" si="7"/>
        <v>2617.8767739999989</v>
      </c>
      <c r="E35" s="224">
        <f t="shared" si="7"/>
        <v>2587.196101</v>
      </c>
      <c r="F35" s="224">
        <f t="shared" si="7"/>
        <v>1674.6935279999993</v>
      </c>
      <c r="G35" s="225">
        <f t="shared" si="7"/>
        <v>1606.6720780000001</v>
      </c>
      <c r="H35" s="224">
        <f t="shared" si="7"/>
        <v>1975.3465209999997</v>
      </c>
      <c r="I35" s="224">
        <f t="shared" si="7"/>
        <v>2275.1573709999998</v>
      </c>
      <c r="J35" s="225">
        <f t="shared" si="7"/>
        <v>2396.9477040000002</v>
      </c>
      <c r="K35" s="224">
        <f t="shared" si="7"/>
        <v>0</v>
      </c>
      <c r="L35" s="224">
        <f t="shared" si="7"/>
        <v>0</v>
      </c>
      <c r="M35" s="225">
        <f t="shared" si="7"/>
        <v>0</v>
      </c>
      <c r="N35" s="226">
        <f>SUM(B35:M35)</f>
        <v>21466.427477999998</v>
      </c>
      <c r="O35" s="213"/>
      <c r="P35" s="213"/>
      <c r="Q35" s="213"/>
    </row>
    <row r="36" spans="1:17" ht="12.75" customHeight="1">
      <c r="A36" s="222" t="s">
        <v>16</v>
      </c>
      <c r="B36" s="223">
        <f t="shared" ref="B36:M36" si="8">B10-B20</f>
        <v>180.65093800000002</v>
      </c>
      <c r="C36" s="224">
        <f t="shared" si="8"/>
        <v>234.826041</v>
      </c>
      <c r="D36" s="225">
        <f t="shared" si="8"/>
        <v>209.26506200000003</v>
      </c>
      <c r="E36" s="224">
        <f t="shared" si="8"/>
        <v>100.23121899999998</v>
      </c>
      <c r="F36" s="224">
        <f t="shared" si="8"/>
        <v>48.000225999999998</v>
      </c>
      <c r="G36" s="225">
        <f t="shared" si="8"/>
        <v>252.110758</v>
      </c>
      <c r="H36" s="224">
        <f t="shared" si="8"/>
        <v>233.57483000000002</v>
      </c>
      <c r="I36" s="224">
        <f t="shared" si="8"/>
        <v>170.20955000000001</v>
      </c>
      <c r="J36" s="225">
        <f t="shared" si="8"/>
        <v>182.18133499999999</v>
      </c>
      <c r="K36" s="224">
        <f t="shared" si="8"/>
        <v>0</v>
      </c>
      <c r="L36" s="224">
        <f t="shared" si="8"/>
        <v>0</v>
      </c>
      <c r="M36" s="225">
        <f t="shared" si="8"/>
        <v>0</v>
      </c>
      <c r="N36" s="226">
        <f t="shared" ref="N36:N41" si="9">SUM(B36:M36)</f>
        <v>1611.0499590000002</v>
      </c>
      <c r="O36" s="213"/>
      <c r="P36" s="213"/>
      <c r="Q36" s="213"/>
    </row>
    <row r="37" spans="1:17" ht="12.75" customHeight="1">
      <c r="A37" s="222" t="s">
        <v>17</v>
      </c>
      <c r="B37" s="223">
        <f t="shared" ref="B37:M37" si="10">B11-B21</f>
        <v>331.72226199999994</v>
      </c>
      <c r="C37" s="224">
        <f t="shared" si="10"/>
        <v>306.34439200000014</v>
      </c>
      <c r="D37" s="225">
        <f t="shared" si="10"/>
        <v>323.99220100000048</v>
      </c>
      <c r="E37" s="224">
        <f t="shared" si="10"/>
        <v>288.79215600000026</v>
      </c>
      <c r="F37" s="224">
        <f t="shared" si="10"/>
        <v>274.96803200000005</v>
      </c>
      <c r="G37" s="225">
        <f t="shared" si="10"/>
        <v>253.12234999999993</v>
      </c>
      <c r="H37" s="224">
        <f t="shared" si="10"/>
        <v>254.40359800000004</v>
      </c>
      <c r="I37" s="224">
        <f t="shared" si="10"/>
        <v>251.37971799999994</v>
      </c>
      <c r="J37" s="225">
        <f t="shared" si="10"/>
        <v>248.05462699999995</v>
      </c>
      <c r="K37" s="224">
        <f t="shared" si="10"/>
        <v>0</v>
      </c>
      <c r="L37" s="224">
        <f t="shared" si="10"/>
        <v>0</v>
      </c>
      <c r="M37" s="225">
        <f t="shared" si="10"/>
        <v>0</v>
      </c>
      <c r="N37" s="226">
        <f t="shared" si="9"/>
        <v>2532.779336000001</v>
      </c>
      <c r="O37" s="213"/>
      <c r="P37" s="213"/>
      <c r="Q37" s="213"/>
    </row>
    <row r="38" spans="1:17" ht="12.75" customHeight="1">
      <c r="A38" s="222" t="s">
        <v>3</v>
      </c>
      <c r="B38" s="223">
        <f t="shared" ref="B38:M38" si="11">B12-B22</f>
        <v>245.99171399999994</v>
      </c>
      <c r="C38" s="224">
        <f t="shared" si="11"/>
        <v>219.32518100000038</v>
      </c>
      <c r="D38" s="225">
        <f t="shared" si="11"/>
        <v>284.15880499999992</v>
      </c>
      <c r="E38" s="224">
        <f t="shared" si="11"/>
        <v>307.91770500000041</v>
      </c>
      <c r="F38" s="224">
        <f t="shared" si="11"/>
        <v>230.16465100000033</v>
      </c>
      <c r="G38" s="225">
        <f t="shared" si="11"/>
        <v>126.93952200000003</v>
      </c>
      <c r="H38" s="224">
        <f t="shared" si="11"/>
        <v>88.121867000000051</v>
      </c>
      <c r="I38" s="224">
        <f t="shared" si="11"/>
        <v>120.65523999999989</v>
      </c>
      <c r="J38" s="225">
        <f t="shared" si="11"/>
        <v>102.19217400000001</v>
      </c>
      <c r="K38" s="224">
        <f t="shared" si="11"/>
        <v>0</v>
      </c>
      <c r="L38" s="224">
        <f t="shared" si="11"/>
        <v>0</v>
      </c>
      <c r="M38" s="225">
        <f t="shared" si="11"/>
        <v>0</v>
      </c>
      <c r="N38" s="226">
        <f t="shared" si="9"/>
        <v>1725.466859000001</v>
      </c>
      <c r="O38" s="213"/>
      <c r="P38" s="213"/>
      <c r="Q38" s="213"/>
    </row>
    <row r="39" spans="1:17" ht="12.75" customHeight="1">
      <c r="A39" s="222" t="s">
        <v>18</v>
      </c>
      <c r="B39" s="223">
        <f t="shared" ref="B39:M39" si="12">B13-B23</f>
        <v>88.01527999999999</v>
      </c>
      <c r="C39" s="224">
        <f t="shared" si="12"/>
        <v>64.731110000000015</v>
      </c>
      <c r="D39" s="225">
        <f t="shared" si="12"/>
        <v>79.105440000000002</v>
      </c>
      <c r="E39" s="224">
        <f t="shared" si="12"/>
        <v>80.625240000000005</v>
      </c>
      <c r="F39" s="224">
        <f t="shared" si="12"/>
        <v>91.637319999999988</v>
      </c>
      <c r="G39" s="225">
        <f t="shared" si="12"/>
        <v>58.665669999999999</v>
      </c>
      <c r="H39" s="224">
        <f t="shared" si="12"/>
        <v>80.535429999999991</v>
      </c>
      <c r="I39" s="224">
        <f t="shared" si="12"/>
        <v>96.982619999999997</v>
      </c>
      <c r="J39" s="225">
        <f t="shared" si="12"/>
        <v>108.14160000000001</v>
      </c>
      <c r="K39" s="224">
        <f t="shared" si="12"/>
        <v>0</v>
      </c>
      <c r="L39" s="224">
        <f t="shared" si="12"/>
        <v>0</v>
      </c>
      <c r="M39" s="225">
        <f t="shared" si="12"/>
        <v>0</v>
      </c>
      <c r="N39" s="226">
        <f t="shared" si="9"/>
        <v>748.43970999999999</v>
      </c>
      <c r="O39" s="213"/>
      <c r="P39" s="213"/>
      <c r="Q39" s="213"/>
    </row>
    <row r="40" spans="1:17" ht="12.75" customHeight="1">
      <c r="A40" s="222" t="s">
        <v>1</v>
      </c>
      <c r="B40" s="223">
        <f t="shared" ref="B40:M40" si="13">B14-B24</f>
        <v>73.79613700000003</v>
      </c>
      <c r="C40" s="224">
        <f t="shared" si="13"/>
        <v>67.274323000000024</v>
      </c>
      <c r="D40" s="225">
        <f t="shared" si="13"/>
        <v>76.270038000000028</v>
      </c>
      <c r="E40" s="224">
        <f t="shared" si="13"/>
        <v>44.813716999999976</v>
      </c>
      <c r="F40" s="224">
        <f t="shared" si="13"/>
        <v>45.405875999999957</v>
      </c>
      <c r="G40" s="225">
        <f t="shared" si="13"/>
        <v>33.046326999999998</v>
      </c>
      <c r="H40" s="224">
        <f t="shared" si="13"/>
        <v>40.203966999999984</v>
      </c>
      <c r="I40" s="224">
        <f t="shared" si="13"/>
        <v>40.735682000000033</v>
      </c>
      <c r="J40" s="225">
        <f t="shared" si="13"/>
        <v>33.398242999999987</v>
      </c>
      <c r="K40" s="224">
        <f t="shared" si="13"/>
        <v>0</v>
      </c>
      <c r="L40" s="224">
        <f t="shared" si="13"/>
        <v>0</v>
      </c>
      <c r="M40" s="225">
        <f t="shared" si="13"/>
        <v>0</v>
      </c>
      <c r="N40" s="226">
        <f t="shared" si="9"/>
        <v>454.94431000000009</v>
      </c>
      <c r="O40" s="213"/>
      <c r="P40" s="213"/>
      <c r="Q40" s="213"/>
    </row>
    <row r="41" spans="1:17">
      <c r="A41" s="227" t="s">
        <v>2</v>
      </c>
      <c r="B41" s="228">
        <f t="shared" ref="B41:M41" si="14">B15-B25</f>
        <v>44.418746999999883</v>
      </c>
      <c r="C41" s="229">
        <f t="shared" si="14"/>
        <v>96.576347999999783</v>
      </c>
      <c r="D41" s="230">
        <f t="shared" si="14"/>
        <v>179.59364399999882</v>
      </c>
      <c r="E41" s="229">
        <f t="shared" si="14"/>
        <v>203.54728799999867</v>
      </c>
      <c r="F41" s="229">
        <f t="shared" si="14"/>
        <v>298.46620500000063</v>
      </c>
      <c r="G41" s="230">
        <f t="shared" si="14"/>
        <v>295.56084399999958</v>
      </c>
      <c r="H41" s="229">
        <f t="shared" si="14"/>
        <v>293.86578699999905</v>
      </c>
      <c r="I41" s="229">
        <f t="shared" si="14"/>
        <v>237.96806799999993</v>
      </c>
      <c r="J41" s="230">
        <f t="shared" si="14"/>
        <v>252.18610800000008</v>
      </c>
      <c r="K41" s="229">
        <f t="shared" si="14"/>
        <v>0</v>
      </c>
      <c r="L41" s="229">
        <f t="shared" si="14"/>
        <v>0</v>
      </c>
      <c r="M41" s="230">
        <f t="shared" si="14"/>
        <v>0</v>
      </c>
      <c r="N41" s="231">
        <f t="shared" si="9"/>
        <v>1902.1830389999964</v>
      </c>
      <c r="O41" s="213"/>
      <c r="P41" s="213"/>
      <c r="Q41" s="213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16"/>
      <c r="P42" s="216"/>
      <c r="Q42" s="216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9" type="noConversion"/>
  <conditionalFormatting sqref="B6:D41">
    <cfRule type="expression" dxfId="35" priority="4">
      <formula>SEARCH($B$4,$N$1)</formula>
    </cfRule>
  </conditionalFormatting>
  <conditionalFormatting sqref="B6:G41">
    <cfRule type="expression" dxfId="34" priority="3">
      <formula>SEARCH($E$4,$N$1)</formula>
    </cfRule>
  </conditionalFormatting>
  <conditionalFormatting sqref="B6:J41">
    <cfRule type="expression" dxfId="33" priority="2">
      <formula>SEARCH($H$4,$N$1)</formula>
    </cfRule>
  </conditionalFormatting>
  <conditionalFormatting sqref="B6:M41">
    <cfRule type="expression" dxfId="32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2" t="s">
        <v>377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10" t="str">
        <f>'3.1'!N1</f>
        <v>III. čtvrtletí 2023</v>
      </c>
    </row>
    <row r="2" spans="1:15" s="6" customFormat="1" ht="6" customHeight="1"/>
    <row r="3" spans="1:15" s="6" customFormat="1" ht="12">
      <c r="A3" s="494" t="str">
        <f>'3.1'!A4</f>
        <v>2023</v>
      </c>
      <c r="B3" s="486" t="s">
        <v>180</v>
      </c>
      <c r="C3" s="489"/>
      <c r="D3" s="490"/>
      <c r="E3" s="486" t="s">
        <v>182</v>
      </c>
      <c r="F3" s="489"/>
      <c r="G3" s="490"/>
      <c r="H3" s="486" t="s">
        <v>183</v>
      </c>
      <c r="I3" s="489"/>
      <c r="J3" s="490"/>
      <c r="K3" s="486" t="s">
        <v>184</v>
      </c>
      <c r="L3" s="489"/>
      <c r="M3" s="490"/>
      <c r="N3" s="489" t="s">
        <v>53</v>
      </c>
    </row>
    <row r="4" spans="1:15" s="6" customFormat="1" ht="12" customHeight="1">
      <c r="A4" s="495"/>
      <c r="B4" s="417" t="s">
        <v>60</v>
      </c>
      <c r="C4" s="418" t="s">
        <v>61</v>
      </c>
      <c r="D4" s="419" t="s">
        <v>62</v>
      </c>
      <c r="E4" s="417" t="s">
        <v>63</v>
      </c>
      <c r="F4" s="418" t="s">
        <v>64</v>
      </c>
      <c r="G4" s="419" t="s">
        <v>65</v>
      </c>
      <c r="H4" s="417" t="s">
        <v>66</v>
      </c>
      <c r="I4" s="418" t="s">
        <v>67</v>
      </c>
      <c r="J4" s="419" t="s">
        <v>68</v>
      </c>
      <c r="K4" s="417" t="s">
        <v>69</v>
      </c>
      <c r="L4" s="418" t="s">
        <v>70</v>
      </c>
      <c r="M4" s="419" t="s">
        <v>71</v>
      </c>
      <c r="N4" s="496"/>
    </row>
    <row r="5" spans="1:15" s="6" customFormat="1" ht="12" customHeight="1">
      <c r="A5" s="479" t="s">
        <v>283</v>
      </c>
      <c r="B5" s="497">
        <f>SUM(B6:D6)</f>
        <v>-2787.6879870000012</v>
      </c>
      <c r="C5" s="498"/>
      <c r="D5" s="499"/>
      <c r="E5" s="481">
        <f>SUM(E6:G6)</f>
        <v>-799.53145100000017</v>
      </c>
      <c r="F5" s="482"/>
      <c r="G5" s="483"/>
      <c r="H5" s="481">
        <f>SUM(H6:J6)</f>
        <v>-2544.5150020000001</v>
      </c>
      <c r="I5" s="482"/>
      <c r="J5" s="483"/>
      <c r="K5" s="481">
        <f>SUM(K6:M6)</f>
        <v>0</v>
      </c>
      <c r="L5" s="482"/>
      <c r="M5" s="483"/>
      <c r="N5" s="484">
        <f>SUM(B6:M6)</f>
        <v>-6131.734440000002</v>
      </c>
    </row>
    <row r="6" spans="1:15" s="36" customFormat="1" ht="12" customHeight="1">
      <c r="A6" s="480"/>
      <c r="B6" s="221">
        <f t="shared" ref="B6:M6" si="0">B7+B8+B9+B10</f>
        <v>-1226.4364940000005</v>
      </c>
      <c r="C6" s="217">
        <f t="shared" si="0"/>
        <v>-930.28540400000031</v>
      </c>
      <c r="D6" s="220">
        <f t="shared" si="0"/>
        <v>-630.96608900000024</v>
      </c>
      <c r="E6" s="221">
        <f t="shared" si="0"/>
        <v>-601.11072500000023</v>
      </c>
      <c r="F6" s="217">
        <f t="shared" si="0"/>
        <v>76.871923000000152</v>
      </c>
      <c r="G6" s="220">
        <f t="shared" si="0"/>
        <v>-275.2926490000001</v>
      </c>
      <c r="H6" s="221">
        <f t="shared" si="0"/>
        <v>-783.50791900000002</v>
      </c>
      <c r="I6" s="217">
        <f t="shared" si="0"/>
        <v>-898.81593700000019</v>
      </c>
      <c r="J6" s="220">
        <f t="shared" si="0"/>
        <v>-862.191146</v>
      </c>
      <c r="K6" s="221">
        <f t="shared" si="0"/>
        <v>0</v>
      </c>
      <c r="L6" s="217">
        <f t="shared" si="0"/>
        <v>0</v>
      </c>
      <c r="M6" s="220">
        <f t="shared" si="0"/>
        <v>0</v>
      </c>
      <c r="N6" s="485"/>
    </row>
    <row r="7" spans="1:15" s="6" customFormat="1" ht="12" customHeight="1">
      <c r="A7" s="222" t="s">
        <v>49</v>
      </c>
      <c r="B7" s="239">
        <v>1529.135</v>
      </c>
      <c r="C7" s="234">
        <v>1220.9219999999998</v>
      </c>
      <c r="D7" s="225">
        <v>1050.7929999999999</v>
      </c>
      <c r="E7" s="239">
        <v>1048.482</v>
      </c>
      <c r="F7" s="234">
        <v>1033.0720000000001</v>
      </c>
      <c r="G7" s="225">
        <v>819.91800000000001</v>
      </c>
      <c r="H7" s="239">
        <v>938.69099999999992</v>
      </c>
      <c r="I7" s="234">
        <v>864.25399999999991</v>
      </c>
      <c r="J7" s="225">
        <v>865.54300000000001</v>
      </c>
      <c r="K7" s="239">
        <v>0</v>
      </c>
      <c r="L7" s="234">
        <v>0</v>
      </c>
      <c r="M7" s="225">
        <v>0</v>
      </c>
      <c r="N7" s="235">
        <f>SUM(B7:M7)</f>
        <v>9370.81</v>
      </c>
    </row>
    <row r="8" spans="1:15" s="6" customFormat="1" ht="12" customHeight="1">
      <c r="A8" s="222" t="s">
        <v>50</v>
      </c>
      <c r="B8" s="239">
        <v>63.615311999999996</v>
      </c>
      <c r="C8" s="234">
        <v>26.412834999999998</v>
      </c>
      <c r="D8" s="225">
        <v>0.19533899999999998</v>
      </c>
      <c r="E8" s="239">
        <v>0.18436399999999997</v>
      </c>
      <c r="F8" s="234">
        <v>0.15961499999999998</v>
      </c>
      <c r="G8" s="225">
        <v>0.136683</v>
      </c>
      <c r="H8" s="239">
        <v>1.481644</v>
      </c>
      <c r="I8" s="234">
        <v>8.0705999999999986E-2</v>
      </c>
      <c r="J8" s="225">
        <v>0.52513299999999996</v>
      </c>
      <c r="K8" s="239">
        <v>0</v>
      </c>
      <c r="L8" s="234">
        <v>0</v>
      </c>
      <c r="M8" s="225">
        <v>0</v>
      </c>
      <c r="N8" s="235">
        <f>SUM(B8:M8)</f>
        <v>92.79163100000001</v>
      </c>
    </row>
    <row r="9" spans="1:15" s="6" customFormat="1" ht="12" customHeight="1">
      <c r="A9" s="222" t="s">
        <v>51</v>
      </c>
      <c r="B9" s="239">
        <v>-2818.1400000000003</v>
      </c>
      <c r="C9" s="234">
        <v>-2175.34</v>
      </c>
      <c r="D9" s="225">
        <v>-1681.8540000000003</v>
      </c>
      <c r="E9" s="239">
        <v>-1643.5220000000002</v>
      </c>
      <c r="F9" s="234">
        <v>-944.23599999999999</v>
      </c>
      <c r="G9" s="225">
        <v>-1075.325</v>
      </c>
      <c r="H9" s="239">
        <v>-1700.8509999999999</v>
      </c>
      <c r="I9" s="234">
        <v>-1706.835</v>
      </c>
      <c r="J9" s="225">
        <v>-1722.018</v>
      </c>
      <c r="K9" s="239">
        <v>0</v>
      </c>
      <c r="L9" s="234">
        <v>0</v>
      </c>
      <c r="M9" s="225">
        <v>0</v>
      </c>
      <c r="N9" s="235">
        <f>SUM(B9:M9)</f>
        <v>-15468.121000000003</v>
      </c>
    </row>
    <row r="10" spans="1:15" s="6" customFormat="1" ht="12" customHeight="1">
      <c r="A10" s="222" t="s">
        <v>52</v>
      </c>
      <c r="B10" s="239">
        <v>-1.0468060000000001</v>
      </c>
      <c r="C10" s="234">
        <v>-2.2802389999999999</v>
      </c>
      <c r="D10" s="225">
        <v>-0.100428</v>
      </c>
      <c r="E10" s="239">
        <v>-6.2550890000000008</v>
      </c>
      <c r="F10" s="234">
        <v>-12.123691999999998</v>
      </c>
      <c r="G10" s="225">
        <v>-20.022332000000002</v>
      </c>
      <c r="H10" s="239">
        <v>-22.829563</v>
      </c>
      <c r="I10" s="234">
        <v>-56.315642999999994</v>
      </c>
      <c r="J10" s="225">
        <v>-6.2412789999999996</v>
      </c>
      <c r="K10" s="239">
        <v>0</v>
      </c>
      <c r="L10" s="234">
        <v>0</v>
      </c>
      <c r="M10" s="225">
        <v>0</v>
      </c>
      <c r="N10" s="235">
        <f>SUM(B10:M10)</f>
        <v>-127.21507100000001</v>
      </c>
      <c r="O10" s="37"/>
    </row>
    <row r="11" spans="1:15" s="6" customFormat="1" ht="12" customHeight="1">
      <c r="A11" s="479" t="s">
        <v>228</v>
      </c>
      <c r="B11" s="481">
        <f>SUM(B12:D12)</f>
        <v>848.64297399999998</v>
      </c>
      <c r="C11" s="482"/>
      <c r="D11" s="483"/>
      <c r="E11" s="481">
        <f>SUM(E12:G12)</f>
        <v>672.74765600000001</v>
      </c>
      <c r="F11" s="482"/>
      <c r="G11" s="483"/>
      <c r="H11" s="481">
        <f>SUM(H12:J12)</f>
        <v>635.19337699999994</v>
      </c>
      <c r="I11" s="482"/>
      <c r="J11" s="483"/>
      <c r="K11" s="481">
        <f>SUM(K12:M12)</f>
        <v>0</v>
      </c>
      <c r="L11" s="482"/>
      <c r="M11" s="483"/>
      <c r="N11" s="484">
        <f>N13+N14</f>
        <v>2156.5840070000004</v>
      </c>
      <c r="O11" s="37"/>
    </row>
    <row r="12" spans="1:15" s="36" customFormat="1" ht="12" customHeight="1">
      <c r="A12" s="480"/>
      <c r="B12" s="221">
        <f>SUM(B13:B14)</f>
        <v>298.03454499999998</v>
      </c>
      <c r="C12" s="217">
        <f t="shared" ref="C12:M12" si="1">SUM(C13:C14)</f>
        <v>275.86830999999995</v>
      </c>
      <c r="D12" s="220">
        <f t="shared" si="1"/>
        <v>274.74011900000005</v>
      </c>
      <c r="E12" s="221">
        <f t="shared" si="1"/>
        <v>236.22415000000001</v>
      </c>
      <c r="F12" s="217">
        <f t="shared" si="1"/>
        <v>216.76561900000002</v>
      </c>
      <c r="G12" s="220">
        <f t="shared" si="1"/>
        <v>219.75788699999998</v>
      </c>
      <c r="H12" s="221">
        <f t="shared" si="1"/>
        <v>180.276994</v>
      </c>
      <c r="I12" s="217">
        <f t="shared" si="1"/>
        <v>230.61886199999998</v>
      </c>
      <c r="J12" s="220">
        <f t="shared" si="1"/>
        <v>224.29752099999996</v>
      </c>
      <c r="K12" s="221">
        <f t="shared" si="1"/>
        <v>0</v>
      </c>
      <c r="L12" s="217">
        <f t="shared" si="1"/>
        <v>0</v>
      </c>
      <c r="M12" s="220">
        <f t="shared" si="1"/>
        <v>0</v>
      </c>
      <c r="N12" s="485"/>
      <c r="O12" s="37"/>
    </row>
    <row r="13" spans="1:15" s="6" customFormat="1" ht="12" customHeight="1">
      <c r="A13" s="222" t="s">
        <v>58</v>
      </c>
      <c r="B13" s="239">
        <v>83.688000000000002</v>
      </c>
      <c r="C13" s="234">
        <v>75.998999999999995</v>
      </c>
      <c r="D13" s="241">
        <v>71.096000000000004</v>
      </c>
      <c r="E13" s="239">
        <v>53.780999999999999</v>
      </c>
      <c r="F13" s="234">
        <v>44.988999999999997</v>
      </c>
      <c r="G13" s="241">
        <v>52.386000000000003</v>
      </c>
      <c r="H13" s="239">
        <v>70.787999999999997</v>
      </c>
      <c r="I13" s="234">
        <v>61.703000000000003</v>
      </c>
      <c r="J13" s="241">
        <v>53.98</v>
      </c>
      <c r="K13" s="239">
        <v>0</v>
      </c>
      <c r="L13" s="234">
        <v>0</v>
      </c>
      <c r="M13" s="241">
        <v>0</v>
      </c>
      <c r="N13" s="235">
        <f>SUM(B13:M13)</f>
        <v>568.41000000000008</v>
      </c>
    </row>
    <row r="14" spans="1:15" s="6" customFormat="1" ht="12" customHeight="1">
      <c r="A14" s="222" t="s">
        <v>59</v>
      </c>
      <c r="B14" s="239">
        <v>214.34654499999999</v>
      </c>
      <c r="C14" s="234">
        <v>199.86930999999998</v>
      </c>
      <c r="D14" s="241">
        <v>203.64411900000002</v>
      </c>
      <c r="E14" s="239">
        <v>182.44315</v>
      </c>
      <c r="F14" s="234">
        <v>171.77661900000001</v>
      </c>
      <c r="G14" s="241">
        <v>167.37188699999999</v>
      </c>
      <c r="H14" s="239">
        <v>109.48899399999999</v>
      </c>
      <c r="I14" s="234">
        <v>168.91586199999998</v>
      </c>
      <c r="J14" s="241">
        <v>170.31752099999997</v>
      </c>
      <c r="K14" s="239">
        <v>0</v>
      </c>
      <c r="L14" s="234">
        <v>0</v>
      </c>
      <c r="M14" s="241">
        <v>0</v>
      </c>
      <c r="N14" s="235">
        <f>SUM(B14:M14)</f>
        <v>1588.1740070000001</v>
      </c>
    </row>
    <row r="15" spans="1:15" s="51" customFormat="1" ht="0.75" customHeight="1">
      <c r="A15" s="222"/>
      <c r="B15" s="239"/>
      <c r="C15" s="234"/>
      <c r="D15" s="241"/>
      <c r="E15" s="239"/>
      <c r="F15" s="234"/>
      <c r="G15" s="241"/>
      <c r="H15" s="239"/>
      <c r="I15" s="234"/>
      <c r="J15" s="241"/>
      <c r="K15" s="239"/>
      <c r="L15" s="234"/>
      <c r="M15" s="241"/>
      <c r="N15" s="235"/>
    </row>
    <row r="16" spans="1:15" s="6" customFormat="1" ht="12" customHeight="1">
      <c r="A16" s="479" t="s">
        <v>229</v>
      </c>
      <c r="B16" s="481">
        <f>SUM(B17:D17)</f>
        <v>15808.217608999979</v>
      </c>
      <c r="C16" s="482"/>
      <c r="D16" s="483"/>
      <c r="E16" s="481">
        <f>SUM(E17:G17)</f>
        <v>13522.517568000003</v>
      </c>
      <c r="F16" s="482"/>
      <c r="G16" s="483"/>
      <c r="H16" s="481">
        <f>SUM(H17:J17)</f>
        <v>12765.111014999991</v>
      </c>
      <c r="I16" s="482"/>
      <c r="J16" s="483"/>
      <c r="K16" s="481">
        <f>SUM(K17:M17)</f>
        <v>0</v>
      </c>
      <c r="L16" s="482"/>
      <c r="M16" s="483"/>
      <c r="N16" s="484">
        <f>SUM(B17:M17)</f>
        <v>42095.846191999968</v>
      </c>
    </row>
    <row r="17" spans="1:15" s="36" customFormat="1" ht="12" customHeight="1">
      <c r="A17" s="480"/>
      <c r="B17" s="221">
        <f>B28-B25</f>
        <v>5458.8630589999984</v>
      </c>
      <c r="C17" s="217">
        <f t="shared" ref="C17:M17" si="2">C28-C25</f>
        <v>5073.5132469999871</v>
      </c>
      <c r="D17" s="220">
        <f t="shared" si="2"/>
        <v>5275.8413029999938</v>
      </c>
      <c r="E17" s="221">
        <f t="shared" si="2"/>
        <v>4735.8103180000007</v>
      </c>
      <c r="F17" s="217">
        <f t="shared" si="2"/>
        <v>4485.4575360000026</v>
      </c>
      <c r="G17" s="220">
        <f t="shared" si="2"/>
        <v>4301.2497139999996</v>
      </c>
      <c r="H17" s="221">
        <f t="shared" si="2"/>
        <v>4228.3015459999951</v>
      </c>
      <c r="I17" s="217">
        <f t="shared" si="2"/>
        <v>4309.5397630000043</v>
      </c>
      <c r="J17" s="220">
        <f t="shared" si="2"/>
        <v>4227.2697059999919</v>
      </c>
      <c r="K17" s="221">
        <f t="shared" si="2"/>
        <v>0</v>
      </c>
      <c r="L17" s="217">
        <f t="shared" si="2"/>
        <v>0</v>
      </c>
      <c r="M17" s="220">
        <f t="shared" si="2"/>
        <v>0</v>
      </c>
      <c r="N17" s="485"/>
    </row>
    <row r="18" spans="1:15" s="6" customFormat="1" ht="12" customHeight="1">
      <c r="A18" s="222" t="s">
        <v>151</v>
      </c>
      <c r="B18" s="223">
        <v>590.45616399999994</v>
      </c>
      <c r="C18" s="224">
        <v>564.39472999999998</v>
      </c>
      <c r="D18" s="225">
        <v>634.21332000000007</v>
      </c>
      <c r="E18" s="223">
        <v>611.53841800000009</v>
      </c>
      <c r="F18" s="224">
        <v>617.69273499999997</v>
      </c>
      <c r="G18" s="225">
        <v>671.20455200000004</v>
      </c>
      <c r="H18" s="223">
        <v>621.80070499999999</v>
      </c>
      <c r="I18" s="224">
        <v>593.715058</v>
      </c>
      <c r="J18" s="225">
        <v>596.86551899999995</v>
      </c>
      <c r="K18" s="223">
        <v>0</v>
      </c>
      <c r="L18" s="224">
        <v>0</v>
      </c>
      <c r="M18" s="225">
        <v>0</v>
      </c>
      <c r="N18" s="226">
        <f t="shared" ref="N18:N26" si="3">SUM(B18:M18)</f>
        <v>5501.8812010000001</v>
      </c>
    </row>
    <row r="19" spans="1:15" s="6" customFormat="1" ht="12" customHeight="1">
      <c r="A19" s="222" t="s">
        <v>152</v>
      </c>
      <c r="B19" s="223">
        <v>1967.3808140000003</v>
      </c>
      <c r="C19" s="224">
        <v>1831.3905</v>
      </c>
      <c r="D19" s="225">
        <v>1982.3054909999998</v>
      </c>
      <c r="E19" s="223">
        <v>1760.8215849999999</v>
      </c>
      <c r="F19" s="224">
        <v>1839.3831909999999</v>
      </c>
      <c r="G19" s="225">
        <v>1852.5204040000001</v>
      </c>
      <c r="H19" s="223">
        <v>1711.9115869999998</v>
      </c>
      <c r="I19" s="224">
        <v>1844.4726310000001</v>
      </c>
      <c r="J19" s="225">
        <v>1803.5113349999999</v>
      </c>
      <c r="K19" s="223">
        <v>0</v>
      </c>
      <c r="L19" s="224">
        <v>0</v>
      </c>
      <c r="M19" s="225">
        <v>0</v>
      </c>
      <c r="N19" s="226">
        <f t="shared" si="3"/>
        <v>16593.697538</v>
      </c>
    </row>
    <row r="20" spans="1:15" s="6" customFormat="1" ht="12" customHeight="1">
      <c r="A20" s="222" t="s">
        <v>153</v>
      </c>
      <c r="B20" s="223">
        <v>770.34835595218988</v>
      </c>
      <c r="C20" s="224">
        <v>707.91982168608502</v>
      </c>
      <c r="D20" s="225">
        <v>716.24347686337398</v>
      </c>
      <c r="E20" s="223">
        <v>603.59780119497509</v>
      </c>
      <c r="F20" s="224">
        <v>551.28164411697696</v>
      </c>
      <c r="G20" s="225">
        <v>512.74931858736693</v>
      </c>
      <c r="H20" s="223">
        <v>514.72854834764803</v>
      </c>
      <c r="I20" s="224">
        <v>543.30253643201002</v>
      </c>
      <c r="J20" s="225">
        <v>525.68165208660696</v>
      </c>
      <c r="K20" s="223">
        <v>0</v>
      </c>
      <c r="L20" s="224">
        <v>0</v>
      </c>
      <c r="M20" s="225">
        <v>0</v>
      </c>
      <c r="N20" s="226">
        <f t="shared" si="3"/>
        <v>5445.853155267233</v>
      </c>
    </row>
    <row r="21" spans="1:15" s="6" customFormat="1" ht="12" customHeight="1">
      <c r="A21" s="222" t="s">
        <v>194</v>
      </c>
      <c r="B21" s="223">
        <v>1662.6494240478098</v>
      </c>
      <c r="C21" s="224">
        <v>1540.3396763139151</v>
      </c>
      <c r="D21" s="225">
        <v>1465.190279136626</v>
      </c>
      <c r="E21" s="223">
        <v>1325.7654508050241</v>
      </c>
      <c r="F21" s="224">
        <v>1046.6875808830232</v>
      </c>
      <c r="G21" s="225">
        <v>898.11541841263283</v>
      </c>
      <c r="H21" s="223">
        <v>995.60579265234912</v>
      </c>
      <c r="I21" s="224">
        <v>944.59869156799016</v>
      </c>
      <c r="J21" s="225">
        <v>888.91016791339302</v>
      </c>
      <c r="K21" s="223">
        <v>0</v>
      </c>
      <c r="L21" s="224">
        <v>0</v>
      </c>
      <c r="M21" s="225">
        <v>0</v>
      </c>
      <c r="N21" s="226">
        <f t="shared" si="3"/>
        <v>10767.862481732762</v>
      </c>
    </row>
    <row r="22" spans="1:15" s="6" customFormat="1" ht="12" customHeight="1">
      <c r="A22" s="222" t="s">
        <v>155</v>
      </c>
      <c r="B22" s="223">
        <v>21.985098000000001</v>
      </c>
      <c r="C22" s="224">
        <v>22.7331</v>
      </c>
      <c r="D22" s="225">
        <v>33.376089</v>
      </c>
      <c r="E22" s="223">
        <v>34.229747000000003</v>
      </c>
      <c r="F22" s="224">
        <v>26.493811000000001</v>
      </c>
      <c r="G22" s="225">
        <v>19.294112000000002</v>
      </c>
      <c r="H22" s="223">
        <v>23.059521</v>
      </c>
      <c r="I22" s="224">
        <v>18.08231</v>
      </c>
      <c r="J22" s="225">
        <v>26.757172999999998</v>
      </c>
      <c r="K22" s="223">
        <v>0</v>
      </c>
      <c r="L22" s="224">
        <v>0</v>
      </c>
      <c r="M22" s="225">
        <v>0</v>
      </c>
      <c r="N22" s="226">
        <f t="shared" si="3"/>
        <v>226.01096100000001</v>
      </c>
    </row>
    <row r="23" spans="1:15" s="6" customFormat="1" ht="12" customHeight="1">
      <c r="A23" s="222" t="s">
        <v>159</v>
      </c>
      <c r="B23" s="223">
        <v>446.04320299999875</v>
      </c>
      <c r="C23" s="224">
        <v>406.73541899998662</v>
      </c>
      <c r="D23" s="225">
        <v>444.51264699999331</v>
      </c>
      <c r="E23" s="223">
        <v>399.85731600000156</v>
      </c>
      <c r="F23" s="224">
        <v>403.91857400000231</v>
      </c>
      <c r="G23" s="225">
        <v>347.36590899999942</v>
      </c>
      <c r="H23" s="223">
        <v>361.19539199999787</v>
      </c>
      <c r="I23" s="224">
        <v>365.36853600000393</v>
      </c>
      <c r="J23" s="225">
        <v>385.54385899999193</v>
      </c>
      <c r="K23" s="223">
        <v>0</v>
      </c>
      <c r="L23" s="224">
        <v>0</v>
      </c>
      <c r="M23" s="225">
        <v>0</v>
      </c>
      <c r="N23" s="226">
        <f t="shared" si="3"/>
        <v>3560.5408549999756</v>
      </c>
    </row>
    <row r="24" spans="1:15" s="6" customFormat="1" ht="12" customHeight="1">
      <c r="A24" s="222" t="s">
        <v>185</v>
      </c>
      <c r="B24" s="223">
        <f>'3.1'!B17</f>
        <v>508.33518800000002</v>
      </c>
      <c r="C24" s="224">
        <f>'3.1'!C17</f>
        <v>449.85418299999992</v>
      </c>
      <c r="D24" s="225">
        <f>'3.1'!D17</f>
        <v>435.63699499999973</v>
      </c>
      <c r="E24" s="223">
        <f>'3.1'!E17</f>
        <v>410.71844799999997</v>
      </c>
      <c r="F24" s="224">
        <f>'3.1'!F17</f>
        <v>348.81183299999992</v>
      </c>
      <c r="G24" s="225">
        <f>'3.1'!G17</f>
        <v>344.09461300000009</v>
      </c>
      <c r="H24" s="223">
        <f>'3.1'!H17</f>
        <v>377.85629100000006</v>
      </c>
      <c r="I24" s="224">
        <f>'3.1'!I17</f>
        <v>420.55005599999998</v>
      </c>
      <c r="J24" s="225">
        <f>'3.1'!J17</f>
        <v>420.20722900000004</v>
      </c>
      <c r="K24" s="223">
        <f>'3.1'!K17</f>
        <v>0</v>
      </c>
      <c r="L24" s="224">
        <f>'3.1'!L17</f>
        <v>0</v>
      </c>
      <c r="M24" s="225">
        <f>'3.1'!M17</f>
        <v>0</v>
      </c>
      <c r="N24" s="226">
        <f t="shared" si="3"/>
        <v>3716.064836</v>
      </c>
    </row>
    <row r="25" spans="1:15" s="6" customFormat="1" ht="12" customHeight="1">
      <c r="A25" s="222" t="s">
        <v>186</v>
      </c>
      <c r="B25" s="223">
        <f>'3.1'!B27</f>
        <v>110.63938400000002</v>
      </c>
      <c r="C25" s="224">
        <f>'3.1'!C27</f>
        <v>102.84673400000001</v>
      </c>
      <c r="D25" s="225">
        <f>'3.1'!D27</f>
        <v>98.830825999999988</v>
      </c>
      <c r="E25" s="223">
        <f>'3.1'!E27</f>
        <v>86.993900000000011</v>
      </c>
      <c r="F25" s="224">
        <f>'3.1'!F27</f>
        <v>67.533989000000005</v>
      </c>
      <c r="G25" s="225">
        <f>'3.1'!G27</f>
        <v>50.856092999999994</v>
      </c>
      <c r="H25" s="223">
        <f>'3.1'!H27</f>
        <v>51.184598000000015</v>
      </c>
      <c r="I25" s="224">
        <f>'3.1'!I27</f>
        <v>48.515076999999991</v>
      </c>
      <c r="J25" s="225">
        <f>'3.1'!J27</f>
        <v>52.640262999999997</v>
      </c>
      <c r="K25" s="223">
        <f>'3.1'!K27</f>
        <v>0</v>
      </c>
      <c r="L25" s="224">
        <f>'3.1'!L27</f>
        <v>0</v>
      </c>
      <c r="M25" s="225">
        <f>'3.1'!M27</f>
        <v>0</v>
      </c>
      <c r="N25" s="226">
        <f t="shared" si="3"/>
        <v>670.04086400000017</v>
      </c>
    </row>
    <row r="26" spans="1:15" s="6" customFormat="1" ht="12" customHeight="1">
      <c r="A26" s="222" t="s">
        <v>156</v>
      </c>
      <c r="B26" s="223">
        <v>114.086653</v>
      </c>
      <c r="C26" s="224">
        <v>85.46946299999999</v>
      </c>
      <c r="D26" s="225">
        <v>103.55537299999999</v>
      </c>
      <c r="E26" s="223">
        <v>108.57132</v>
      </c>
      <c r="F26" s="224">
        <v>120.23897500000001</v>
      </c>
      <c r="G26" s="225">
        <v>74.535261000000006</v>
      </c>
      <c r="H26" s="223">
        <v>108.39580100000001</v>
      </c>
      <c r="I26" s="224">
        <v>127.432553</v>
      </c>
      <c r="J26" s="225">
        <v>141.30550099999999</v>
      </c>
      <c r="K26" s="223">
        <v>0</v>
      </c>
      <c r="L26" s="224">
        <v>0</v>
      </c>
      <c r="M26" s="225">
        <v>0</v>
      </c>
      <c r="N26" s="226">
        <f t="shared" si="3"/>
        <v>983.59089999999992</v>
      </c>
    </row>
    <row r="27" spans="1:15" s="6" customFormat="1" ht="12" customHeight="1">
      <c r="A27" s="222" t="s">
        <v>157</v>
      </c>
      <c r="B27" s="223">
        <f t="shared" ref="B27:M27" si="4">B28+B12+B24+B26</f>
        <v>6489.9588289999983</v>
      </c>
      <c r="C27" s="224">
        <f t="shared" si="4"/>
        <v>5987.5519369999865</v>
      </c>
      <c r="D27" s="225">
        <f t="shared" si="4"/>
        <v>6188.6046159999942</v>
      </c>
      <c r="E27" s="223">
        <f t="shared" si="4"/>
        <v>5578.3181360000008</v>
      </c>
      <c r="F27" s="224">
        <f t="shared" si="4"/>
        <v>5238.8079520000019</v>
      </c>
      <c r="G27" s="225">
        <f t="shared" si="4"/>
        <v>4990.4935679999999</v>
      </c>
      <c r="H27" s="223">
        <f t="shared" si="4"/>
        <v>4946.0152299999945</v>
      </c>
      <c r="I27" s="224">
        <f t="shared" si="4"/>
        <v>5136.6563110000043</v>
      </c>
      <c r="J27" s="225">
        <f t="shared" si="4"/>
        <v>5065.7202199999911</v>
      </c>
      <c r="K27" s="223">
        <f t="shared" si="4"/>
        <v>0</v>
      </c>
      <c r="L27" s="224">
        <f t="shared" si="4"/>
        <v>0</v>
      </c>
      <c r="M27" s="225">
        <f t="shared" si="4"/>
        <v>0</v>
      </c>
      <c r="N27" s="226">
        <f>SUM(B27:M27)</f>
        <v>49622.126798999976</v>
      </c>
    </row>
    <row r="28" spans="1:15" s="6" customFormat="1" ht="12" customHeight="1">
      <c r="A28" s="222" t="s">
        <v>158</v>
      </c>
      <c r="B28" s="223">
        <f>B18+B19+B20+B21+B22+B23+B25</f>
        <v>5569.5024429999985</v>
      </c>
      <c r="C28" s="224">
        <f t="shared" ref="C28:M28" si="5">C18+C19+C20+C21+C22+C23+C25</f>
        <v>5176.3599809999869</v>
      </c>
      <c r="D28" s="225">
        <f t="shared" si="5"/>
        <v>5374.6721289999941</v>
      </c>
      <c r="E28" s="223">
        <f t="shared" si="5"/>
        <v>4822.8042180000011</v>
      </c>
      <c r="F28" s="224">
        <f t="shared" si="5"/>
        <v>4552.9915250000022</v>
      </c>
      <c r="G28" s="225">
        <f t="shared" si="5"/>
        <v>4352.1058069999999</v>
      </c>
      <c r="H28" s="223">
        <f t="shared" si="5"/>
        <v>4279.486143999995</v>
      </c>
      <c r="I28" s="224">
        <f t="shared" si="5"/>
        <v>4358.0548400000043</v>
      </c>
      <c r="J28" s="225">
        <f t="shared" si="5"/>
        <v>4279.9099689999921</v>
      </c>
      <c r="K28" s="223">
        <f>K18+K19+K20+K21+K22+K23+K25</f>
        <v>0</v>
      </c>
      <c r="L28" s="224">
        <f t="shared" si="5"/>
        <v>0</v>
      </c>
      <c r="M28" s="225">
        <f t="shared" si="5"/>
        <v>0</v>
      </c>
      <c r="N28" s="226">
        <f>SUM(B28:M28)</f>
        <v>42765.887055999978</v>
      </c>
    </row>
    <row r="29" spans="1:15" s="115" customFormat="1" ht="12">
      <c r="A29" s="236" t="s">
        <v>254</v>
      </c>
      <c r="B29" s="240">
        <f>'3.1'!B7+'3.2'!B6-'3.2'!B27</f>
        <v>18.576615000000857</v>
      </c>
      <c r="C29" s="237">
        <f>'3.1'!C7+'3.2'!C6-'3.2'!C27</f>
        <v>7.0197260000131791</v>
      </c>
      <c r="D29" s="242">
        <f>'3.1'!D7+'3.2'!D6-'3.2'!D27</f>
        <v>-12.569125999995777</v>
      </c>
      <c r="E29" s="240">
        <f>'3.1'!E7+'3.2'!E6-'3.2'!E27</f>
        <v>-17.342627000000903</v>
      </c>
      <c r="F29" s="237">
        <f>'3.1'!F7+'3.2'!F6-'3.2'!F27</f>
        <v>-62.606428000000051</v>
      </c>
      <c r="G29" s="242">
        <f>'3.1'!G7+'3.2'!G6-'3.2'!G27</f>
        <v>-72.977225000000544</v>
      </c>
      <c r="H29" s="240">
        <f>'3.1'!H7+'3.2'!H6-'3.2'!H27</f>
        <v>-104.81839799999489</v>
      </c>
      <c r="I29" s="237">
        <f>'3.1'!I7+'3.2'!I6-'3.2'!I27</f>
        <v>-42.567283000004863</v>
      </c>
      <c r="J29" s="242">
        <f>'3.1'!J7+'3.2'!J6-'3.2'!J27</f>
        <v>-159.09088599999086</v>
      </c>
      <c r="K29" s="240">
        <f>'3.1'!K7+'3.2'!K6-'3.2'!K27</f>
        <v>0</v>
      </c>
      <c r="L29" s="237">
        <f>'3.1'!L7+'3.2'!L6-'3.2'!L27</f>
        <v>0</v>
      </c>
      <c r="M29" s="242">
        <f>'3.1'!M7+'3.2'!M6-'3.2'!M27</f>
        <v>0</v>
      </c>
      <c r="N29" s="238">
        <f>SUM(B29:M29)</f>
        <v>-446.37563199997385</v>
      </c>
    </row>
    <row r="30" spans="1:15" s="4" customFormat="1" ht="11.25">
      <c r="A30" s="233" t="s">
        <v>282</v>
      </c>
      <c r="N30" s="8"/>
    </row>
    <row r="31" spans="1:15" s="6" customFormat="1">
      <c r="A31" s="34" t="s">
        <v>210</v>
      </c>
      <c r="B31" s="35">
        <f>-'3.2'!B24</f>
        <v>-508.33518800000002</v>
      </c>
      <c r="C31" s="35">
        <f>-'3.2'!C24</f>
        <v>-449.85418299999992</v>
      </c>
      <c r="D31" s="35">
        <f>-'3.2'!D24</f>
        <v>-435.63699499999973</v>
      </c>
      <c r="E31" s="35">
        <f>-'3.2'!E24</f>
        <v>-410.71844799999997</v>
      </c>
      <c r="F31" s="35">
        <f>-'3.2'!F24</f>
        <v>-348.81183299999992</v>
      </c>
      <c r="G31" s="35">
        <f>-'3.2'!G24</f>
        <v>-344.09461300000009</v>
      </c>
      <c r="H31" s="35">
        <f>-'3.2'!H24</f>
        <v>-377.85629100000006</v>
      </c>
      <c r="I31" s="35">
        <f>-'3.2'!I24</f>
        <v>-420.55005599999998</v>
      </c>
      <c r="J31" s="35">
        <f>-'3.2'!J24</f>
        <v>-420.20722900000004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-1529.135</v>
      </c>
      <c r="C32" s="35">
        <f t="shared" si="6"/>
        <v>-1220.9219999999998</v>
      </c>
      <c r="D32" s="35">
        <f t="shared" si="6"/>
        <v>-1050.7929999999999</v>
      </c>
      <c r="E32" s="35">
        <f t="shared" si="6"/>
        <v>-1048.482</v>
      </c>
      <c r="F32" s="35">
        <f t="shared" si="6"/>
        <v>-1033.0720000000001</v>
      </c>
      <c r="G32" s="35">
        <f t="shared" si="6"/>
        <v>-819.91800000000001</v>
      </c>
      <c r="H32" s="35">
        <f t="shared" si="6"/>
        <v>-938.69099999999992</v>
      </c>
      <c r="I32" s="35">
        <f t="shared" si="6"/>
        <v>-864.25399999999991</v>
      </c>
      <c r="J32" s="35">
        <f t="shared" si="6"/>
        <v>-865.54300000000001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-9370.81</v>
      </c>
      <c r="O32" s="37"/>
    </row>
    <row r="33" spans="1:17" s="6" customFormat="1">
      <c r="A33" s="34" t="s">
        <v>50</v>
      </c>
      <c r="B33" s="35">
        <f t="shared" ref="B33:N33" si="7">-B8</f>
        <v>-63.615311999999996</v>
      </c>
      <c r="C33" s="35">
        <f t="shared" si="7"/>
        <v>-26.412834999999998</v>
      </c>
      <c r="D33" s="35">
        <f t="shared" si="7"/>
        <v>-0.19533899999999998</v>
      </c>
      <c r="E33" s="35">
        <f t="shared" si="7"/>
        <v>-0.18436399999999997</v>
      </c>
      <c r="F33" s="35">
        <f t="shared" si="7"/>
        <v>-0.15961499999999998</v>
      </c>
      <c r="G33" s="35">
        <f t="shared" si="7"/>
        <v>-0.136683</v>
      </c>
      <c r="H33" s="35">
        <f t="shared" si="7"/>
        <v>-1.481644</v>
      </c>
      <c r="I33" s="35">
        <f t="shared" si="7"/>
        <v>-8.0705999999999986E-2</v>
      </c>
      <c r="J33" s="35">
        <f t="shared" si="7"/>
        <v>-0.52513299999999996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-92.79163100000001</v>
      </c>
      <c r="O33" s="37"/>
    </row>
    <row r="34" spans="1:17" s="6" customFormat="1">
      <c r="A34" s="34" t="s">
        <v>51</v>
      </c>
      <c r="B34" s="35">
        <f t="shared" ref="B34:N34" si="8">-B9</f>
        <v>2818.1400000000003</v>
      </c>
      <c r="C34" s="35">
        <f t="shared" si="8"/>
        <v>2175.34</v>
      </c>
      <c r="D34" s="35">
        <f t="shared" si="8"/>
        <v>1681.8540000000003</v>
      </c>
      <c r="E34" s="35">
        <f t="shared" si="8"/>
        <v>1643.5220000000002</v>
      </c>
      <c r="F34" s="35">
        <f t="shared" si="8"/>
        <v>944.23599999999999</v>
      </c>
      <c r="G34" s="35">
        <f t="shared" si="8"/>
        <v>1075.325</v>
      </c>
      <c r="H34" s="35">
        <f t="shared" si="8"/>
        <v>1700.8509999999999</v>
      </c>
      <c r="I34" s="35">
        <f t="shared" si="8"/>
        <v>1706.835</v>
      </c>
      <c r="J34" s="35">
        <f t="shared" si="8"/>
        <v>1722.018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15468.121000000003</v>
      </c>
      <c r="Q34" s="7"/>
    </row>
    <row r="35" spans="1:17" s="6" customFormat="1">
      <c r="A35" s="34" t="s">
        <v>52</v>
      </c>
      <c r="B35" s="35">
        <f t="shared" ref="B35:N35" si="9">-B10</f>
        <v>1.0468060000000001</v>
      </c>
      <c r="C35" s="35">
        <f t="shared" si="9"/>
        <v>2.2802389999999999</v>
      </c>
      <c r="D35" s="35">
        <f t="shared" si="9"/>
        <v>0.100428</v>
      </c>
      <c r="E35" s="35">
        <f t="shared" si="9"/>
        <v>6.2550890000000008</v>
      </c>
      <c r="F35" s="35">
        <f t="shared" si="9"/>
        <v>12.123691999999998</v>
      </c>
      <c r="G35" s="35">
        <f t="shared" si="9"/>
        <v>20.022332000000002</v>
      </c>
      <c r="H35" s="35">
        <f t="shared" si="9"/>
        <v>22.829563</v>
      </c>
      <c r="I35" s="35">
        <f t="shared" si="9"/>
        <v>56.315642999999994</v>
      </c>
      <c r="J35" s="35">
        <f t="shared" si="9"/>
        <v>6.2412789999999996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127.21507100000001</v>
      </c>
    </row>
    <row r="36" spans="1:17" s="6" customFormat="1">
      <c r="A36" s="34" t="s">
        <v>228</v>
      </c>
      <c r="B36" s="35">
        <f t="shared" ref="B36:M36" si="10">-B12</f>
        <v>-298.03454499999998</v>
      </c>
      <c r="C36" s="35">
        <f t="shared" si="10"/>
        <v>-275.86830999999995</v>
      </c>
      <c r="D36" s="35">
        <f t="shared" si="10"/>
        <v>-274.74011900000005</v>
      </c>
      <c r="E36" s="35">
        <f t="shared" si="10"/>
        <v>-236.22415000000001</v>
      </c>
      <c r="F36" s="35">
        <f t="shared" si="10"/>
        <v>-216.76561900000002</v>
      </c>
      <c r="G36" s="35">
        <f t="shared" si="10"/>
        <v>-219.75788699999998</v>
      </c>
      <c r="H36" s="35">
        <f t="shared" si="10"/>
        <v>-180.276994</v>
      </c>
      <c r="I36" s="35">
        <f t="shared" si="10"/>
        <v>-230.61886199999998</v>
      </c>
      <c r="J36" s="35">
        <f t="shared" si="10"/>
        <v>-224.29752099999996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-2156.5840070000004</v>
      </c>
    </row>
    <row r="37" spans="1:17" s="6" customFormat="1">
      <c r="A37" s="34" t="s">
        <v>58</v>
      </c>
      <c r="B37" s="35">
        <f t="shared" ref="B37:M37" si="11">-B13</f>
        <v>-83.688000000000002</v>
      </c>
      <c r="C37" s="35">
        <f t="shared" si="11"/>
        <v>-75.998999999999995</v>
      </c>
      <c r="D37" s="35">
        <f t="shared" si="11"/>
        <v>-71.096000000000004</v>
      </c>
      <c r="E37" s="35">
        <f t="shared" si="11"/>
        <v>-53.780999999999999</v>
      </c>
      <c r="F37" s="35">
        <f t="shared" si="11"/>
        <v>-44.988999999999997</v>
      </c>
      <c r="G37" s="35">
        <f t="shared" si="11"/>
        <v>-52.386000000000003</v>
      </c>
      <c r="H37" s="35">
        <f t="shared" si="11"/>
        <v>-70.787999999999997</v>
      </c>
      <c r="I37" s="35">
        <f t="shared" si="11"/>
        <v>-61.703000000000003</v>
      </c>
      <c r="J37" s="35">
        <f t="shared" si="11"/>
        <v>-53.98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-568.41000000000008</v>
      </c>
    </row>
    <row r="38" spans="1:17" s="6" customFormat="1">
      <c r="A38" s="34" t="s">
        <v>59</v>
      </c>
      <c r="B38" s="35">
        <f t="shared" ref="B38:M38" si="12">-B14</f>
        <v>-214.34654499999999</v>
      </c>
      <c r="C38" s="35">
        <f t="shared" si="12"/>
        <v>-199.86930999999998</v>
      </c>
      <c r="D38" s="35">
        <f t="shared" si="12"/>
        <v>-203.64411900000002</v>
      </c>
      <c r="E38" s="35">
        <f t="shared" si="12"/>
        <v>-182.44315</v>
      </c>
      <c r="F38" s="35">
        <f t="shared" si="12"/>
        <v>-171.77661900000001</v>
      </c>
      <c r="G38" s="35">
        <f t="shared" si="12"/>
        <v>-167.37188699999999</v>
      </c>
      <c r="H38" s="35">
        <f t="shared" si="12"/>
        <v>-109.48899399999999</v>
      </c>
      <c r="I38" s="35">
        <f t="shared" si="12"/>
        <v>-168.91586199999998</v>
      </c>
      <c r="J38" s="35">
        <f t="shared" si="12"/>
        <v>-170.31752099999997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-1588.1740070000001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-5458.8630589999984</v>
      </c>
      <c r="C40" s="35">
        <f t="shared" si="13"/>
        <v>-5073.5132469999871</v>
      </c>
      <c r="D40" s="35">
        <f t="shared" si="13"/>
        <v>-5275.8413029999938</v>
      </c>
      <c r="E40" s="35">
        <f t="shared" si="13"/>
        <v>-4735.8103180000007</v>
      </c>
      <c r="F40" s="35">
        <f t="shared" si="13"/>
        <v>-4485.4575360000026</v>
      </c>
      <c r="G40" s="35">
        <f t="shared" si="13"/>
        <v>-4301.2497139999996</v>
      </c>
      <c r="H40" s="35">
        <f t="shared" si="13"/>
        <v>-4228.3015459999951</v>
      </c>
      <c r="I40" s="35">
        <f t="shared" si="13"/>
        <v>-4309.5397630000043</v>
      </c>
      <c r="J40" s="35">
        <f t="shared" si="13"/>
        <v>-4227.2697059999919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-42095.846191999968</v>
      </c>
    </row>
    <row r="41" spans="1:17" s="6" customFormat="1">
      <c r="A41" s="34" t="s">
        <v>151</v>
      </c>
      <c r="B41" s="35">
        <f t="shared" ref="B41:N41" si="14">-B18</f>
        <v>-590.45616399999994</v>
      </c>
      <c r="C41" s="35">
        <f t="shared" si="14"/>
        <v>-564.39472999999998</v>
      </c>
      <c r="D41" s="35">
        <f t="shared" si="14"/>
        <v>-634.21332000000007</v>
      </c>
      <c r="E41" s="35">
        <f t="shared" si="14"/>
        <v>-611.53841800000009</v>
      </c>
      <c r="F41" s="35">
        <f t="shared" si="14"/>
        <v>-617.69273499999997</v>
      </c>
      <c r="G41" s="35">
        <f t="shared" si="14"/>
        <v>-671.20455200000004</v>
      </c>
      <c r="H41" s="35">
        <f t="shared" si="14"/>
        <v>-621.80070499999999</v>
      </c>
      <c r="I41" s="35">
        <f t="shared" si="14"/>
        <v>-593.715058</v>
      </c>
      <c r="J41" s="35">
        <f t="shared" si="14"/>
        <v>-596.86551899999995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-5501.8812010000001</v>
      </c>
    </row>
    <row r="42" spans="1:17" s="6" customFormat="1">
      <c r="A42" s="34" t="s">
        <v>152</v>
      </c>
      <c r="B42" s="35">
        <f t="shared" ref="B42:N42" si="15">-B19</f>
        <v>-1967.3808140000003</v>
      </c>
      <c r="C42" s="35">
        <f t="shared" si="15"/>
        <v>-1831.3905</v>
      </c>
      <c r="D42" s="35">
        <f t="shared" si="15"/>
        <v>-1982.3054909999998</v>
      </c>
      <c r="E42" s="35">
        <f t="shared" si="15"/>
        <v>-1760.8215849999999</v>
      </c>
      <c r="F42" s="35">
        <f t="shared" si="15"/>
        <v>-1839.3831909999999</v>
      </c>
      <c r="G42" s="35">
        <f t="shared" si="15"/>
        <v>-1852.5204040000001</v>
      </c>
      <c r="H42" s="35">
        <f t="shared" si="15"/>
        <v>-1711.9115869999998</v>
      </c>
      <c r="I42" s="35">
        <f t="shared" si="15"/>
        <v>-1844.4726310000001</v>
      </c>
      <c r="J42" s="35">
        <f t="shared" si="15"/>
        <v>-1803.5113349999999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-16593.697538</v>
      </c>
    </row>
    <row r="43" spans="1:17" s="6" customFormat="1">
      <c r="A43" s="34" t="s">
        <v>153</v>
      </c>
      <c r="B43" s="35">
        <f t="shared" ref="B43:N43" si="16">-B20</f>
        <v>-770.34835595218988</v>
      </c>
      <c r="C43" s="35">
        <f t="shared" si="16"/>
        <v>-707.91982168608502</v>
      </c>
      <c r="D43" s="35">
        <f t="shared" si="16"/>
        <v>-716.24347686337398</v>
      </c>
      <c r="E43" s="35">
        <f t="shared" si="16"/>
        <v>-603.59780119497509</v>
      </c>
      <c r="F43" s="35">
        <f t="shared" si="16"/>
        <v>-551.28164411697696</v>
      </c>
      <c r="G43" s="35">
        <f t="shared" si="16"/>
        <v>-512.74931858736693</v>
      </c>
      <c r="H43" s="35">
        <f t="shared" si="16"/>
        <v>-514.72854834764803</v>
      </c>
      <c r="I43" s="35">
        <f t="shared" si="16"/>
        <v>-543.30253643201002</v>
      </c>
      <c r="J43" s="35">
        <f t="shared" si="16"/>
        <v>-525.68165208660696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-5445.853155267233</v>
      </c>
    </row>
    <row r="44" spans="1:17" s="6" customFormat="1">
      <c r="A44" s="34" t="s">
        <v>154</v>
      </c>
      <c r="B44" s="35">
        <f t="shared" ref="B44:N44" si="17">-B21</f>
        <v>-1662.6494240478098</v>
      </c>
      <c r="C44" s="35">
        <f t="shared" si="17"/>
        <v>-1540.3396763139151</v>
      </c>
      <c r="D44" s="35">
        <f t="shared" si="17"/>
        <v>-1465.190279136626</v>
      </c>
      <c r="E44" s="35">
        <f t="shared" si="17"/>
        <v>-1325.7654508050241</v>
      </c>
      <c r="F44" s="35">
        <f t="shared" si="17"/>
        <v>-1046.6875808830232</v>
      </c>
      <c r="G44" s="35">
        <f t="shared" si="17"/>
        <v>-898.11541841263283</v>
      </c>
      <c r="H44" s="35">
        <f t="shared" si="17"/>
        <v>-995.60579265234912</v>
      </c>
      <c r="I44" s="35">
        <f t="shared" si="17"/>
        <v>-944.59869156799016</v>
      </c>
      <c r="J44" s="35">
        <f t="shared" si="17"/>
        <v>-888.91016791339302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-10767.862481732762</v>
      </c>
    </row>
    <row r="45" spans="1:17" s="6" customFormat="1">
      <c r="A45" s="34" t="s">
        <v>155</v>
      </c>
      <c r="B45" s="35">
        <f t="shared" ref="B45:N45" si="18">-B22</f>
        <v>-21.985098000000001</v>
      </c>
      <c r="C45" s="35">
        <f t="shared" si="18"/>
        <v>-22.7331</v>
      </c>
      <c r="D45" s="35">
        <f t="shared" si="18"/>
        <v>-33.376089</v>
      </c>
      <c r="E45" s="35">
        <f t="shared" si="18"/>
        <v>-34.229747000000003</v>
      </c>
      <c r="F45" s="35">
        <f t="shared" si="18"/>
        <v>-26.493811000000001</v>
      </c>
      <c r="G45" s="35">
        <f t="shared" si="18"/>
        <v>-19.294112000000002</v>
      </c>
      <c r="H45" s="35">
        <f t="shared" si="18"/>
        <v>-23.059521</v>
      </c>
      <c r="I45" s="35">
        <f t="shared" si="18"/>
        <v>-18.08231</v>
      </c>
      <c r="J45" s="35">
        <f t="shared" si="18"/>
        <v>-26.757172999999998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-226.01096100000001</v>
      </c>
    </row>
    <row r="46" spans="1:17" s="6" customFormat="1">
      <c r="A46" s="34" t="s">
        <v>159</v>
      </c>
      <c r="B46" s="35">
        <f t="shared" ref="B46:N46" si="19">-B23</f>
        <v>-446.04320299999875</v>
      </c>
      <c r="C46" s="35">
        <f t="shared" si="19"/>
        <v>-406.73541899998662</v>
      </c>
      <c r="D46" s="35">
        <f t="shared" si="19"/>
        <v>-444.51264699999331</v>
      </c>
      <c r="E46" s="35">
        <f t="shared" si="19"/>
        <v>-399.85731600000156</v>
      </c>
      <c r="F46" s="35">
        <f t="shared" si="19"/>
        <v>-403.91857400000231</v>
      </c>
      <c r="G46" s="35">
        <f t="shared" si="19"/>
        <v>-347.36590899999942</v>
      </c>
      <c r="H46" s="35">
        <f t="shared" si="19"/>
        <v>-361.19539199999787</v>
      </c>
      <c r="I46" s="35">
        <f t="shared" si="19"/>
        <v>-365.36853600000393</v>
      </c>
      <c r="J46" s="35">
        <f t="shared" si="19"/>
        <v>-385.54385899999193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-3560.5408549999756</v>
      </c>
    </row>
    <row r="47" spans="1:17" s="6" customFormat="1">
      <c r="A47" s="34" t="s">
        <v>156</v>
      </c>
      <c r="B47" s="35">
        <f t="shared" ref="B47:N47" si="20">-B26</f>
        <v>-114.086653</v>
      </c>
      <c r="C47" s="35">
        <f t="shared" si="20"/>
        <v>-85.46946299999999</v>
      </c>
      <c r="D47" s="35">
        <f t="shared" si="20"/>
        <v>-103.55537299999999</v>
      </c>
      <c r="E47" s="35">
        <f t="shared" si="20"/>
        <v>-108.57132</v>
      </c>
      <c r="F47" s="35">
        <f t="shared" si="20"/>
        <v>-120.23897500000001</v>
      </c>
      <c r="G47" s="35">
        <f t="shared" si="20"/>
        <v>-74.535261000000006</v>
      </c>
      <c r="H47" s="35">
        <f t="shared" si="20"/>
        <v>-108.39580100000001</v>
      </c>
      <c r="I47" s="35">
        <f t="shared" si="20"/>
        <v>-127.432553</v>
      </c>
      <c r="J47" s="35">
        <f t="shared" si="20"/>
        <v>-141.30550099999999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-983.59089999999992</v>
      </c>
    </row>
    <row r="48" spans="1:17" s="6" customFormat="1">
      <c r="A48" s="34" t="s">
        <v>157</v>
      </c>
      <c r="B48" s="35">
        <f t="shared" ref="B48:N48" si="21">-B27</f>
        <v>-6489.9588289999983</v>
      </c>
      <c r="C48" s="35">
        <f t="shared" si="21"/>
        <v>-5987.5519369999865</v>
      </c>
      <c r="D48" s="35">
        <f t="shared" si="21"/>
        <v>-6188.6046159999942</v>
      </c>
      <c r="E48" s="35">
        <f t="shared" si="21"/>
        <v>-5578.3181360000008</v>
      </c>
      <c r="F48" s="35">
        <f t="shared" si="21"/>
        <v>-5238.8079520000019</v>
      </c>
      <c r="G48" s="35">
        <f t="shared" si="21"/>
        <v>-4990.4935679999999</v>
      </c>
      <c r="H48" s="35">
        <f t="shared" si="21"/>
        <v>-4946.0152299999945</v>
      </c>
      <c r="I48" s="35">
        <f t="shared" si="21"/>
        <v>-5136.6563110000043</v>
      </c>
      <c r="J48" s="35">
        <f t="shared" si="21"/>
        <v>-5065.7202199999911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-49622.126798999976</v>
      </c>
    </row>
    <row r="49" spans="1:14" s="6" customFormat="1">
      <c r="A49" s="34" t="s">
        <v>158</v>
      </c>
      <c r="B49" s="35">
        <f t="shared" ref="B49:N49" si="22">-B28</f>
        <v>-5569.5024429999985</v>
      </c>
      <c r="C49" s="35">
        <f t="shared" si="22"/>
        <v>-5176.3599809999869</v>
      </c>
      <c r="D49" s="35">
        <f t="shared" si="22"/>
        <v>-5374.6721289999941</v>
      </c>
      <c r="E49" s="35">
        <f t="shared" si="22"/>
        <v>-4822.8042180000011</v>
      </c>
      <c r="F49" s="35">
        <f t="shared" si="22"/>
        <v>-4552.9915250000022</v>
      </c>
      <c r="G49" s="35">
        <f t="shared" si="22"/>
        <v>-4352.1058069999999</v>
      </c>
      <c r="H49" s="35">
        <f t="shared" si="22"/>
        <v>-4279.486143999995</v>
      </c>
      <c r="I49" s="35">
        <f t="shared" si="22"/>
        <v>-4358.0548400000043</v>
      </c>
      <c r="J49" s="35">
        <f t="shared" si="22"/>
        <v>-4279.9099689999921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-42765.887055999978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31" priority="4">
      <formula>SEARCH($B$3,$N$1)</formula>
    </cfRule>
  </conditionalFormatting>
  <conditionalFormatting sqref="B5:G29">
    <cfRule type="expression" dxfId="30" priority="3">
      <formula>SEARCH($E$3,$N$1)</formula>
    </cfRule>
  </conditionalFormatting>
  <conditionalFormatting sqref="B5:J29">
    <cfRule type="expression" dxfId="29" priority="2">
      <formula>SEARCH($H$3,$N$1)</formula>
    </cfRule>
  </conditionalFormatting>
  <conditionalFormatting sqref="B5:M29">
    <cfRule type="expression" dxfId="2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2" t="s">
        <v>378</v>
      </c>
      <c r="P1" s="210" t="str">
        <f>'3.1'!N1</f>
        <v>III. čtvrtletí 2023</v>
      </c>
    </row>
    <row r="2" spans="1:17" ht="18">
      <c r="A2" s="245" t="s">
        <v>379</v>
      </c>
    </row>
    <row r="3" spans="1:17" ht="6" customHeight="1"/>
    <row r="4" spans="1:17" ht="12" customHeight="1">
      <c r="A4" s="508" t="str">
        <f>'3.1'!A4</f>
        <v>2023</v>
      </c>
      <c r="B4" s="501" t="s">
        <v>19</v>
      </c>
      <c r="C4" s="501"/>
      <c r="D4" s="511"/>
      <c r="E4" s="513" t="s">
        <v>193</v>
      </c>
      <c r="F4" s="501"/>
      <c r="G4" s="511"/>
      <c r="H4" s="513" t="s">
        <v>195</v>
      </c>
      <c r="I4" s="501"/>
      <c r="J4" s="511"/>
      <c r="K4" s="513" t="s">
        <v>6</v>
      </c>
      <c r="L4" s="501"/>
      <c r="M4" s="511"/>
      <c r="N4" s="501" t="s">
        <v>206</v>
      </c>
      <c r="O4" s="501"/>
      <c r="P4" s="501"/>
      <c r="Q4" s="22"/>
    </row>
    <row r="5" spans="1:17" ht="14.1" customHeight="1">
      <c r="A5" s="509"/>
      <c r="B5" s="502" t="s">
        <v>227</v>
      </c>
      <c r="C5" s="502"/>
      <c r="D5" s="512"/>
      <c r="E5" s="502" t="s">
        <v>227</v>
      </c>
      <c r="F5" s="502"/>
      <c r="G5" s="512"/>
      <c r="H5" s="502" t="s">
        <v>227</v>
      </c>
      <c r="I5" s="502"/>
      <c r="J5" s="512"/>
      <c r="K5" s="502" t="s">
        <v>227</v>
      </c>
      <c r="L5" s="502"/>
      <c r="M5" s="512"/>
      <c r="N5" s="502" t="s">
        <v>168</v>
      </c>
      <c r="O5" s="502"/>
      <c r="P5" s="502"/>
      <c r="Q5" s="22"/>
    </row>
    <row r="6" spans="1:17">
      <c r="A6" s="510"/>
      <c r="B6" s="422" t="s">
        <v>66</v>
      </c>
      <c r="C6" s="218" t="s">
        <v>67</v>
      </c>
      <c r="D6" s="250" t="s">
        <v>68</v>
      </c>
      <c r="E6" s="246" t="s">
        <v>66</v>
      </c>
      <c r="F6" s="218" t="s">
        <v>67</v>
      </c>
      <c r="G6" s="250" t="s">
        <v>68</v>
      </c>
      <c r="H6" s="246" t="s">
        <v>66</v>
      </c>
      <c r="I6" s="218" t="s">
        <v>67</v>
      </c>
      <c r="J6" s="250" t="s">
        <v>68</v>
      </c>
      <c r="K6" s="246" t="s">
        <v>66</v>
      </c>
      <c r="L6" s="218" t="s">
        <v>67</v>
      </c>
      <c r="M6" s="250" t="s">
        <v>68</v>
      </c>
      <c r="N6" s="439" t="s">
        <v>66</v>
      </c>
      <c r="O6" s="439" t="s">
        <v>67</v>
      </c>
      <c r="P6" s="439" t="s">
        <v>68</v>
      </c>
      <c r="Q6" s="22"/>
    </row>
    <row r="7" spans="1:17" ht="12.75" customHeight="1">
      <c r="A7" s="503" t="s">
        <v>0</v>
      </c>
      <c r="B7" s="505">
        <f>SUM(B8:D8)</f>
        <v>7092.5006400000011</v>
      </c>
      <c r="C7" s="500"/>
      <c r="D7" s="506"/>
      <c r="E7" s="505">
        <f>SUM(E8:G8)</f>
        <v>406.92606000000001</v>
      </c>
      <c r="F7" s="500"/>
      <c r="G7" s="506"/>
      <c r="H7" s="505">
        <f>SUM(H8:J8)</f>
        <v>0.22763</v>
      </c>
      <c r="I7" s="500"/>
      <c r="J7" s="506"/>
      <c r="K7" s="505">
        <f>SUM(K8:M8)</f>
        <v>6685.5745800000004</v>
      </c>
      <c r="L7" s="500"/>
      <c r="M7" s="506"/>
      <c r="N7" s="500">
        <f>P8</f>
        <v>4290</v>
      </c>
      <c r="O7" s="500"/>
      <c r="P7" s="500"/>
      <c r="Q7" s="22"/>
    </row>
    <row r="8" spans="1:17" s="110" customFormat="1" ht="15" customHeight="1">
      <c r="A8" s="507"/>
      <c r="B8" s="247">
        <v>2413.6349500000001</v>
      </c>
      <c r="C8" s="244">
        <v>2526.7584500000003</v>
      </c>
      <c r="D8" s="251">
        <v>2152.1072400000003</v>
      </c>
      <c r="E8" s="247">
        <v>132.83848999999998</v>
      </c>
      <c r="F8" s="244">
        <v>147.49179000000001</v>
      </c>
      <c r="G8" s="251">
        <v>126.59578</v>
      </c>
      <c r="H8" s="247">
        <v>5.3280000000000001E-2</v>
      </c>
      <c r="I8" s="244">
        <v>5.9459999999999992E-2</v>
      </c>
      <c r="J8" s="251">
        <v>0.11489000000000002</v>
      </c>
      <c r="K8" s="247">
        <v>2280.79646</v>
      </c>
      <c r="L8" s="244">
        <v>2379.2666600000002</v>
      </c>
      <c r="M8" s="251">
        <v>2025.5114600000002</v>
      </c>
      <c r="N8" s="440">
        <v>4290</v>
      </c>
      <c r="O8" s="440">
        <v>4290</v>
      </c>
      <c r="P8" s="440">
        <v>4290</v>
      </c>
      <c r="Q8" s="98"/>
    </row>
    <row r="9" spans="1:17" s="110" customFormat="1" ht="15" customHeight="1">
      <c r="A9" s="503" t="s">
        <v>15</v>
      </c>
      <c r="B9" s="505">
        <f>SUM(B10:D10)</f>
        <v>7379.2450329999992</v>
      </c>
      <c r="C9" s="500"/>
      <c r="D9" s="506"/>
      <c r="E9" s="505">
        <f>SUM(E10:G10)</f>
        <v>731.79343700000004</v>
      </c>
      <c r="F9" s="500"/>
      <c r="G9" s="506"/>
      <c r="H9" s="505">
        <f>SUM(H10:J10)</f>
        <v>145.11712700000001</v>
      </c>
      <c r="I9" s="500"/>
      <c r="J9" s="506"/>
      <c r="K9" s="505">
        <f>SUM(K10:M10)</f>
        <v>6647.4515959999999</v>
      </c>
      <c r="L9" s="500"/>
      <c r="M9" s="506"/>
      <c r="N9" s="500">
        <f>P10</f>
        <v>9435.8970000000008</v>
      </c>
      <c r="O9" s="500"/>
      <c r="P9" s="500"/>
      <c r="Q9" s="98"/>
    </row>
    <row r="10" spans="1:17" s="110" customFormat="1" ht="15" customHeight="1">
      <c r="A10" s="504"/>
      <c r="B10" s="247">
        <f t="shared" ref="B10:M10" si="0">SUM(B11:B22)</f>
        <v>2193.0132679999997</v>
      </c>
      <c r="C10" s="244">
        <f t="shared" si="0"/>
        <v>2521.7453999999993</v>
      </c>
      <c r="D10" s="251">
        <f t="shared" si="0"/>
        <v>2664.4863650000002</v>
      </c>
      <c r="E10" s="247">
        <f t="shared" si="0"/>
        <v>217.6667470000001</v>
      </c>
      <c r="F10" s="244">
        <f t="shared" si="0"/>
        <v>246.58802899999995</v>
      </c>
      <c r="G10" s="251">
        <f t="shared" si="0"/>
        <v>267.53866099999999</v>
      </c>
      <c r="H10" s="247">
        <f t="shared" si="0"/>
        <v>48.704491000000004</v>
      </c>
      <c r="I10" s="244">
        <f t="shared" si="0"/>
        <v>46.147497999999999</v>
      </c>
      <c r="J10" s="251">
        <f t="shared" si="0"/>
        <v>50.265138000000007</v>
      </c>
      <c r="K10" s="247">
        <f t="shared" si="0"/>
        <v>1975.3465209999999</v>
      </c>
      <c r="L10" s="244">
        <f t="shared" si="0"/>
        <v>2275.1573709999998</v>
      </c>
      <c r="M10" s="251">
        <f t="shared" si="0"/>
        <v>2396.9477040000002</v>
      </c>
      <c r="N10" s="440">
        <v>9434.902</v>
      </c>
      <c r="O10" s="440">
        <v>9434.902</v>
      </c>
      <c r="P10" s="440">
        <v>9435.8970000000008</v>
      </c>
      <c r="Q10" s="98"/>
    </row>
    <row r="11" spans="1:17" ht="12" customHeight="1">
      <c r="A11" s="215" t="s">
        <v>150</v>
      </c>
      <c r="B11" s="248">
        <v>175.48873300000005</v>
      </c>
      <c r="C11" s="23">
        <v>184.12184600000006</v>
      </c>
      <c r="D11" s="252">
        <v>191.37396000000004</v>
      </c>
      <c r="E11" s="248">
        <v>14.484108999999995</v>
      </c>
      <c r="F11" s="23">
        <v>13.845712999999996</v>
      </c>
      <c r="G11" s="252">
        <v>15.178906000000003</v>
      </c>
      <c r="H11" s="248">
        <v>8.3112459999999988</v>
      </c>
      <c r="I11" s="23">
        <v>6.2164809999999999</v>
      </c>
      <c r="J11" s="252">
        <v>8.4623489999999997</v>
      </c>
      <c r="K11" s="248">
        <v>161.00462400000006</v>
      </c>
      <c r="L11" s="23">
        <v>170.27613300000007</v>
      </c>
      <c r="M11" s="252">
        <v>176.19505400000003</v>
      </c>
      <c r="N11" s="23"/>
      <c r="O11" s="23"/>
      <c r="P11" s="23"/>
      <c r="Q11" s="22"/>
    </row>
    <row r="12" spans="1:17" ht="12" customHeight="1">
      <c r="A12" s="215" t="s">
        <v>149</v>
      </c>
      <c r="B12" s="248">
        <v>0.911659</v>
      </c>
      <c r="C12" s="23">
        <v>0.90379999999999994</v>
      </c>
      <c r="D12" s="252">
        <v>0.91085199999999999</v>
      </c>
      <c r="E12" s="248">
        <v>4.0297000000000006E-2</v>
      </c>
      <c r="F12" s="23">
        <v>3.7819999999999999E-2</v>
      </c>
      <c r="G12" s="252">
        <v>3.8496999999999997E-2</v>
      </c>
      <c r="H12" s="248">
        <v>8.863E-2</v>
      </c>
      <c r="I12" s="23">
        <v>8.9020000000000002E-2</v>
      </c>
      <c r="J12" s="252">
        <v>8.7169999999999997E-2</v>
      </c>
      <c r="K12" s="248">
        <v>0.87136199999999997</v>
      </c>
      <c r="L12" s="23">
        <v>0.86597999999999997</v>
      </c>
      <c r="M12" s="252">
        <v>0.87235499999999999</v>
      </c>
      <c r="N12" s="23"/>
      <c r="O12" s="23"/>
      <c r="P12" s="23"/>
      <c r="Q12" s="22"/>
    </row>
    <row r="13" spans="1:17" ht="12" customHeight="1">
      <c r="A13" s="215" t="s">
        <v>148</v>
      </c>
      <c r="B13" s="248">
        <v>124.97566400000001</v>
      </c>
      <c r="C13" s="23">
        <v>103.71812699999998</v>
      </c>
      <c r="D13" s="252">
        <v>135.78052600000001</v>
      </c>
      <c r="E13" s="248">
        <v>11.310646999999999</v>
      </c>
      <c r="F13" s="23">
        <v>11.506627000000002</v>
      </c>
      <c r="G13" s="252">
        <v>13.893165</v>
      </c>
      <c r="H13" s="248">
        <v>6.0196049999999994</v>
      </c>
      <c r="I13" s="23">
        <v>6.086125</v>
      </c>
      <c r="J13" s="252">
        <v>6.0303069999999988</v>
      </c>
      <c r="K13" s="248">
        <v>113.66501700000001</v>
      </c>
      <c r="L13" s="23">
        <v>92.211499999999972</v>
      </c>
      <c r="M13" s="252">
        <v>121.88736100000001</v>
      </c>
      <c r="N13" s="23"/>
      <c r="O13" s="23"/>
      <c r="P13" s="23"/>
      <c r="Q13" s="22"/>
    </row>
    <row r="14" spans="1:17" ht="12" customHeight="1">
      <c r="A14" s="215" t="s">
        <v>147</v>
      </c>
      <c r="B14" s="248">
        <v>1766.4816290000001</v>
      </c>
      <c r="C14" s="23">
        <v>2105.120703</v>
      </c>
      <c r="D14" s="252">
        <v>2216.4544260000002</v>
      </c>
      <c r="E14" s="248">
        <v>180.49044100000009</v>
      </c>
      <c r="F14" s="23">
        <v>209.83867299999994</v>
      </c>
      <c r="G14" s="252">
        <v>228.79406200000003</v>
      </c>
      <c r="H14" s="248">
        <v>23.140727999999999</v>
      </c>
      <c r="I14" s="23">
        <v>22.766555</v>
      </c>
      <c r="J14" s="252">
        <v>25.474848999999999</v>
      </c>
      <c r="K14" s="248">
        <v>1585.991188</v>
      </c>
      <c r="L14" s="23">
        <v>1895.2820300000001</v>
      </c>
      <c r="M14" s="252">
        <v>1987.6603640000003</v>
      </c>
      <c r="N14" s="23"/>
      <c r="O14" s="23"/>
      <c r="P14" s="23"/>
      <c r="Q14" s="22"/>
    </row>
    <row r="15" spans="1:17" ht="12" customHeight="1">
      <c r="A15" s="215" t="s">
        <v>146</v>
      </c>
      <c r="B15" s="248">
        <v>0</v>
      </c>
      <c r="C15" s="23">
        <v>0</v>
      </c>
      <c r="D15" s="252">
        <v>0</v>
      </c>
      <c r="E15" s="248">
        <v>0</v>
      </c>
      <c r="F15" s="23">
        <v>0</v>
      </c>
      <c r="G15" s="252">
        <v>0</v>
      </c>
      <c r="H15" s="248">
        <v>0</v>
      </c>
      <c r="I15" s="23">
        <v>0</v>
      </c>
      <c r="J15" s="252">
        <v>0</v>
      </c>
      <c r="K15" s="248">
        <v>0</v>
      </c>
      <c r="L15" s="23">
        <v>0</v>
      </c>
      <c r="M15" s="252">
        <v>0</v>
      </c>
      <c r="N15" s="23"/>
      <c r="O15" s="23"/>
      <c r="P15" s="23"/>
      <c r="Q15" s="22"/>
    </row>
    <row r="16" spans="1:17" ht="12" customHeight="1">
      <c r="A16" s="215" t="s">
        <v>145</v>
      </c>
      <c r="B16" s="248">
        <v>5.2650959999999998</v>
      </c>
      <c r="C16" s="23">
        <v>4.3868369999999999</v>
      </c>
      <c r="D16" s="252">
        <v>3.8704680000000002</v>
      </c>
      <c r="E16" s="248">
        <v>0.771428</v>
      </c>
      <c r="F16" s="23">
        <v>0.61881200000000003</v>
      </c>
      <c r="G16" s="252">
        <v>0.54852200000000007</v>
      </c>
      <c r="H16" s="248">
        <v>0.36923500000000004</v>
      </c>
      <c r="I16" s="23">
        <v>0.27221899999999999</v>
      </c>
      <c r="J16" s="252">
        <v>0.26589700000000005</v>
      </c>
      <c r="K16" s="248">
        <v>4.4936679999999996</v>
      </c>
      <c r="L16" s="23">
        <v>3.7680249999999997</v>
      </c>
      <c r="M16" s="252">
        <v>3.3219460000000001</v>
      </c>
      <c r="N16" s="23"/>
      <c r="O16" s="23"/>
      <c r="P16" s="23"/>
      <c r="Q16" s="22"/>
    </row>
    <row r="17" spans="1:17" ht="12" customHeight="1">
      <c r="A17" s="215" t="s">
        <v>144</v>
      </c>
      <c r="B17" s="248">
        <v>0.30172500000000002</v>
      </c>
      <c r="C17" s="23">
        <v>0.26994699999999999</v>
      </c>
      <c r="D17" s="252">
        <v>0.36324900000000004</v>
      </c>
      <c r="E17" s="248">
        <v>6.0651000000000004E-2</v>
      </c>
      <c r="F17" s="23">
        <v>4.2262000000000001E-2</v>
      </c>
      <c r="G17" s="252">
        <v>4.8173000000000001E-2</v>
      </c>
      <c r="H17" s="248">
        <v>6.4859999999999996E-3</v>
      </c>
      <c r="I17" s="23">
        <v>2.7519999999999997E-3</v>
      </c>
      <c r="J17" s="252">
        <v>2.8140000000000001E-3</v>
      </c>
      <c r="K17" s="248">
        <v>0.24107400000000001</v>
      </c>
      <c r="L17" s="23">
        <v>0.227685</v>
      </c>
      <c r="M17" s="252">
        <v>0.31507600000000002</v>
      </c>
      <c r="N17" s="23"/>
      <c r="O17" s="23"/>
      <c r="P17" s="23"/>
      <c r="Q17" s="22"/>
    </row>
    <row r="18" spans="1:17" ht="12" customHeight="1">
      <c r="A18" s="215" t="s">
        <v>143</v>
      </c>
      <c r="B18" s="248">
        <v>22.375071999999999</v>
      </c>
      <c r="C18" s="23">
        <v>27.186030000000002</v>
      </c>
      <c r="D18" s="252">
        <v>17.952310000000001</v>
      </c>
      <c r="E18" s="248">
        <v>1.7470920000000001</v>
      </c>
      <c r="F18" s="23">
        <v>2.5522140000000002</v>
      </c>
      <c r="G18" s="252">
        <v>1.7922909999999999</v>
      </c>
      <c r="H18" s="248">
        <v>3.3892670000000003</v>
      </c>
      <c r="I18" s="23">
        <v>3.419451</v>
      </c>
      <c r="J18" s="252">
        <v>2.7913999999999999</v>
      </c>
      <c r="K18" s="248">
        <v>20.627980000000001</v>
      </c>
      <c r="L18" s="23">
        <v>24.633816000000003</v>
      </c>
      <c r="M18" s="252">
        <v>16.160019000000002</v>
      </c>
      <c r="N18" s="23"/>
      <c r="O18" s="23"/>
      <c r="P18" s="23"/>
      <c r="Q18" s="22"/>
    </row>
    <row r="19" spans="1:17" ht="12" customHeight="1">
      <c r="A19" s="215" t="s">
        <v>142</v>
      </c>
      <c r="B19" s="248">
        <v>49.213428999999991</v>
      </c>
      <c r="C19" s="23">
        <v>46.448621999999993</v>
      </c>
      <c r="D19" s="252">
        <v>45.525423000000004</v>
      </c>
      <c r="E19" s="248">
        <v>6.0014830000000003</v>
      </c>
      <c r="F19" s="23">
        <v>5.6265489999999989</v>
      </c>
      <c r="G19" s="252">
        <v>4.6006859999999996</v>
      </c>
      <c r="H19" s="248">
        <v>3.8480729999999994</v>
      </c>
      <c r="I19" s="23">
        <v>3.7073580000000002</v>
      </c>
      <c r="J19" s="252">
        <v>3.7528269999999999</v>
      </c>
      <c r="K19" s="248">
        <v>43.21194599999999</v>
      </c>
      <c r="L19" s="23">
        <v>40.822072999999996</v>
      </c>
      <c r="M19" s="252">
        <v>40.924737000000007</v>
      </c>
      <c r="N19" s="23"/>
      <c r="O19" s="23"/>
      <c r="P19" s="23"/>
      <c r="Q19" s="22"/>
    </row>
    <row r="20" spans="1:17" ht="12" customHeight="1">
      <c r="A20" s="215" t="s">
        <v>14</v>
      </c>
      <c r="B20" s="248">
        <v>0</v>
      </c>
      <c r="C20" s="23">
        <v>0</v>
      </c>
      <c r="D20" s="252">
        <v>0</v>
      </c>
      <c r="E20" s="248">
        <v>0</v>
      </c>
      <c r="F20" s="23">
        <v>0</v>
      </c>
      <c r="G20" s="252">
        <v>0</v>
      </c>
      <c r="H20" s="248">
        <v>0</v>
      </c>
      <c r="I20" s="23">
        <v>0</v>
      </c>
      <c r="J20" s="252">
        <v>0</v>
      </c>
      <c r="K20" s="248">
        <v>0</v>
      </c>
      <c r="L20" s="23">
        <v>0</v>
      </c>
      <c r="M20" s="252">
        <v>0</v>
      </c>
      <c r="N20" s="23"/>
      <c r="O20" s="23"/>
      <c r="P20" s="23"/>
      <c r="Q20" s="22"/>
    </row>
    <row r="21" spans="1:17" ht="12" customHeight="1">
      <c r="A21" s="215" t="s">
        <v>141</v>
      </c>
      <c r="B21" s="248">
        <v>1.174274</v>
      </c>
      <c r="C21" s="23">
        <v>0.79477500000000001</v>
      </c>
      <c r="D21" s="252">
        <v>0.62147399999999997</v>
      </c>
      <c r="E21" s="248">
        <v>0.14430499999999999</v>
      </c>
      <c r="F21" s="23">
        <v>8.7706000000000006E-2</v>
      </c>
      <c r="G21" s="252">
        <v>7.5218000000000007E-2</v>
      </c>
      <c r="H21" s="248">
        <v>3.1087E-2</v>
      </c>
      <c r="I21" s="23">
        <v>1.8762999999999995E-2</v>
      </c>
      <c r="J21" s="252">
        <v>2.9522E-2</v>
      </c>
      <c r="K21" s="248">
        <v>1.0299690000000001</v>
      </c>
      <c r="L21" s="23">
        <v>0.70706899999999995</v>
      </c>
      <c r="M21" s="252">
        <v>0.54625599999999996</v>
      </c>
      <c r="N21" s="23"/>
      <c r="O21" s="23"/>
      <c r="P21" s="23"/>
      <c r="Q21" s="22"/>
    </row>
    <row r="22" spans="1:17" ht="12" customHeight="1">
      <c r="A22" s="219" t="s">
        <v>140</v>
      </c>
      <c r="B22" s="249">
        <v>46.825986999999991</v>
      </c>
      <c r="C22" s="243">
        <v>48.794712999999994</v>
      </c>
      <c r="D22" s="253">
        <v>51.633676999999999</v>
      </c>
      <c r="E22" s="249">
        <v>2.6162939999999999</v>
      </c>
      <c r="F22" s="243">
        <v>2.4316529999999998</v>
      </c>
      <c r="G22" s="253">
        <v>2.5691410000000001</v>
      </c>
      <c r="H22" s="249">
        <v>3.5001339999999996</v>
      </c>
      <c r="I22" s="243">
        <v>3.5687739999999999</v>
      </c>
      <c r="J22" s="253">
        <v>3.3680029999999999</v>
      </c>
      <c r="K22" s="249">
        <v>44.209692999999987</v>
      </c>
      <c r="L22" s="243">
        <v>46.363059999999997</v>
      </c>
      <c r="M22" s="253">
        <v>49.064535999999997</v>
      </c>
      <c r="N22" s="243"/>
      <c r="O22" s="243"/>
      <c r="P22" s="243"/>
      <c r="Q22" s="22"/>
    </row>
    <row r="23" spans="1:17" s="109" customFormat="1" ht="11.25">
      <c r="P23" s="14"/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45" t="s">
        <v>383</v>
      </c>
      <c r="P1" s="210" t="str">
        <f>'3.1'!N1</f>
        <v>III. čtvrtletí 2023</v>
      </c>
    </row>
    <row r="2" spans="1:17" ht="6" customHeight="1"/>
    <row r="3" spans="1:17" ht="12" customHeight="1">
      <c r="A3" s="520" t="str">
        <f>'3.1'!A4</f>
        <v>2023</v>
      </c>
      <c r="B3" s="522" t="s">
        <v>19</v>
      </c>
      <c r="C3" s="523"/>
      <c r="D3" s="524"/>
      <c r="E3" s="522" t="s">
        <v>193</v>
      </c>
      <c r="F3" s="523"/>
      <c r="G3" s="524"/>
      <c r="H3" s="522" t="s">
        <v>195</v>
      </c>
      <c r="I3" s="523"/>
      <c r="J3" s="524"/>
      <c r="K3" s="522" t="s">
        <v>6</v>
      </c>
      <c r="L3" s="523"/>
      <c r="M3" s="524"/>
      <c r="N3" s="519" t="s">
        <v>206</v>
      </c>
      <c r="O3" s="519"/>
      <c r="P3" s="519"/>
      <c r="Q3" s="22"/>
    </row>
    <row r="4" spans="1:17" ht="14.1" customHeight="1">
      <c r="A4" s="521"/>
      <c r="B4" s="525" t="s">
        <v>227</v>
      </c>
      <c r="C4" s="526"/>
      <c r="D4" s="527"/>
      <c r="E4" s="525" t="s">
        <v>227</v>
      </c>
      <c r="F4" s="526"/>
      <c r="G4" s="527"/>
      <c r="H4" s="525" t="s">
        <v>227</v>
      </c>
      <c r="I4" s="526"/>
      <c r="J4" s="527"/>
      <c r="K4" s="525" t="s">
        <v>227</v>
      </c>
      <c r="L4" s="526"/>
      <c r="M4" s="527"/>
      <c r="N4" s="528" t="s">
        <v>168</v>
      </c>
      <c r="O4" s="528"/>
      <c r="P4" s="528"/>
      <c r="Q4" s="22"/>
    </row>
    <row r="5" spans="1:17">
      <c r="A5" s="521"/>
      <c r="B5" s="375" t="s">
        <v>66</v>
      </c>
      <c r="C5" s="374" t="s">
        <v>67</v>
      </c>
      <c r="D5" s="379" t="s">
        <v>68</v>
      </c>
      <c r="E5" s="375" t="s">
        <v>66</v>
      </c>
      <c r="F5" s="374" t="s">
        <v>67</v>
      </c>
      <c r="G5" s="379" t="s">
        <v>68</v>
      </c>
      <c r="H5" s="375" t="s">
        <v>66</v>
      </c>
      <c r="I5" s="374" t="s">
        <v>67</v>
      </c>
      <c r="J5" s="379" t="s">
        <v>68</v>
      </c>
      <c r="K5" s="375" t="s">
        <v>66</v>
      </c>
      <c r="L5" s="374" t="s">
        <v>67</v>
      </c>
      <c r="M5" s="379" t="s">
        <v>68</v>
      </c>
      <c r="N5" s="420" t="s">
        <v>66</v>
      </c>
      <c r="O5" s="420" t="s">
        <v>67</v>
      </c>
      <c r="P5" s="420" t="s">
        <v>68</v>
      </c>
      <c r="Q5" s="22"/>
    </row>
    <row r="6" spans="1:17" ht="12" customHeight="1">
      <c r="A6" s="515" t="s">
        <v>16</v>
      </c>
      <c r="B6" s="517">
        <f>SUM(B7:D7)</f>
        <v>595.77952499999992</v>
      </c>
      <c r="C6" s="514"/>
      <c r="D6" s="518"/>
      <c r="E6" s="517">
        <f>SUM(E7:G7)</f>
        <v>9.8138100000000001</v>
      </c>
      <c r="F6" s="514"/>
      <c r="G6" s="518"/>
      <c r="H6" s="517">
        <f>SUM(H7:J7)</f>
        <v>4.6900000000000006E-3</v>
      </c>
      <c r="I6" s="514"/>
      <c r="J6" s="518"/>
      <c r="K6" s="517">
        <f>SUM(K7:M7)</f>
        <v>585.96571499999993</v>
      </c>
      <c r="L6" s="514"/>
      <c r="M6" s="518"/>
      <c r="N6" s="514">
        <f>P7</f>
        <v>1363.5</v>
      </c>
      <c r="O6" s="514"/>
      <c r="P6" s="514"/>
      <c r="Q6" s="22"/>
    </row>
    <row r="7" spans="1:17" s="111" customFormat="1" ht="15" customHeight="1">
      <c r="A7" s="516"/>
      <c r="B7" s="264">
        <f t="shared" ref="B7:M7" si="0">SUM(B8:B19)</f>
        <v>237.24399</v>
      </c>
      <c r="C7" s="265">
        <f t="shared" si="0"/>
        <v>173.08326</v>
      </c>
      <c r="D7" s="266">
        <f t="shared" si="0"/>
        <v>185.45227499999999</v>
      </c>
      <c r="E7" s="264">
        <f t="shared" si="0"/>
        <v>3.6691600000000002</v>
      </c>
      <c r="F7" s="265">
        <f t="shared" si="0"/>
        <v>2.87371</v>
      </c>
      <c r="G7" s="266">
        <f t="shared" si="0"/>
        <v>3.2709399999999995</v>
      </c>
      <c r="H7" s="264">
        <f t="shared" si="0"/>
        <v>0</v>
      </c>
      <c r="I7" s="265">
        <f t="shared" si="0"/>
        <v>4.5300000000000002E-3</v>
      </c>
      <c r="J7" s="266">
        <f t="shared" si="0"/>
        <v>1.6000000000000001E-4</v>
      </c>
      <c r="K7" s="264">
        <f t="shared" si="0"/>
        <v>233.57482999999999</v>
      </c>
      <c r="L7" s="265">
        <f t="shared" si="0"/>
        <v>170.20955000000001</v>
      </c>
      <c r="M7" s="266">
        <f t="shared" si="0"/>
        <v>182.18133499999996</v>
      </c>
      <c r="N7" s="421">
        <v>1363.5</v>
      </c>
      <c r="O7" s="421">
        <v>1363.5</v>
      </c>
      <c r="P7" s="421">
        <v>1363.5</v>
      </c>
      <c r="Q7" s="18"/>
    </row>
    <row r="8" spans="1:17" ht="12" customHeight="1">
      <c r="A8" s="254" t="s">
        <v>150</v>
      </c>
      <c r="B8" s="261">
        <v>0</v>
      </c>
      <c r="C8" s="7">
        <v>0</v>
      </c>
      <c r="D8" s="258">
        <v>0</v>
      </c>
      <c r="E8" s="261">
        <v>0</v>
      </c>
      <c r="F8" s="7">
        <v>0</v>
      </c>
      <c r="G8" s="258">
        <v>0</v>
      </c>
      <c r="H8" s="261">
        <v>0</v>
      </c>
      <c r="I8" s="7">
        <v>0</v>
      </c>
      <c r="J8" s="258">
        <v>0</v>
      </c>
      <c r="K8" s="261">
        <v>0</v>
      </c>
      <c r="L8" s="7">
        <v>0</v>
      </c>
      <c r="M8" s="258">
        <v>0</v>
      </c>
      <c r="N8" s="7"/>
      <c r="O8" s="7"/>
      <c r="P8" s="7"/>
      <c r="Q8" s="22"/>
    </row>
    <row r="9" spans="1:17" ht="12" customHeight="1">
      <c r="A9" s="254" t="s">
        <v>149</v>
      </c>
      <c r="B9" s="261">
        <v>0</v>
      </c>
      <c r="C9" s="7">
        <v>0</v>
      </c>
      <c r="D9" s="258">
        <v>0</v>
      </c>
      <c r="E9" s="261">
        <v>0</v>
      </c>
      <c r="F9" s="7">
        <v>0</v>
      </c>
      <c r="G9" s="258">
        <v>0</v>
      </c>
      <c r="H9" s="261">
        <v>0</v>
      </c>
      <c r="I9" s="7">
        <v>0</v>
      </c>
      <c r="J9" s="258">
        <v>0</v>
      </c>
      <c r="K9" s="261">
        <v>0</v>
      </c>
      <c r="L9" s="7">
        <v>0</v>
      </c>
      <c r="M9" s="258">
        <v>0</v>
      </c>
      <c r="N9" s="7"/>
      <c r="O9" s="7"/>
      <c r="P9" s="7"/>
      <c r="Q9" s="22"/>
    </row>
    <row r="10" spans="1:17" ht="12" customHeight="1">
      <c r="A10" s="254" t="s">
        <v>148</v>
      </c>
      <c r="B10" s="261">
        <v>0</v>
      </c>
      <c r="C10" s="7">
        <v>0</v>
      </c>
      <c r="D10" s="258">
        <v>0</v>
      </c>
      <c r="E10" s="261">
        <v>0</v>
      </c>
      <c r="F10" s="7">
        <v>0</v>
      </c>
      <c r="G10" s="258">
        <v>0</v>
      </c>
      <c r="H10" s="261">
        <v>0</v>
      </c>
      <c r="I10" s="7">
        <v>0</v>
      </c>
      <c r="J10" s="258">
        <v>0</v>
      </c>
      <c r="K10" s="261">
        <v>0</v>
      </c>
      <c r="L10" s="7">
        <v>0</v>
      </c>
      <c r="M10" s="258">
        <v>0</v>
      </c>
      <c r="N10" s="7"/>
      <c r="O10" s="7"/>
      <c r="P10" s="7"/>
      <c r="Q10" s="22"/>
    </row>
    <row r="11" spans="1:17" ht="12" customHeight="1">
      <c r="A11" s="254" t="s">
        <v>147</v>
      </c>
      <c r="B11" s="261">
        <v>0</v>
      </c>
      <c r="C11" s="7">
        <v>0</v>
      </c>
      <c r="D11" s="258">
        <v>0</v>
      </c>
      <c r="E11" s="261">
        <v>0</v>
      </c>
      <c r="F11" s="7">
        <v>0</v>
      </c>
      <c r="G11" s="258">
        <v>0</v>
      </c>
      <c r="H11" s="261">
        <v>0</v>
      </c>
      <c r="I11" s="7">
        <v>0</v>
      </c>
      <c r="J11" s="258">
        <v>0</v>
      </c>
      <c r="K11" s="261">
        <v>0</v>
      </c>
      <c r="L11" s="7">
        <v>0</v>
      </c>
      <c r="M11" s="258">
        <v>0</v>
      </c>
      <c r="N11" s="7"/>
      <c r="O11" s="7"/>
      <c r="P11" s="7"/>
      <c r="Q11" s="22"/>
    </row>
    <row r="12" spans="1:17" ht="12" customHeight="1">
      <c r="A12" s="254" t="s">
        <v>146</v>
      </c>
      <c r="B12" s="261">
        <v>0</v>
      </c>
      <c r="C12" s="7">
        <v>0</v>
      </c>
      <c r="D12" s="258">
        <v>0</v>
      </c>
      <c r="E12" s="261">
        <v>0</v>
      </c>
      <c r="F12" s="7">
        <v>0</v>
      </c>
      <c r="G12" s="258">
        <v>0</v>
      </c>
      <c r="H12" s="261">
        <v>0</v>
      </c>
      <c r="I12" s="7">
        <v>0</v>
      </c>
      <c r="J12" s="258">
        <v>0</v>
      </c>
      <c r="K12" s="261">
        <v>0</v>
      </c>
      <c r="L12" s="7">
        <v>0</v>
      </c>
      <c r="M12" s="258">
        <v>0</v>
      </c>
      <c r="N12" s="7"/>
      <c r="O12" s="7"/>
      <c r="P12" s="7"/>
      <c r="Q12" s="22"/>
    </row>
    <row r="13" spans="1:17" ht="12" customHeight="1">
      <c r="A13" s="254" t="s">
        <v>145</v>
      </c>
      <c r="B13" s="261">
        <v>0</v>
      </c>
      <c r="C13" s="7">
        <v>0</v>
      </c>
      <c r="D13" s="258">
        <v>0</v>
      </c>
      <c r="E13" s="261">
        <v>0</v>
      </c>
      <c r="F13" s="7">
        <v>0</v>
      </c>
      <c r="G13" s="258">
        <v>0</v>
      </c>
      <c r="H13" s="261">
        <v>0</v>
      </c>
      <c r="I13" s="7">
        <v>0</v>
      </c>
      <c r="J13" s="258">
        <v>0</v>
      </c>
      <c r="K13" s="261">
        <v>0</v>
      </c>
      <c r="L13" s="7">
        <v>0</v>
      </c>
      <c r="M13" s="258">
        <v>0</v>
      </c>
      <c r="N13" s="7"/>
      <c r="O13" s="7"/>
      <c r="P13" s="7"/>
      <c r="Q13" s="22"/>
    </row>
    <row r="14" spans="1:17" ht="12" customHeight="1">
      <c r="A14" s="254" t="s">
        <v>144</v>
      </c>
      <c r="B14" s="261">
        <v>0</v>
      </c>
      <c r="C14" s="7">
        <v>0</v>
      </c>
      <c r="D14" s="258">
        <v>0</v>
      </c>
      <c r="E14" s="261">
        <v>0</v>
      </c>
      <c r="F14" s="7">
        <v>0</v>
      </c>
      <c r="G14" s="258">
        <v>0</v>
      </c>
      <c r="H14" s="261">
        <v>0</v>
      </c>
      <c r="I14" s="7">
        <v>0</v>
      </c>
      <c r="J14" s="258">
        <v>0</v>
      </c>
      <c r="K14" s="261">
        <v>0</v>
      </c>
      <c r="L14" s="7">
        <v>0</v>
      </c>
      <c r="M14" s="258">
        <v>0</v>
      </c>
      <c r="N14" s="7"/>
      <c r="O14" s="7"/>
      <c r="P14" s="7"/>
      <c r="Q14" s="22"/>
    </row>
    <row r="15" spans="1:17" ht="12" customHeight="1">
      <c r="A15" s="254" t="s">
        <v>143</v>
      </c>
      <c r="B15" s="261">
        <v>0</v>
      </c>
      <c r="C15" s="7">
        <v>0</v>
      </c>
      <c r="D15" s="258">
        <v>0</v>
      </c>
      <c r="E15" s="261">
        <v>0</v>
      </c>
      <c r="F15" s="7">
        <v>0</v>
      </c>
      <c r="G15" s="258">
        <v>0</v>
      </c>
      <c r="H15" s="261">
        <v>0</v>
      </c>
      <c r="I15" s="7">
        <v>0</v>
      </c>
      <c r="J15" s="258">
        <v>0</v>
      </c>
      <c r="K15" s="261">
        <v>0</v>
      </c>
      <c r="L15" s="7">
        <v>0</v>
      </c>
      <c r="M15" s="258">
        <v>0</v>
      </c>
      <c r="N15" s="7"/>
      <c r="O15" s="7"/>
      <c r="P15" s="7"/>
      <c r="Q15" s="22"/>
    </row>
    <row r="16" spans="1:17" ht="12" customHeight="1">
      <c r="A16" s="254" t="s">
        <v>142</v>
      </c>
      <c r="B16" s="261">
        <v>0</v>
      </c>
      <c r="C16" s="7">
        <v>0</v>
      </c>
      <c r="D16" s="258">
        <v>0</v>
      </c>
      <c r="E16" s="261">
        <v>0</v>
      </c>
      <c r="F16" s="7">
        <v>0</v>
      </c>
      <c r="G16" s="258">
        <v>0</v>
      </c>
      <c r="H16" s="261">
        <v>0</v>
      </c>
      <c r="I16" s="7">
        <v>0</v>
      </c>
      <c r="J16" s="258">
        <v>0</v>
      </c>
      <c r="K16" s="261">
        <v>0</v>
      </c>
      <c r="L16" s="7">
        <v>0</v>
      </c>
      <c r="M16" s="258">
        <v>0</v>
      </c>
      <c r="N16" s="7"/>
      <c r="O16" s="7"/>
      <c r="P16" s="7"/>
      <c r="Q16" s="22"/>
    </row>
    <row r="17" spans="1:17" ht="12" customHeight="1">
      <c r="A17" s="254" t="s">
        <v>14</v>
      </c>
      <c r="B17" s="261">
        <v>17.924700000000001</v>
      </c>
      <c r="C17" s="7">
        <v>6.4066599999999996</v>
      </c>
      <c r="D17" s="258">
        <v>3.8681399999999999</v>
      </c>
      <c r="E17" s="261">
        <v>0.24856999999999999</v>
      </c>
      <c r="F17" s="7">
        <v>8.5949999999999999E-2</v>
      </c>
      <c r="G17" s="258">
        <v>8.1450000000000009E-2</v>
      </c>
      <c r="H17" s="261">
        <v>0</v>
      </c>
      <c r="I17" s="7">
        <v>4.5300000000000002E-3</v>
      </c>
      <c r="J17" s="258">
        <v>1.6000000000000001E-4</v>
      </c>
      <c r="K17" s="261">
        <v>17.676130000000001</v>
      </c>
      <c r="L17" s="7">
        <v>6.3207099999999992</v>
      </c>
      <c r="M17" s="258">
        <v>3.7866900000000001</v>
      </c>
      <c r="N17" s="7"/>
      <c r="O17" s="7"/>
      <c r="P17" s="7"/>
      <c r="Q17" s="22"/>
    </row>
    <row r="18" spans="1:17" ht="12" customHeight="1">
      <c r="A18" s="254" t="s">
        <v>141</v>
      </c>
      <c r="B18" s="261">
        <v>0</v>
      </c>
      <c r="C18" s="7">
        <v>0</v>
      </c>
      <c r="D18" s="258">
        <v>0</v>
      </c>
      <c r="E18" s="261">
        <v>0</v>
      </c>
      <c r="F18" s="7">
        <v>0</v>
      </c>
      <c r="G18" s="258">
        <v>0</v>
      </c>
      <c r="H18" s="261">
        <v>0</v>
      </c>
      <c r="I18" s="7">
        <v>0</v>
      </c>
      <c r="J18" s="258">
        <v>0</v>
      </c>
      <c r="K18" s="261">
        <v>0</v>
      </c>
      <c r="L18" s="7">
        <v>0</v>
      </c>
      <c r="M18" s="258">
        <v>0</v>
      </c>
      <c r="N18" s="7"/>
      <c r="O18" s="7"/>
      <c r="P18" s="7"/>
      <c r="Q18" s="22"/>
    </row>
    <row r="19" spans="1:17" ht="12" customHeight="1">
      <c r="A19" s="255" t="s">
        <v>140</v>
      </c>
      <c r="B19" s="262">
        <v>219.31929</v>
      </c>
      <c r="C19" s="257">
        <v>166.67660000000001</v>
      </c>
      <c r="D19" s="259">
        <v>181.58413499999997</v>
      </c>
      <c r="E19" s="262">
        <v>3.4205900000000002</v>
      </c>
      <c r="F19" s="257">
        <v>2.78776</v>
      </c>
      <c r="G19" s="259">
        <v>3.1894899999999997</v>
      </c>
      <c r="H19" s="262">
        <v>0</v>
      </c>
      <c r="I19" s="257">
        <v>0</v>
      </c>
      <c r="J19" s="259">
        <v>0</v>
      </c>
      <c r="K19" s="262">
        <v>215.89869999999999</v>
      </c>
      <c r="L19" s="257">
        <v>163.88884000000002</v>
      </c>
      <c r="M19" s="259">
        <v>178.39464499999997</v>
      </c>
      <c r="N19" s="257"/>
      <c r="O19" s="257"/>
      <c r="P19" s="257"/>
      <c r="Q19" s="22"/>
    </row>
    <row r="20" spans="1:17" ht="12" customHeight="1">
      <c r="A20" s="515" t="s">
        <v>17</v>
      </c>
      <c r="B20" s="517">
        <f>SUM(B21:D21)</f>
        <v>808.87397299999952</v>
      </c>
      <c r="C20" s="514"/>
      <c r="D20" s="518"/>
      <c r="E20" s="517">
        <f>SUM(E21:G21)</f>
        <v>55.036029999999982</v>
      </c>
      <c r="F20" s="514"/>
      <c r="G20" s="518"/>
      <c r="H20" s="517">
        <f>SUM(H21:J21)</f>
        <v>6.948700999999998</v>
      </c>
      <c r="I20" s="514"/>
      <c r="J20" s="518"/>
      <c r="K20" s="517">
        <f>SUM(K21:M21)</f>
        <v>753.83794299999954</v>
      </c>
      <c r="L20" s="514"/>
      <c r="M20" s="518"/>
      <c r="N20" s="514">
        <f>P21</f>
        <v>1054.0490000000011</v>
      </c>
      <c r="O20" s="514"/>
      <c r="P20" s="514"/>
      <c r="Q20" s="22"/>
    </row>
    <row r="21" spans="1:17" s="111" customFormat="1" ht="15" customHeight="1">
      <c r="A21" s="516"/>
      <c r="B21" s="264">
        <f>SUM(B22:B33)</f>
        <v>273.18312299999997</v>
      </c>
      <c r="C21" s="265">
        <f t="shared" ref="C21:M21" si="1">SUM(C22:C33)</f>
        <v>269.8833189999998</v>
      </c>
      <c r="D21" s="266">
        <f t="shared" si="1"/>
        <v>265.8075309999997</v>
      </c>
      <c r="E21" s="264">
        <f t="shared" si="1"/>
        <v>18.779524999999992</v>
      </c>
      <c r="F21" s="265">
        <f t="shared" si="1"/>
        <v>18.503600999999993</v>
      </c>
      <c r="G21" s="266">
        <f t="shared" si="1"/>
        <v>17.752903999999997</v>
      </c>
      <c r="H21" s="264">
        <f t="shared" si="1"/>
        <v>2.419397</v>
      </c>
      <c r="I21" s="265">
        <f t="shared" si="1"/>
        <v>2.3035889999999992</v>
      </c>
      <c r="J21" s="266">
        <f t="shared" si="1"/>
        <v>2.2257149999999988</v>
      </c>
      <c r="K21" s="264">
        <f t="shared" si="1"/>
        <v>254.40359799999999</v>
      </c>
      <c r="L21" s="265">
        <f t="shared" si="1"/>
        <v>251.37971799999977</v>
      </c>
      <c r="M21" s="266">
        <f t="shared" si="1"/>
        <v>248.0546269999997</v>
      </c>
      <c r="N21" s="421">
        <v>1048.1960000000008</v>
      </c>
      <c r="O21" s="421">
        <v>1050.352000000001</v>
      </c>
      <c r="P21" s="421">
        <v>1054.0490000000011</v>
      </c>
      <c r="Q21" s="18"/>
    </row>
    <row r="22" spans="1:17" ht="12" customHeight="1">
      <c r="A22" s="254" t="s">
        <v>150</v>
      </c>
      <c r="B22" s="261">
        <v>5.9147999999999999E-2</v>
      </c>
      <c r="C22" s="7">
        <v>7.9529000000000002E-2</v>
      </c>
      <c r="D22" s="258">
        <v>6.6128000000000006E-2</v>
      </c>
      <c r="E22" s="261">
        <v>3.6410000000000001E-3</v>
      </c>
      <c r="F22" s="7">
        <v>4.463E-3</v>
      </c>
      <c r="G22" s="258">
        <v>3.441E-3</v>
      </c>
      <c r="H22" s="261">
        <v>0</v>
      </c>
      <c r="I22" s="7">
        <v>0</v>
      </c>
      <c r="J22" s="258">
        <v>0</v>
      </c>
      <c r="K22" s="261">
        <v>5.5507000000000001E-2</v>
      </c>
      <c r="L22" s="7">
        <v>7.5066000000000008E-2</v>
      </c>
      <c r="M22" s="258">
        <v>6.2687000000000007E-2</v>
      </c>
      <c r="N22" s="7"/>
      <c r="O22" s="7"/>
      <c r="P22" s="7"/>
      <c r="Q22" s="22"/>
    </row>
    <row r="23" spans="1:17" ht="12" customHeight="1">
      <c r="A23" s="254" t="s">
        <v>149</v>
      </c>
      <c r="B23" s="261">
        <v>215.17827699999998</v>
      </c>
      <c r="C23" s="7">
        <v>209.63095999999987</v>
      </c>
      <c r="D23" s="258">
        <v>205.18118999999976</v>
      </c>
      <c r="E23" s="261">
        <v>16.891597999999995</v>
      </c>
      <c r="F23" s="7">
        <v>16.596121999999994</v>
      </c>
      <c r="G23" s="258">
        <v>15.859764999999998</v>
      </c>
      <c r="H23" s="261">
        <v>1.9104050000000001</v>
      </c>
      <c r="I23" s="7">
        <v>1.7352149999999993</v>
      </c>
      <c r="J23" s="258">
        <v>1.6498089999999987</v>
      </c>
      <c r="K23" s="261">
        <v>198.28667899999999</v>
      </c>
      <c r="L23" s="7">
        <v>193.03483799999987</v>
      </c>
      <c r="M23" s="258">
        <v>189.32142499999975</v>
      </c>
      <c r="N23" s="7"/>
      <c r="O23" s="7"/>
      <c r="P23" s="7"/>
      <c r="Q23" s="22"/>
    </row>
    <row r="24" spans="1:17" ht="12" customHeight="1">
      <c r="A24" s="254" t="s">
        <v>148</v>
      </c>
      <c r="B24" s="261">
        <v>0</v>
      </c>
      <c r="C24" s="7">
        <v>0</v>
      </c>
      <c r="D24" s="258">
        <v>0</v>
      </c>
      <c r="E24" s="261">
        <v>0</v>
      </c>
      <c r="F24" s="7">
        <v>0</v>
      </c>
      <c r="G24" s="258">
        <v>0</v>
      </c>
      <c r="H24" s="261">
        <v>0</v>
      </c>
      <c r="I24" s="7">
        <v>0</v>
      </c>
      <c r="J24" s="258">
        <v>0</v>
      </c>
      <c r="K24" s="261">
        <v>0</v>
      </c>
      <c r="L24" s="7">
        <v>0</v>
      </c>
      <c r="M24" s="258">
        <v>0</v>
      </c>
      <c r="N24" s="7"/>
      <c r="O24" s="7"/>
      <c r="P24" s="7"/>
      <c r="Q24" s="22"/>
    </row>
    <row r="25" spans="1:17" ht="12" customHeight="1">
      <c r="A25" s="254" t="s">
        <v>147</v>
      </c>
      <c r="B25" s="261">
        <v>0</v>
      </c>
      <c r="C25" s="7">
        <v>0</v>
      </c>
      <c r="D25" s="258">
        <v>0</v>
      </c>
      <c r="E25" s="261">
        <v>0</v>
      </c>
      <c r="F25" s="7">
        <v>0</v>
      </c>
      <c r="G25" s="258">
        <v>0</v>
      </c>
      <c r="H25" s="261">
        <v>0</v>
      </c>
      <c r="I25" s="7">
        <v>0</v>
      </c>
      <c r="J25" s="258">
        <v>0</v>
      </c>
      <c r="K25" s="261">
        <v>0</v>
      </c>
      <c r="L25" s="7">
        <v>0</v>
      </c>
      <c r="M25" s="258">
        <v>0</v>
      </c>
      <c r="N25" s="7"/>
      <c r="O25" s="7"/>
      <c r="P25" s="7"/>
      <c r="Q25" s="22"/>
    </row>
    <row r="26" spans="1:17" ht="12" customHeight="1">
      <c r="A26" s="254" t="s">
        <v>146</v>
      </c>
      <c r="B26" s="261">
        <v>0</v>
      </c>
      <c r="C26" s="7">
        <v>0</v>
      </c>
      <c r="D26" s="258">
        <v>0</v>
      </c>
      <c r="E26" s="261">
        <v>0</v>
      </c>
      <c r="F26" s="7">
        <v>0</v>
      </c>
      <c r="G26" s="258">
        <v>0</v>
      </c>
      <c r="H26" s="261">
        <v>0</v>
      </c>
      <c r="I26" s="7">
        <v>0</v>
      </c>
      <c r="J26" s="258">
        <v>0</v>
      </c>
      <c r="K26" s="261">
        <v>0</v>
      </c>
      <c r="L26" s="7">
        <v>0</v>
      </c>
      <c r="M26" s="258">
        <v>0</v>
      </c>
      <c r="N26" s="7"/>
      <c r="O26" s="7"/>
      <c r="P26" s="7"/>
      <c r="Q26" s="22"/>
    </row>
    <row r="27" spans="1:17" ht="12" customHeight="1">
      <c r="A27" s="254" t="s">
        <v>145</v>
      </c>
      <c r="B27" s="261">
        <v>0</v>
      </c>
      <c r="C27" s="7">
        <v>0</v>
      </c>
      <c r="D27" s="258">
        <v>0</v>
      </c>
      <c r="E27" s="261">
        <v>0</v>
      </c>
      <c r="F27" s="7">
        <v>0</v>
      </c>
      <c r="G27" s="258">
        <v>0</v>
      </c>
      <c r="H27" s="261">
        <v>0</v>
      </c>
      <c r="I27" s="7">
        <v>0</v>
      </c>
      <c r="J27" s="258">
        <v>0</v>
      </c>
      <c r="K27" s="261">
        <v>0</v>
      </c>
      <c r="L27" s="7">
        <v>0</v>
      </c>
      <c r="M27" s="258">
        <v>0</v>
      </c>
      <c r="N27" s="7"/>
      <c r="O27" s="7"/>
      <c r="P27" s="7"/>
      <c r="Q27" s="22"/>
    </row>
    <row r="28" spans="1:17" ht="12" customHeight="1">
      <c r="A28" s="254" t="s">
        <v>144</v>
      </c>
      <c r="B28" s="261">
        <v>4.2974999999999992E-2</v>
      </c>
      <c r="C28" s="7">
        <v>5.2340999999999992E-2</v>
      </c>
      <c r="D28" s="258">
        <v>3.9030999999999996E-2</v>
      </c>
      <c r="E28" s="261">
        <v>2.447E-3</v>
      </c>
      <c r="F28" s="7">
        <v>2.6130000000000003E-3</v>
      </c>
      <c r="G28" s="258">
        <v>3.4229999999999994E-3</v>
      </c>
      <c r="H28" s="261">
        <v>0</v>
      </c>
      <c r="I28" s="7">
        <v>0</v>
      </c>
      <c r="J28" s="258">
        <v>0</v>
      </c>
      <c r="K28" s="261">
        <v>4.0527999999999995E-2</v>
      </c>
      <c r="L28" s="7">
        <v>4.9727999999999994E-2</v>
      </c>
      <c r="M28" s="258">
        <v>3.5607999999999994E-2</v>
      </c>
      <c r="N28" s="7"/>
      <c r="O28" s="7"/>
      <c r="P28" s="7"/>
      <c r="Q28" s="22"/>
    </row>
    <row r="29" spans="1:17" ht="12" customHeight="1">
      <c r="A29" s="254" t="s">
        <v>143</v>
      </c>
      <c r="B29" s="261">
        <v>0</v>
      </c>
      <c r="C29" s="7">
        <v>0</v>
      </c>
      <c r="D29" s="258">
        <v>0</v>
      </c>
      <c r="E29" s="261">
        <v>0</v>
      </c>
      <c r="F29" s="7">
        <v>0</v>
      </c>
      <c r="G29" s="258">
        <v>0</v>
      </c>
      <c r="H29" s="261">
        <v>0</v>
      </c>
      <c r="I29" s="7">
        <v>0</v>
      </c>
      <c r="J29" s="258">
        <v>0</v>
      </c>
      <c r="K29" s="261">
        <v>0</v>
      </c>
      <c r="L29" s="7">
        <v>0</v>
      </c>
      <c r="M29" s="258">
        <v>0</v>
      </c>
      <c r="N29" s="7"/>
      <c r="O29" s="7"/>
      <c r="P29" s="7"/>
      <c r="Q29" s="22"/>
    </row>
    <row r="30" spans="1:17" ht="12" customHeight="1">
      <c r="A30" s="254" t="s">
        <v>142</v>
      </c>
      <c r="B30" s="261">
        <v>21.554662</v>
      </c>
      <c r="C30" s="7">
        <v>21.133272000000002</v>
      </c>
      <c r="D30" s="258">
        <v>20.149784000000007</v>
      </c>
      <c r="E30" s="261">
        <v>0.94181399999999982</v>
      </c>
      <c r="F30" s="7">
        <v>0.8972969999999999</v>
      </c>
      <c r="G30" s="258">
        <v>0.84117799999999987</v>
      </c>
      <c r="H30" s="261">
        <v>1.5121000000000002E-2</v>
      </c>
      <c r="I30" s="7">
        <v>1.8545000000000002E-2</v>
      </c>
      <c r="J30" s="258">
        <v>1.9725000000000003E-2</v>
      </c>
      <c r="K30" s="261">
        <v>20.612848</v>
      </c>
      <c r="L30" s="7">
        <v>20.235975000000003</v>
      </c>
      <c r="M30" s="258">
        <v>19.308606000000008</v>
      </c>
      <c r="N30" s="7"/>
      <c r="O30" s="7"/>
      <c r="P30" s="7"/>
      <c r="Q30" s="22"/>
    </row>
    <row r="31" spans="1:17" ht="12" customHeight="1">
      <c r="A31" s="254" t="s">
        <v>14</v>
      </c>
      <c r="B31" s="261">
        <v>0</v>
      </c>
      <c r="C31" s="7">
        <v>0</v>
      </c>
      <c r="D31" s="258">
        <v>0</v>
      </c>
      <c r="E31" s="261">
        <v>0</v>
      </c>
      <c r="F31" s="7">
        <v>0</v>
      </c>
      <c r="G31" s="258">
        <v>0</v>
      </c>
      <c r="H31" s="261">
        <v>0</v>
      </c>
      <c r="I31" s="7">
        <v>0</v>
      </c>
      <c r="J31" s="258">
        <v>0</v>
      </c>
      <c r="K31" s="261">
        <v>0</v>
      </c>
      <c r="L31" s="7">
        <v>0</v>
      </c>
      <c r="M31" s="258">
        <v>0</v>
      </c>
      <c r="N31" s="7"/>
      <c r="O31" s="7"/>
      <c r="P31" s="7"/>
      <c r="Q31" s="22"/>
    </row>
    <row r="32" spans="1:17" ht="12" customHeight="1">
      <c r="A32" s="254" t="s">
        <v>141</v>
      </c>
      <c r="B32" s="261">
        <v>1.445757</v>
      </c>
      <c r="C32" s="7">
        <v>1.3592610000000001</v>
      </c>
      <c r="D32" s="258">
        <v>1.3044250000000002</v>
      </c>
      <c r="E32" s="261">
        <v>0.119949</v>
      </c>
      <c r="F32" s="7">
        <v>0.10709699999999998</v>
      </c>
      <c r="G32" s="258">
        <v>0.100969</v>
      </c>
      <c r="H32" s="261">
        <v>1.1065E-2</v>
      </c>
      <c r="I32" s="7">
        <v>8.1329999999999996E-3</v>
      </c>
      <c r="J32" s="258">
        <v>6.9609999999999993E-3</v>
      </c>
      <c r="K32" s="261">
        <v>1.3258079999999999</v>
      </c>
      <c r="L32" s="7">
        <v>1.2521640000000001</v>
      </c>
      <c r="M32" s="258">
        <v>1.2034560000000001</v>
      </c>
      <c r="N32" s="7"/>
      <c r="O32" s="7"/>
      <c r="P32" s="7"/>
      <c r="Q32" s="22"/>
    </row>
    <row r="33" spans="1:17" ht="12" customHeight="1">
      <c r="A33" s="255" t="s">
        <v>140</v>
      </c>
      <c r="B33" s="263">
        <v>34.902303999999972</v>
      </c>
      <c r="C33" s="256">
        <v>37.627955999999926</v>
      </c>
      <c r="D33" s="260">
        <v>39.066972999999962</v>
      </c>
      <c r="E33" s="263">
        <v>0.82007600000000003</v>
      </c>
      <c r="F33" s="256">
        <v>0.8960089999999995</v>
      </c>
      <c r="G33" s="260">
        <v>0.94412800000000052</v>
      </c>
      <c r="H33" s="263">
        <v>0.48280599999999996</v>
      </c>
      <c r="I33" s="256">
        <v>0.54169600000000007</v>
      </c>
      <c r="J33" s="260">
        <v>0.54921999999999993</v>
      </c>
      <c r="K33" s="263">
        <v>34.082227999999972</v>
      </c>
      <c r="L33" s="256">
        <v>36.731946999999927</v>
      </c>
      <c r="M33" s="260">
        <v>38.122844999999963</v>
      </c>
      <c r="N33" s="257"/>
      <c r="O33" s="257"/>
      <c r="P33" s="257"/>
      <c r="Q33" s="22"/>
    </row>
    <row r="34" spans="1:17" s="109" customFormat="1" ht="11.25">
      <c r="P34" s="14"/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22</vt:i4>
      </vt:variant>
    </vt:vector>
  </HeadingPairs>
  <TitlesOfParts>
    <vt:vector size="61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2023-11-13T06:15:54Z</cp:lastPrinted>
  <dcterms:created xsi:type="dcterms:W3CDTF">2006-03-02T11:20:40Z</dcterms:created>
  <dcterms:modified xsi:type="dcterms:W3CDTF">2023-11-13T06:17:01Z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