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36.xml" ContentType="application/vnd.openxmlformats-officedocument.drawingml.chartshapes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1\4Q_2021_elektro\verze_1\"/>
    </mc:Choice>
  </mc:AlternateContent>
  <xr:revisionPtr revIDLastSave="0" documentId="13_ncr:1_{BF313F4F-9BC0-436E-8457-E54D3D9A9968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H5" i="107" l="1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33" i="107"/>
  <c r="H34" i="107"/>
  <c r="N35" i="107" l="1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O28" i="135" l="1"/>
  <c r="B46" i="27" l="1"/>
  <c r="B45" i="2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O5" i="130" l="1"/>
  <c r="O6" i="130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1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B44" i="27" l="1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J6" i="33" s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<sst xmlns="http://schemas.openxmlformats.org/spreadsheetml/2006/main" count="1965" uniqueCount="453">
  <si>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</si>
  <si>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</si>
  <si>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</si>
  <si>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</si>
  <si>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</si>
  <si>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</si>
  <si>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</si>
  <si>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</si>
  <si>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</si>
  <si>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</si>
  <si>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</si>
  <si>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</si>
  <si>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</si>
  <si>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</si>
  <si>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</si>
  <si>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</si>
  <si>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</si>
  <si>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</si>
  <si>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</si>
  <si>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</si>
  <si>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</si>
  <si>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</si>
  <si>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</si>
  <si>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</si>
  <si>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</si>
  <si>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</si>
  <si>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</si>
  <si>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</si>
  <si>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</si>
  <si>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</si>
  <si>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</si>
  <si>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</si>
  <si>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</si>
  <si>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</si>
  <si>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</si>
  <si>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</si>
  <si>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</si>
  <si>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</si>
  <si>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</si>
  <si>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</si>
  <si>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</si>
  <si>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</si>
  <si>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</si>
  <si>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</si>
  <si>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</si>
  <si>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</si>
  <si>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</si>
  <si>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</si>
  <si>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</si>
  <si>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</si>
  <si>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</si>
  <si>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</si>
  <si>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</si>
  <si>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</si>
  <si>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</si>
  <si>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</si>
  <si>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</si>
  <si>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</si>
  <si>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</si>
  <si>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</si>
  <si>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</si>
  <si>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</si>
  <si>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</si>
  <si>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</si>
  <si>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</si>
  <si>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</si>
  <si>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</si>
  <si>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</si>
  <si>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</si>
  <si>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</si>
  <si>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</si>
  <si>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</si>
  <si>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</si>
  <si>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</si>
  <si>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</si>
  <si>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</si>
  <si>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</si>
  <si>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</si>
  <si>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</si>
  <si>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</si>
  <si>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</si>
  <si>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</si>
  <si>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</si>
  <si>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</si>
  <si>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</si>
  <si>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</si>
  <si>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</si>
  <si>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</si>
  <si>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</si>
  <si>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</si>
  <si>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</si>
  <si>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</si>
  <si>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</si>
  <si>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</si>
  <si>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</si>
  <si>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</si>
  <si>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</si>
  <si>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</si>
  <si>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</si>
  <si>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</si>
  <si>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</si>
  <si>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</si>
  <si>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</si>
  <si>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</si>
  <si>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</si>
  <si>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</si>
  <si>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</si>
  <si>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</si>
  <si>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</si>
  <si>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</si>
  <si>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</si>
  <si>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</si>
  <si>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</si>
  <si>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</si>
  <si>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</si>
  <si>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</si>
  <si>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</si>
  <si>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</si>
  <si>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</si>
  <si>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</si>
  <si>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</si>
  <si>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</si>
  <si>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</si>
  <si>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</si>
  <si>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</si>
  <si>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</si>
  <si>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</si>
  <si>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</si>
  <si>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</si>
  <si>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</si>
  <si>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</si>
  <si>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</si>
  <si>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</si>
  <si>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</si>
  <si>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</si>
  <si>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</si>
  <si>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</si>
  <si>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</si>
  <si>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</si>
  <si>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</si>
  <si>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</si>
  <si>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</si>
  <si>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</si>
  <si>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</si>
  <si>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</si>
  <si>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</si>
  <si>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</si>
  <si>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</si>
  <si>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</si>
  <si>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</si>
  <si>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</si>
  <si>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</si>
  <si>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</si>
  <si>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</si>
  <si>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</si>
  <si>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</si>
  <si>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</si>
  <si>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</si>
  <si>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</si>
  <si>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</si>
  <si>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</si>
  <si>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</si>
  <si>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</si>
  <si>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</si>
  <si>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</si>
  <si>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</si>
  <si>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</si>
  <si>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</si>
  <si>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</si>
  <si>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</si>
  <si>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</si>
  <si>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</si>
  <si>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</si>
  <si>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</si>
  <si>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</si>
  <si>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</si>
  <si>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</si>
  <si>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</si>
  <si>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</si>
  <si>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</si>
  <si>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</si>
  <si>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</si>
  <si>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</si>
  <si>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</si>
  <si>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</si>
  <si>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</si>
  <si>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</si>
  <si>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</si>
  <si>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</si>
  <si>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</si>
  <si>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</si>
  <si>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</si>
  <si>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</si>
  <si>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</si>
  <si>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</si>
  <si>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</si>
  <si>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</si>
  <si>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</si>
  <si>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</si>
  <si>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</si>
  <si>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</si>
  <si>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</si>
  <si>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</si>
  <si>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</si>
  <si>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</si>
  <si>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</si>
  <si>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</si>
  <si>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</si>
  <si>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</si>
  <si>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</si>
  <si>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</si>
  <si>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</si>
  <si>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</si>
  <si>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</si>
  <si>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</si>
  <si>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</si>
  <si>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</si>
  <si>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</si>
  <si>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</si>
  <si>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</si>
  <si>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</si>
  <si>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</si>
  <si>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</si>
  <si>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</si>
  <si>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</si>
  <si>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</si>
  <si>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</si>
  <si>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</si>
  <si>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</si>
  <si>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</si>
  <si>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</si>
  <si>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</si>
  <si>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</si>
  <si>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</si>
  <si>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</si>
  <si>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</si>
  <si>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</si>
  <si>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</si>
  <si>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</si>
  <si>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</si>
  <si>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</si>
  <si>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</si>
  <si>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</si>
  <si>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</si>
  <si>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</si>
  <si>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</si>
  <si>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</si>
  <si>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</si>
  <si>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</si>
  <si>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</si>
  <si>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</si>
  <si>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</si>
  <si>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</si>
  <si>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</si>
  <si>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</si>
  <si>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</si>
  <si>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</si>
  <si>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</si>
  <si>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</si>
  <si>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</si>
  <si>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</si>
  <si>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</si>
  <si>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</si>
  <si>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</si>
  <si>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</si>
  <si>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</si>
  <si>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</si>
  <si>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</si>
  <si>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</si>
  <si>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</si>
  <si>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</si>
  <si>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</si>
  <si>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</si>
  <si>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</si>
  <si>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</si>
  <si>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</si>
  <si>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</si>
  <si>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</si>
  <si>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</si>
  <si>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</si>
  <si>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</si>
  <si>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</si>
  <si>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</si>
  <si>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</si>
  <si>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</si>
  <si>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</si>
  <si>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</si>
  <si>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</si>
  <si>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</si>
  <si>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</si>
  <si>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</si>
  <si>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</si>
  <si>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</si>
  <si>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</si>
  <si>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</si>
  <si>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</si>
  <si>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</si>
  <si>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</si>
  <si>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</si>
  <si>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</si>
  <si>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</si>
  <si>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</si>
  <si>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</si>
  <si>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</si>
  <si>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</si>
  <si>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</si>
  <si>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</si>
  <si>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</si>
  <si>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</si>
  <si>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</si>
  <si>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</si>
  <si>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</si>
  <si>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</si>
  <si>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</si>
  <si>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</si>
  <si>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</si>
  <si>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</si>
  <si>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</si>
  <si>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</si>
  <si>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</si>
  <si>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</si>
  <si>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</si>
  <si>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</si>
  <si>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</si>
  <si>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</si>
  <si>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</si>
  <si>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</si>
  <si>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</si>
  <si>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</si>
  <si>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</si>
  <si>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</si>
  <si>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</si>
  <si>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</si>
  <si>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</si>
  <si>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</si>
  <si>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</si>
  <si>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</si>
  <si>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</si>
  <si>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</si>
  <si>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</si>
  <si>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</si>
  <si>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</si>
  <si>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</si>
  <si>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</si>
  <si>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</si>
  <si>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</si>
  <si>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</si>
  <si>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</si>
  <si>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</si>
  <si>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</si>
  <si>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</si>
  <si>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</si>
  <si>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</si>
  <si>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</si>
  <si>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</si>
  <si>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</si>
  <si>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</si>
  <si>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</si>
  <si>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</si>
  <si>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</si>
  <si>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</si>
  <si>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</si>
  <si>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</si>
  <si>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</si>
  <si>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</si>
  <si>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</si>
  <si>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</si>
  <si>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</si>
  <si>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</si>
  <si>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</si>
  <si>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</si>
  <si>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</si>
  <si>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</si>
  <si>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</si>
  <si>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</si>
  <si>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</si>
  <si>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</si>
  <si>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</si>
  <si>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</si>
  <si>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</si>
  <si>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</si>
  <si>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</si>
  <si>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</si>
  <si>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</si>
  <si>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</si>
  <si>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</si>
  <si>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</si>
  <si>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</si>
  <si>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</si>
  <si>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</si>
  <si>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</si>
  <si>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</si>
  <si>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</si>
  <si>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</si>
  <si>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</si>
  <si>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</si>
  <si>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</si>
  <si>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</si>
  <si>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</si>
  <si>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</si>
  <si>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</si>
  <si>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</si>
  <si>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</si>
  <si>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</si>
  <si>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</si>
  <si>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</si>
  <si>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</si>
  <si>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</si>
  <si>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</si>
  <si>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Struktura pokrytí denního minima zatížení</t>
  </si>
  <si>
    <t>EG.D, a.s.</t>
  </si>
  <si>
    <t>Zemědělství a lesnictví</t>
  </si>
  <si>
    <t>zdroj dat: výkaz ERÚ-E1, OTE, a.s.</t>
  </si>
  <si>
    <t>zdroj dat: výkaz ERÚ-E1, ERÚ-E2, ERÚ-E3, OTE, a.s.</t>
  </si>
  <si>
    <t>zdroj dat: výkaz ERÚ-E1</t>
  </si>
  <si>
    <t>zdroj dat: výkaz ERÚ-E1 (nad 10 MW), OTE, a.s. (do 10 MW)</t>
  </si>
  <si>
    <t>zdroj dat: výkaz ERÚ-E2</t>
  </si>
  <si>
    <t>zdroj dat: výkaz ERÚ-E1,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</si>
  <si>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</si>
  <si>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</si>
  <si>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</si>
  <si>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</si>
  <si>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 xml:space="preserve">ČTVRTLETNÍ ZPRÁVA O PROVOZU ELEKTRIZAČNÍ SOUSTAVY
ČESKÉ REPUBLIKY
</t>
    </r>
    <r>
      <rPr>
        <sz val="17"/>
        <color rgb="FFFF0000"/>
        <rFont val="Calibri"/>
        <family val="2"/>
        <charset val="238"/>
        <scheme val="minor"/>
      </rPr>
      <t>ZA IV. ČTVRTLETÍ 2021</t>
    </r>
  </si>
  <si>
    <t>IV. čtvrtletí 2021</t>
  </si>
  <si>
    <t>Energetický regulační úřad (ERÚ) zveřejňuje Čtvrtletní zprávu o provozu elektrizační soustavy ČR za IV. čtvrtletí roku 2021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2021, kterou ERÚ předpokládá zveřejnit do konce května roku 2022.
Případné dotazy či připomínky zasílejte na emailovou adresu elektro.statistika@eru.cz.</t>
  </si>
  <si>
    <t>9:00</t>
  </si>
  <si>
    <t>12:00</t>
  </si>
  <si>
    <t>10:00</t>
  </si>
  <si>
    <t>11:00</t>
  </si>
  <si>
    <t>13:00</t>
  </si>
  <si>
    <t>1:00</t>
  </si>
  <si>
    <t>0:00</t>
  </si>
  <si>
    <t>5:00</t>
  </si>
  <si>
    <t>2:00</t>
  </si>
  <si>
    <t>4:00</t>
  </si>
  <si>
    <t>9.3.  Den maxima zatížení ES ČR za měsíc říjen: 14. 10. 2021</t>
  </si>
  <si>
    <t>9.4.  Den maxima zatížení ES ČR za měsíc listopad: 30. 11. 2021</t>
  </si>
  <si>
    <t>9.5.  Den maxima zatížení ES ČR za měsíc prosinec: 9. 12. 2021</t>
  </si>
  <si>
    <t>9.6.  Den minima zatížení ES ČR za měsíc říjen: 3. 10. 2021</t>
  </si>
  <si>
    <t>9.7.  Den minima zatížení ES ČR za měsíc listopad: 7. 11. 2021</t>
  </si>
  <si>
    <t>9.8.  Den minima zatížení ES ČR za měsíc prosinec: 31. 12. 2021</t>
  </si>
  <si>
    <r>
      <t xml:space="preserve">Celkem ČR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</si>
  <si>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Jihočeský kraj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</si>
  <si>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t xml:space="preserve">MOP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</si>
  <si>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t xml:space="preserve">MOO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</si>
  <si>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t xml:space="preserve">Jihomoravský kraj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</si>
  <si>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t xml:space="preserve">Kraj Vysočina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</si>
  <si>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t xml:space="preserve">Zlínský kraj </t>
    </r>
    <r>
      <rPr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</si>
  <si>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Počínaje zářím 2021 došlo ze strany EG.D, a.s., ke změně koeficientů pro přepočet spotřeby mezi kraji v kategoriích MOP a MOO.</t>
    </r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</si>
  <si>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IV. čtvrtletí roku 2021 vzrostla oproti stejnému období předchozího roku o 9,1 %. Celkem bylo vyrobeno </t>
    </r>
    <r>
      <rPr>
        <b/>
        <sz val="12"/>
        <rFont val="Calibri"/>
        <family val="2"/>
        <charset val="238"/>
        <scheme val="minor"/>
      </rPr>
      <t>24,6 TWh</t>
    </r>
    <r>
      <rPr>
        <sz val="12"/>
        <rFont val="Calibri"/>
        <family val="2"/>
        <charset val="238"/>
        <scheme val="minor"/>
      </rPr>
      <t xml:space="preserve"> elektřiny brutto, to je o 2,1 TWh více než ve IV. čtvrtletí roku 2020 (údaje za IV. čtvrtletí roku 2020 z roční zprávy o provozu ES ČR 2020). K nárůstu došlo ve všech třech měsících, nejvíce v říjnu o 13,5 %, v listopadu pak o 7,4 % a v prosinci o 6,9 %. Největší meziroční absolutní změnu výroby elektřiny zaznamenaly parní elektrárny, a to nárůst o 1,6 TWh, tj. o 15 %. Vzrostla rovněž výroba u fotovoltaických elektráren o 37,2 %. Více vyrobily také přečerpávací vodní elektrárny o 11,5 %, jaderné elektrárny o 9,9 %, plynové a spalovací elektrárny o 5 % a větrné elektrárny o 3,3 %. Naproti tomu vodní elektrárny vyrobily o 27,4 % méně; zde došlo u velkých vodních elektráren k poklesu o 28,2 %, u malých vodních elektráren pak o 26,5 %. Klesla také celková výroba u paroplynových elektráren o 20,5 %.
Meziroční pokles instalovaného výkonu parních elektráren o 5,3 % byl způsoben hlavně odstavením Elektrárny Mělník III. Meziroční nárůst instalovaného výkonu u plynových a spalovacích elektráren o 2 % byl způsoben především spuštěním zdrojů ve Středočeském kraji.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IV. čtvrtletí roku 2021 byla </t>
    </r>
    <r>
      <rPr>
        <b/>
        <sz val="12"/>
        <rFont val="Calibri"/>
        <family val="2"/>
        <charset val="238"/>
        <scheme val="minor"/>
      </rPr>
      <t>19,7 TWh</t>
    </r>
    <r>
      <rPr>
        <sz val="12"/>
        <rFont val="Calibri"/>
        <family val="2"/>
        <charset val="238"/>
        <scheme val="minor"/>
      </rPr>
      <t>, tj. meziroční nárůst o 2 %. Nárůst byl zaznamenán ve všech třech měsících, v říjnu o 1 %, v listopadu o 1,9 % a nejvíce pak v prosinci o 3,1 %. Celková spotřeba elektřiny v krajích meziročně stoupla o 1,6 %. Nejvíce spotřeba stoupla v Jihomoravském kraji o 8,9 % a v Praze o 6,7 %. Naproti tomu spotřeba nejvíce poklesla ve Zlínském kraji o 6,4 %, v Jihočeském kraji o 4,5 % a v Kraji Vysočina o 2,7 %. Spotřeba elektřiny domácností stoupla o 2,7 %, největší nárůst byl zaznamenán v Jihomoravském kraji o 18,1 % a ve Středočeském kraji o 5,2 %. Spotřeba domácností poklesla jen ve Zlínském kraji (-17,4 %), v Jihočeském kraji (-9,8 %) a v Kraji Vysočina (-0,8 %). Větší meziroční rozdíly ve spotřebě v kraji Jihočeském, Jihomoravském, Kraji Vysočina a Zlínském kraji byly způsobeny především úpravou koeficientů pro přepočet spotřeby mezi kraji distributorem EG.D, a.s. Dále došlo ke zvýšení spotřeby velkoodběru z vvn o 2,2 % a k navýšení spotřeby velkoodběru z vn také o 2,2 %. Spotřeba maloodběru podnikatelů vzrostla o 0,4 %.
Z vyhodnocení salda, které dosáhlo hodnoty -4,9 TWh ve IV. čtvrtletí roku 2021, je zřejmé, že trvá převaha exportu nad importem. Meziročně se záporné saldo zvýšilo o 1,7 TWh (52,9 %). Import vzrostl oproti stejnému období roku 2020 o 1 TWh (+27,1 %), nárůst zaznamenal také export, zde došlo k navýšení o 2,7 TWh (+39 %).
Maximum zatížení brutto v daném čtvrtletí představovalo 11 329 MW a bylo dosaženo dne 9. 12. ve 13:00 hod. Minimum zatížení brutto představovalo 5 739 MW a bylo dosaženo dne 3. 10. ve 2:00 hod.
Celkové roční údaje uvedené ve zprávě v příslušných tabulkách nejsou konečné, ale jsou pouze na základě aktuálních měsíčních hodnot. Předběžná roční výroba elektřiny brutto byla 84,9 TWh, nárůst o 4,2 % oproti předchozímu roku. Tuzemská brutto spotřeba činila 73,7 TWh (nárůst o 3,2 %). Konečná roční data budou uvedena v Roční zprávě o provozu elektrizační soustavy ČR za rok 2021.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</si>
  <si>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</si>
  <si>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r>
      <t>*)</t>
    </r>
    <r>
      <rPr>
        <i/>
        <sz val="8"/>
        <rFont val="Calibri"/>
        <family val="2"/>
        <charset val="238"/>
        <scheme val="minor"/>
      </rPr>
      <t xml:space="preserve"> Počínaje zářím 2021 došlo ze strany EG.D, a.s., ke změně koeficientů pro přepočet spotřeby mezi kraji.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</si>
  <si>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Počínaje zářím 2021 došlo ze strany EG.D, a.s., ke změně koeficientů pro přepočet spotřeby mezi kraji: Jihočeským, Jihomoravským, Krajem Vysočina a Zlínský krajem.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</si>
</sst>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b/>
      <sz val="17"/>
      <color rgb="FF153366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7"/>
      <color rgb="FFFF0000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1" applyNumberFormat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3" fillId="4" borderId="5" applyNumberFormat="0" applyFont="0" applyAlignment="0" applyProtection="0"/>
    <xf numFmtId="0" fontId="13" fillId="0" borderId="6" applyNumberFormat="0" applyFill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 applyProtection="0"/>
    <xf numFmtId="0" fontId="15" fillId="7" borderId="7" applyNumberFormat="0" applyAlignment="0" applyProtection="0"/>
    <xf numFmtId="0" fontId="16" fillId="13" borderId="7" applyNumberFormat="0" applyAlignment="0" applyProtection="0"/>
    <xf numFmtId="0" fontId="17" fillId="13" borderId="8" applyNumberFormat="0" applyAlignment="0" applyProtection="0"/>
    <xf numFmtId="0" fontId="18" fillId="0" borderId="0" applyNumberFormat="0" applyFill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2" fillId="0" borderId="0"/>
  </cellStyleXfs>
  <cellXfs count="503">
    <xf numFmtId="0" fontId="0" fillId="0" borderId="0" xfId="0"/>
    <xf numFmtId="0" fontId="20" fillId="0" borderId="0" xfId="0" applyFont="1"/>
    <xf numFmtId="0" fontId="21" fillId="0" borderId="0" xfId="0" applyFont="1"/>
    <xf numFmtId="0" fontId="21" fillId="18" borderId="0" xfId="0" applyFont="1" applyFill="1" applyBorder="1"/>
    <xf numFmtId="0" fontId="24" fillId="18" borderId="0" xfId="0" applyFont="1" applyFill="1" applyBorder="1"/>
    <xf numFmtId="0" fontId="25" fillId="18" borderId="0" xfId="0" applyFont="1" applyFill="1" applyBorder="1"/>
    <xf numFmtId="0" fontId="23" fillId="18" borderId="0" xfId="0" applyFont="1" applyFill="1" applyBorder="1"/>
    <xf numFmtId="164" fontId="23" fillId="18" borderId="0" xfId="0" applyNumberFormat="1" applyFont="1" applyFill="1" applyBorder="1"/>
    <xf numFmtId="0" fontId="28" fillId="18" borderId="0" xfId="0" applyFont="1" applyFill="1" applyBorder="1" applyAlignment="1">
      <alignment horizontal="right" vertical="top"/>
    </xf>
    <xf numFmtId="0" fontId="23" fillId="0" borderId="0" xfId="0" applyFont="1"/>
    <xf numFmtId="164" fontId="2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49" fontId="25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vertical="top"/>
    </xf>
    <xf numFmtId="0" fontId="24" fillId="0" borderId="0" xfId="0" applyFont="1" applyFill="1" applyBorder="1"/>
    <xf numFmtId="0" fontId="29" fillId="0" borderId="0" xfId="0" applyFont="1" applyFill="1" applyBorder="1" applyAlignment="1">
      <alignment horizontal="right" vertical="top"/>
    </xf>
    <xf numFmtId="0" fontId="24" fillId="0" borderId="0" xfId="0" applyFont="1"/>
    <xf numFmtId="0" fontId="23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164" fontId="23" fillId="0" borderId="0" xfId="0" applyNumberFormat="1" applyFont="1" applyFill="1" applyBorder="1"/>
    <xf numFmtId="0" fontId="25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7" fillId="0" borderId="0" xfId="0" applyFont="1" applyFill="1" applyBorder="1" applyAlignment="1">
      <alignment horizontal="right" vertical="center"/>
    </xf>
    <xf numFmtId="9" fontId="27" fillId="0" borderId="0" xfId="41" applyFont="1" applyFill="1" applyBorder="1"/>
    <xf numFmtId="0" fontId="37" fillId="0" borderId="0" xfId="0" applyFont="1" applyAlignment="1">
      <alignment horizontal="center" vertical="center"/>
    </xf>
    <xf numFmtId="0" fontId="23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20" fillId="0" borderId="0" xfId="0" applyFont="1" applyAlignment="1"/>
    <xf numFmtId="0" fontId="23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3" fillId="18" borderId="0" xfId="0" applyFont="1" applyFill="1" applyBorder="1" applyAlignment="1"/>
    <xf numFmtId="165" fontId="23" fillId="18" borderId="0" xfId="0" applyNumberFormat="1" applyFont="1" applyFill="1" applyBorder="1" applyAlignment="1">
      <alignment horizontal="right"/>
    </xf>
    <xf numFmtId="0" fontId="19" fillId="0" borderId="0" xfId="0" applyFont="1"/>
    <xf numFmtId="164" fontId="23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1" fillId="0" borderId="0" xfId="0" applyFont="1" applyAlignment="1">
      <alignment horizontal="right"/>
    </xf>
    <xf numFmtId="0" fontId="28" fillId="18" borderId="0" xfId="0" applyFont="1" applyFill="1" applyBorder="1" applyAlignment="1">
      <alignment vertical="top"/>
    </xf>
    <xf numFmtId="164" fontId="23" fillId="0" borderId="0" xfId="0" applyNumberFormat="1" applyFont="1" applyBorder="1"/>
    <xf numFmtId="0" fontId="47" fillId="0" borderId="0" xfId="0" applyFont="1" applyAlignment="1">
      <alignment vertical="top"/>
    </xf>
    <xf numFmtId="0" fontId="21" fillId="18" borderId="0" xfId="0" applyNumberFormat="1" applyFont="1" applyFill="1" applyBorder="1"/>
    <xf numFmtId="0" fontId="23" fillId="18" borderId="0" xfId="0" applyFont="1" applyFill="1" applyBorder="1"/>
    <xf numFmtId="0" fontId="41" fillId="0" borderId="0" xfId="0" applyFont="1" applyFill="1" applyBorder="1"/>
    <xf numFmtId="0" fontId="27" fillId="18" borderId="0" xfId="0" applyFont="1" applyFill="1" applyBorder="1"/>
    <xf numFmtId="49" fontId="27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vertical="center" indent="1"/>
    </xf>
    <xf numFmtId="0" fontId="23" fillId="18" borderId="0" xfId="0" applyFont="1" applyFill="1"/>
    <xf numFmtId="49" fontId="31" fillId="18" borderId="0" xfId="0" applyNumberFormat="1" applyFont="1" applyFill="1" applyBorder="1" applyAlignment="1">
      <alignment horizontal="right"/>
    </xf>
    <xf numFmtId="0" fontId="25" fillId="18" borderId="0" xfId="0" applyFont="1" applyFill="1" applyBorder="1" applyAlignment="1">
      <alignment vertical="center"/>
    </xf>
    <xf numFmtId="0" fontId="23" fillId="18" borderId="0" xfId="0" applyFont="1" applyFill="1" applyBorder="1" applyAlignment="1">
      <alignment horizontal="center"/>
    </xf>
    <xf numFmtId="0" fontId="23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wrapText="1"/>
    </xf>
    <xf numFmtId="164" fontId="27" fillId="0" borderId="0" xfId="0" applyNumberFormat="1" applyFont="1" applyFill="1" applyBorder="1"/>
    <xf numFmtId="0" fontId="28" fillId="18" borderId="0" xfId="0" applyFont="1" applyFill="1" applyBorder="1" applyAlignment="1"/>
    <xf numFmtId="0" fontId="28" fillId="0" borderId="0" xfId="0" applyFont="1" applyAlignment="1"/>
    <xf numFmtId="0" fontId="25" fillId="0" borderId="0" xfId="0" applyFont="1" applyFill="1" applyBorder="1" applyAlignment="1">
      <alignment horizontal="center"/>
    </xf>
    <xf numFmtId="170" fontId="23" fillId="0" borderId="0" xfId="0" applyNumberFormat="1" applyFont="1" applyBorder="1"/>
    <xf numFmtId="0" fontId="28" fillId="0" borderId="0" xfId="0" applyFont="1" applyAlignment="1">
      <alignment horizontal="right"/>
    </xf>
    <xf numFmtId="164" fontId="27" fillId="0" borderId="0" xfId="0" applyNumberFormat="1" applyFont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center"/>
    </xf>
    <xf numFmtId="171" fontId="23" fillId="0" borderId="0" xfId="41" applyNumberFormat="1" applyFont="1" applyFill="1" applyBorder="1"/>
    <xf numFmtId="171" fontId="23" fillId="0" borderId="0" xfId="0" applyNumberFormat="1" applyFont="1" applyFill="1" applyBorder="1"/>
    <xf numFmtId="0" fontId="27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7" fillId="0" borderId="0" xfId="0" applyNumberFormat="1" applyFont="1" applyBorder="1"/>
    <xf numFmtId="0" fontId="26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/>
    <xf numFmtId="0" fontId="25" fillId="0" borderId="0" xfId="0" applyFont="1" applyFill="1" applyBorder="1" applyAlignment="1">
      <alignment horizontal="center"/>
    </xf>
    <xf numFmtId="171" fontId="27" fillId="0" borderId="0" xfId="41" applyNumberFormat="1" applyFont="1"/>
    <xf numFmtId="171" fontId="27" fillId="0" borderId="0" xfId="41" applyNumberFormat="1" applyFont="1" applyBorder="1"/>
    <xf numFmtId="0" fontId="27" fillId="0" borderId="0" xfId="0" applyFont="1"/>
    <xf numFmtId="171" fontId="27" fillId="0" borderId="0" xfId="0" applyNumberFormat="1" applyFont="1"/>
    <xf numFmtId="0" fontId="23" fillId="0" borderId="0" xfId="0" applyFont="1" applyFill="1" applyBorder="1" applyAlignment="1">
      <alignment vertical="center" wrapText="1"/>
    </xf>
    <xf numFmtId="0" fontId="27" fillId="0" borderId="0" xfId="41" applyNumberFormat="1" applyFont="1" applyFill="1" applyBorder="1" applyAlignment="1"/>
    <xf numFmtId="0" fontId="23" fillId="0" borderId="0" xfId="0" applyNumberFormat="1" applyFont="1" applyBorder="1" applyAlignment="1"/>
    <xf numFmtId="0" fontId="23" fillId="0" borderId="0" xfId="0" applyNumberFormat="1" applyFont="1" applyAlignment="1"/>
    <xf numFmtId="0" fontId="27" fillId="0" borderId="0" xfId="41" applyNumberFormat="1" applyFont="1" applyAlignment="1"/>
    <xf numFmtId="0" fontId="27" fillId="0" borderId="0" xfId="0" applyNumberFormat="1" applyFont="1" applyAlignment="1"/>
    <xf numFmtId="0" fontId="27" fillId="0" borderId="0" xfId="0" applyNumberFormat="1" applyFont="1" applyBorder="1" applyAlignment="1"/>
    <xf numFmtId="0" fontId="27" fillId="0" borderId="0" xfId="41" applyNumberFormat="1" applyFont="1" applyBorder="1" applyAlignment="1"/>
    <xf numFmtId="0" fontId="23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9" fillId="18" borderId="0" xfId="0" applyFont="1" applyFill="1" applyBorder="1" applyAlignment="1"/>
    <xf numFmtId="0" fontId="29" fillId="18" borderId="0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3" fillId="0" borderId="0" xfId="0" applyFont="1" applyFill="1"/>
    <xf numFmtId="0" fontId="24" fillId="0" borderId="0" xfId="0" applyFont="1" applyFill="1"/>
    <xf numFmtId="0" fontId="23" fillId="0" borderId="0" xfId="0" applyFont="1" applyFill="1" applyAlignment="1"/>
    <xf numFmtId="0" fontId="23" fillId="0" borderId="0" xfId="0" applyFont="1" applyFill="1" applyAlignment="1">
      <alignment vertical="center"/>
    </xf>
    <xf numFmtId="166" fontId="27" fillId="0" borderId="0" xfId="0" applyNumberFormat="1" applyFont="1" applyFill="1" applyBorder="1" applyAlignment="1">
      <alignment horizontal="center"/>
    </xf>
    <xf numFmtId="166" fontId="27" fillId="0" borderId="0" xfId="0" applyNumberFormat="1" applyFont="1" applyFill="1" applyBorder="1" applyAlignment="1"/>
    <xf numFmtId="168" fontId="25" fillId="0" borderId="0" xfId="0" applyNumberFormat="1" applyFont="1" applyFill="1" applyBorder="1" applyAlignment="1">
      <alignment horizontal="left"/>
    </xf>
    <xf numFmtId="168" fontId="25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8" fillId="0" borderId="0" xfId="0" applyFont="1" applyFill="1" applyBorder="1"/>
    <xf numFmtId="0" fontId="28" fillId="0" borderId="0" xfId="0" applyFont="1" applyFill="1" applyBorder="1" applyAlignment="1">
      <alignment vertical="top"/>
    </xf>
    <xf numFmtId="0" fontId="23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1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3" fillId="0" borderId="0" xfId="44" applyFont="1"/>
    <xf numFmtId="0" fontId="63" fillId="0" borderId="0" xfId="0" applyFont="1"/>
    <xf numFmtId="0" fontId="23" fillId="18" borderId="10" xfId="0" applyFont="1" applyFill="1" applyBorder="1" applyAlignment="1">
      <alignment horizontal="left" indent="1"/>
    </xf>
    <xf numFmtId="0" fontId="25" fillId="20" borderId="17" xfId="0" applyFont="1" applyFill="1" applyBorder="1" applyAlignment="1">
      <alignment horizontal="center" vertical="center"/>
    </xf>
    <xf numFmtId="0" fontId="25" fillId="20" borderId="18" xfId="0" applyFont="1" applyFill="1" applyBorder="1" applyAlignment="1">
      <alignment horizontal="center" vertical="center"/>
    </xf>
    <xf numFmtId="0" fontId="25" fillId="20" borderId="10" xfId="0" applyFont="1" applyFill="1" applyBorder="1" applyAlignment="1">
      <alignment horizontal="center" vertical="center"/>
    </xf>
    <xf numFmtId="0" fontId="63" fillId="0" borderId="0" xfId="0" applyFont="1" applyFill="1" applyBorder="1"/>
    <xf numFmtId="49" fontId="21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5" fillId="19" borderId="17" xfId="0" applyNumberFormat="1" applyFont="1" applyFill="1" applyBorder="1" applyAlignment="1"/>
    <xf numFmtId="164" fontId="25" fillId="19" borderId="18" xfId="0" applyNumberFormat="1" applyFont="1" applyFill="1" applyBorder="1" applyAlignment="1">
      <alignment wrapText="1"/>
    </xf>
    <xf numFmtId="164" fontId="25" fillId="19" borderId="10" xfId="0" applyNumberFormat="1" applyFont="1" applyFill="1" applyBorder="1" applyAlignment="1"/>
    <xf numFmtId="0" fontId="23" fillId="0" borderId="10" xfId="0" applyFont="1" applyFill="1" applyBorder="1" applyAlignment="1">
      <alignment horizontal="left" indent="1"/>
    </xf>
    <xf numFmtId="164" fontId="23" fillId="0" borderId="19" xfId="0" applyNumberFormat="1" applyFont="1" applyFill="1" applyBorder="1"/>
    <xf numFmtId="164" fontId="23" fillId="0" borderId="20" xfId="0" applyNumberFormat="1" applyFont="1" applyFill="1" applyBorder="1"/>
    <xf numFmtId="164" fontId="23" fillId="0" borderId="21" xfId="0" applyNumberFormat="1" applyFont="1" applyFill="1" applyBorder="1"/>
    <xf numFmtId="164" fontId="23" fillId="0" borderId="17" xfId="0" applyNumberFormat="1" applyFont="1" applyFill="1" applyBorder="1"/>
    <xf numFmtId="164" fontId="23" fillId="0" borderId="18" xfId="0" applyNumberFormat="1" applyFont="1" applyFill="1" applyBorder="1"/>
    <xf numFmtId="164" fontId="23" fillId="0" borderId="10" xfId="0" applyNumberFormat="1" applyFont="1" applyFill="1" applyBorder="1"/>
    <xf numFmtId="164" fontId="25" fillId="19" borderId="22" xfId="0" applyNumberFormat="1" applyFont="1" applyFill="1" applyBorder="1" applyAlignment="1"/>
    <xf numFmtId="164" fontId="25" fillId="19" borderId="24" xfId="0" applyNumberFormat="1" applyFont="1" applyFill="1" applyBorder="1" applyAlignment="1">
      <alignment wrapText="1"/>
    </xf>
    <xf numFmtId="164" fontId="25" fillId="19" borderId="11" xfId="0" applyNumberFormat="1" applyFont="1" applyFill="1" applyBorder="1" applyAlignment="1"/>
    <xf numFmtId="164" fontId="23" fillId="0" borderId="17" xfId="0" applyNumberFormat="1" applyFont="1" applyFill="1" applyBorder="1" applyAlignment="1">
      <alignment horizontal="right"/>
    </xf>
    <xf numFmtId="164" fontId="23" fillId="0" borderId="18" xfId="0" applyNumberFormat="1" applyFont="1" applyFill="1" applyBorder="1" applyAlignment="1">
      <alignment horizontal="right"/>
    </xf>
    <xf numFmtId="164" fontId="23" fillId="0" borderId="10" xfId="0" applyNumberFormat="1" applyFont="1" applyFill="1" applyBorder="1" applyAlignment="1">
      <alignment horizontal="right"/>
    </xf>
    <xf numFmtId="164" fontId="23" fillId="0" borderId="22" xfId="0" applyNumberFormat="1" applyFont="1" applyFill="1" applyBorder="1"/>
    <xf numFmtId="164" fontId="23" fillId="0" borderId="24" xfId="0" applyNumberFormat="1" applyFont="1" applyFill="1" applyBorder="1"/>
    <xf numFmtId="164" fontId="23" fillId="0" borderId="25" xfId="0" applyNumberFormat="1" applyFont="1" applyFill="1" applyBorder="1"/>
    <xf numFmtId="164" fontId="23" fillId="0" borderId="23" xfId="0" applyNumberFormat="1" applyFont="1" applyFill="1" applyBorder="1"/>
    <xf numFmtId="164" fontId="23" fillId="0" borderId="29" xfId="0" applyNumberFormat="1" applyFont="1" applyFill="1" applyBorder="1"/>
    <xf numFmtId="164" fontId="23" fillId="0" borderId="12" xfId="0" applyNumberFormat="1" applyFont="1" applyFill="1" applyBorder="1"/>
    <xf numFmtId="0" fontId="63" fillId="18" borderId="0" xfId="0" applyFont="1" applyFill="1" applyBorder="1"/>
    <xf numFmtId="0" fontId="26" fillId="20" borderId="12" xfId="0" applyFont="1" applyFill="1" applyBorder="1" applyAlignment="1">
      <alignment horizontal="center" vertical="center" wrapText="1"/>
    </xf>
    <xf numFmtId="164" fontId="25" fillId="19" borderId="18" xfId="0" applyNumberFormat="1" applyFont="1" applyFill="1" applyBorder="1"/>
    <xf numFmtId="0" fontId="23" fillId="0" borderId="10" xfId="0" applyFont="1" applyFill="1" applyBorder="1" applyAlignment="1">
      <alignment horizontal="left" vertical="center" indent="1"/>
    </xf>
    <xf numFmtId="164" fontId="23" fillId="0" borderId="28" xfId="0" applyNumberFormat="1" applyFont="1" applyFill="1" applyBorder="1"/>
    <xf numFmtId="0" fontId="63" fillId="18" borderId="0" xfId="0" applyFont="1" applyFill="1"/>
    <xf numFmtId="164" fontId="23" fillId="0" borderId="17" xfId="0" applyNumberFormat="1" applyFont="1" applyFill="1" applyBorder="1" applyAlignment="1"/>
    <xf numFmtId="164" fontId="23" fillId="0" borderId="26" xfId="0" applyNumberFormat="1" applyFont="1" applyFill="1" applyBorder="1"/>
    <xf numFmtId="0" fontId="23" fillId="0" borderId="10" xfId="0" applyFont="1" applyFill="1" applyBorder="1" applyAlignment="1">
      <alignment horizontal="left" wrapText="1" indent="1"/>
    </xf>
    <xf numFmtId="0" fontId="23" fillId="0" borderId="10" xfId="0" applyFont="1" applyFill="1" applyBorder="1" applyAlignment="1">
      <alignment horizontal="left" vertical="center" wrapText="1" indent="1"/>
    </xf>
    <xf numFmtId="0" fontId="23" fillId="0" borderId="11" xfId="0" applyFont="1" applyBorder="1" applyAlignment="1">
      <alignment horizontal="left" indent="1"/>
    </xf>
    <xf numFmtId="0" fontId="23" fillId="0" borderId="31" xfId="0" applyFont="1" applyBorder="1" applyAlignment="1">
      <alignment horizontal="left" indent="1"/>
    </xf>
    <xf numFmtId="0" fontId="23" fillId="0" borderId="30" xfId="0" applyFont="1" applyBorder="1" applyAlignment="1">
      <alignment horizontal="left" indent="1"/>
    </xf>
    <xf numFmtId="164" fontId="23" fillId="0" borderId="17" xfId="0" applyNumberFormat="1" applyFont="1" applyBorder="1"/>
    <xf numFmtId="164" fontId="23" fillId="0" borderId="18" xfId="0" applyNumberFormat="1" applyFont="1" applyBorder="1"/>
    <xf numFmtId="164" fontId="23" fillId="0" borderId="10" xfId="0" applyNumberFormat="1" applyFont="1" applyBorder="1"/>
    <xf numFmtId="164" fontId="23" fillId="0" borderId="28" xfId="0" applyNumberFormat="1" applyFont="1" applyBorder="1"/>
    <xf numFmtId="164" fontId="23" fillId="0" borderId="21" xfId="0" applyNumberFormat="1" applyFont="1" applyBorder="1"/>
    <xf numFmtId="0" fontId="25" fillId="20" borderId="18" xfId="0" applyFont="1" applyFill="1" applyBorder="1" applyAlignment="1">
      <alignment horizontal="right" vertical="center" wrapText="1"/>
    </xf>
    <xf numFmtId="0" fontId="25" fillId="19" borderId="18" xfId="0" applyFont="1" applyFill="1" applyBorder="1" applyAlignment="1"/>
    <xf numFmtId="164" fontId="25" fillId="19" borderId="18" xfId="0" applyNumberFormat="1" applyFont="1" applyFill="1" applyBorder="1" applyAlignment="1"/>
    <xf numFmtId="0" fontId="23" fillId="0" borderId="18" xfId="0" applyFont="1" applyFill="1" applyBorder="1" applyAlignment="1">
      <alignment horizontal="left" indent="1"/>
    </xf>
    <xf numFmtId="164" fontId="23" fillId="0" borderId="18" xfId="0" applyNumberFormat="1" applyFont="1" applyFill="1" applyBorder="1" applyAlignment="1"/>
    <xf numFmtId="0" fontId="23" fillId="0" borderId="26" xfId="0" applyFont="1" applyFill="1" applyBorder="1" applyAlignment="1">
      <alignment horizontal="left" indent="1"/>
    </xf>
    <xf numFmtId="164" fontId="23" fillId="0" borderId="20" xfId="0" applyNumberFormat="1" applyFont="1" applyFill="1" applyBorder="1" applyAlignment="1"/>
    <xf numFmtId="0" fontId="25" fillId="20" borderId="18" xfId="0" applyFont="1" applyFill="1" applyBorder="1" applyAlignment="1">
      <alignment horizontal="right" vertical="center"/>
    </xf>
    <xf numFmtId="0" fontId="25" fillId="19" borderId="18" xfId="0" applyFont="1" applyFill="1" applyBorder="1" applyAlignment="1">
      <alignment horizontal="left"/>
    </xf>
    <xf numFmtId="0" fontId="25" fillId="19" borderId="18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left" vertical="center" indent="1"/>
    </xf>
    <xf numFmtId="0" fontId="23" fillId="0" borderId="26" xfId="0" applyFont="1" applyFill="1" applyBorder="1" applyAlignment="1">
      <alignment horizontal="left" vertical="center" indent="1"/>
    </xf>
    <xf numFmtId="0" fontId="25" fillId="20" borderId="18" xfId="0" applyFont="1" applyFill="1" applyBorder="1" applyAlignment="1">
      <alignment vertical="center"/>
    </xf>
    <xf numFmtId="0" fontId="25" fillId="20" borderId="18" xfId="0" applyFont="1" applyFill="1" applyBorder="1" applyAlignment="1">
      <alignment horizontal="right" vertical="top" wrapText="1"/>
    </xf>
    <xf numFmtId="164" fontId="30" fillId="0" borderId="18" xfId="0" applyNumberFormat="1" applyFont="1" applyFill="1" applyBorder="1" applyAlignment="1" applyProtection="1">
      <alignment horizontal="right" vertical="center"/>
    </xf>
    <xf numFmtId="164" fontId="30" fillId="0" borderId="20" xfId="0" applyNumberFormat="1" applyFont="1" applyFill="1" applyBorder="1" applyAlignment="1" applyProtection="1">
      <alignment horizontal="right" vertical="center"/>
    </xf>
    <xf numFmtId="0" fontId="25" fillId="19" borderId="10" xfId="0" applyFont="1" applyFill="1" applyBorder="1" applyAlignment="1">
      <alignment vertical="center"/>
    </xf>
    <xf numFmtId="0" fontId="48" fillId="0" borderId="0" xfId="0" applyFont="1"/>
    <xf numFmtId="171" fontId="23" fillId="0" borderId="18" xfId="41" applyNumberFormat="1" applyFont="1" applyBorder="1" applyAlignment="1"/>
    <xf numFmtId="171" fontId="23" fillId="0" borderId="10" xfId="41" applyNumberFormat="1" applyFont="1" applyBorder="1" applyAlignment="1"/>
    <xf numFmtId="171" fontId="23" fillId="0" borderId="18" xfId="41" applyNumberFormat="1" applyFont="1" applyBorder="1"/>
    <xf numFmtId="171" fontId="23" fillId="0" borderId="10" xfId="41" applyNumberFormat="1" applyFont="1" applyBorder="1"/>
    <xf numFmtId="0" fontId="23" fillId="20" borderId="0" xfId="0" applyFont="1" applyFill="1"/>
    <xf numFmtId="0" fontId="23" fillId="20" borderId="0" xfId="0" applyFont="1" applyFill="1" applyBorder="1"/>
    <xf numFmtId="0" fontId="25" fillId="20" borderId="17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right"/>
    </xf>
    <xf numFmtId="0" fontId="23" fillId="20" borderId="0" xfId="0" applyFont="1" applyFill="1" applyBorder="1" applyAlignment="1">
      <alignment horizontal="right" vertical="center"/>
    </xf>
    <xf numFmtId="0" fontId="25" fillId="20" borderId="9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4" fontId="23" fillId="0" borderId="18" xfId="0" applyNumberFormat="1" applyFont="1" applyFill="1" applyBorder="1" applyAlignment="1">
      <alignment horizontal="right"/>
    </xf>
    <xf numFmtId="169" fontId="23" fillId="0" borderId="18" xfId="0" applyNumberFormat="1" applyFont="1" applyFill="1" applyBorder="1" applyAlignment="1">
      <alignment horizontal="right"/>
    </xf>
    <xf numFmtId="3" fontId="23" fillId="0" borderId="18" xfId="0" applyNumberFormat="1" applyFont="1" applyFill="1" applyBorder="1" applyAlignment="1"/>
    <xf numFmtId="3" fontId="23" fillId="0" borderId="28" xfId="0" applyNumberFormat="1" applyFont="1" applyFill="1" applyBorder="1" applyAlignment="1"/>
    <xf numFmtId="3" fontId="23" fillId="0" borderId="20" xfId="0" applyNumberFormat="1" applyFont="1" applyFill="1" applyBorder="1" applyAlignment="1"/>
    <xf numFmtId="167" fontId="25" fillId="20" borderId="24" xfId="0" applyNumberFormat="1" applyFont="1" applyFill="1" applyBorder="1" applyAlignment="1">
      <alignment horizontal="right" vertical="top" wrapText="1"/>
    </xf>
    <xf numFmtId="167" fontId="23" fillId="20" borderId="29" xfId="0" applyNumberFormat="1" applyFont="1" applyFill="1" applyBorder="1" applyAlignment="1">
      <alignment horizontal="right" vertical="center"/>
    </xf>
    <xf numFmtId="166" fontId="23" fillId="0" borderId="18" xfId="0" applyNumberFormat="1" applyFont="1" applyFill="1" applyBorder="1" applyAlignment="1"/>
    <xf numFmtId="3" fontId="23" fillId="0" borderId="18" xfId="0" applyNumberFormat="1" applyFont="1" applyFill="1" applyBorder="1"/>
    <xf numFmtId="166" fontId="23" fillId="0" borderId="26" xfId="0" applyNumberFormat="1" applyFont="1" applyFill="1" applyBorder="1" applyAlignment="1"/>
    <xf numFmtId="3" fontId="23" fillId="0" borderId="26" xfId="0" applyNumberFormat="1" applyFont="1" applyFill="1" applyBorder="1"/>
    <xf numFmtId="3" fontId="23" fillId="0" borderId="20" xfId="0" applyNumberFormat="1" applyFont="1" applyFill="1" applyBorder="1"/>
    <xf numFmtId="3" fontId="23" fillId="0" borderId="28" xfId="0" applyNumberFormat="1" applyFont="1" applyFill="1" applyBorder="1"/>
    <xf numFmtId="0" fontId="23" fillId="0" borderId="18" xfId="0" applyFont="1" applyFill="1" applyBorder="1" applyAlignment="1">
      <alignment horizontal="left" indent="1"/>
    </xf>
    <xf numFmtId="164" fontId="23" fillId="19" borderId="17" xfId="0" applyNumberFormat="1" applyFont="1" applyFill="1" applyBorder="1" applyAlignment="1">
      <alignment horizontal="right"/>
    </xf>
    <xf numFmtId="164" fontId="25" fillId="19" borderId="22" xfId="0" applyNumberFormat="1" applyFont="1" applyFill="1" applyBorder="1" applyAlignment="1">
      <alignment horizontal="right"/>
    </xf>
    <xf numFmtId="164" fontId="25" fillId="19" borderId="24" xfId="0" applyNumberFormat="1" applyFont="1" applyFill="1" applyBorder="1" applyAlignment="1">
      <alignment horizontal="right"/>
    </xf>
    <xf numFmtId="164" fontId="25" fillId="19" borderId="11" xfId="0" applyNumberFormat="1" applyFont="1" applyFill="1" applyBorder="1" applyAlignment="1">
      <alignment horizontal="right"/>
    </xf>
    <xf numFmtId="0" fontId="23" fillId="19" borderId="10" xfId="42" applyFont="1" applyFill="1" applyBorder="1" applyAlignment="1">
      <alignment wrapText="1"/>
    </xf>
    <xf numFmtId="164" fontId="23" fillId="19" borderId="18" xfId="42" applyNumberFormat="1" applyFont="1" applyFill="1" applyBorder="1" applyAlignment="1"/>
    <xf numFmtId="164" fontId="23" fillId="19" borderId="18" xfId="0" applyNumberFormat="1" applyFont="1" applyFill="1" applyBorder="1"/>
    <xf numFmtId="164" fontId="23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5" fillId="19" borderId="17" xfId="0" applyNumberFormat="1" applyFont="1" applyFill="1" applyBorder="1"/>
    <xf numFmtId="164" fontId="25" fillId="19" borderId="10" xfId="0" applyNumberFormat="1" applyFont="1" applyFill="1" applyBorder="1"/>
    <xf numFmtId="164" fontId="23" fillId="19" borderId="17" xfId="0" applyNumberFormat="1" applyFont="1" applyFill="1" applyBorder="1"/>
    <xf numFmtId="0" fontId="23" fillId="19" borderId="10" xfId="0" applyFont="1" applyFill="1" applyBorder="1"/>
    <xf numFmtId="164" fontId="23" fillId="19" borderId="10" xfId="0" applyNumberFormat="1" applyFont="1" applyFill="1" applyBorder="1"/>
    <xf numFmtId="164" fontId="23" fillId="19" borderId="17" xfId="0" applyNumberFormat="1" applyFont="1" applyFill="1" applyBorder="1" applyAlignment="1"/>
    <xf numFmtId="0" fontId="44" fillId="0" borderId="29" xfId="0" applyFont="1" applyBorder="1"/>
    <xf numFmtId="0" fontId="23" fillId="0" borderId="29" xfId="0" applyFont="1" applyBorder="1"/>
    <xf numFmtId="0" fontId="23" fillId="0" borderId="24" xfId="0" applyFont="1" applyFill="1" applyBorder="1" applyAlignment="1">
      <alignment horizontal="left" vertical="center" indent="1"/>
    </xf>
    <xf numFmtId="0" fontId="25" fillId="19" borderId="10" xfId="0" applyFont="1" applyFill="1" applyBorder="1" applyAlignment="1">
      <alignment horizontal="left" vertical="center" shrinkToFit="1"/>
    </xf>
    <xf numFmtId="164" fontId="25" fillId="19" borderId="25" xfId="0" applyNumberFormat="1" applyFont="1" applyFill="1" applyBorder="1"/>
    <xf numFmtId="0" fontId="23" fillId="19" borderId="10" xfId="0" applyFont="1" applyFill="1" applyBorder="1" applyAlignment="1">
      <alignment horizontal="left"/>
    </xf>
    <xf numFmtId="0" fontId="23" fillId="19" borderId="10" xfId="0" applyFont="1" applyFill="1" applyBorder="1" applyAlignment="1">
      <alignment horizontal="left" vertical="center" shrinkToFit="1"/>
    </xf>
    <xf numFmtId="0" fontId="48" fillId="0" borderId="0" xfId="0" applyFont="1" applyFill="1" applyAlignment="1">
      <alignment horizontal="left" vertical="top"/>
    </xf>
    <xf numFmtId="0" fontId="21" fillId="0" borderId="0" xfId="0" applyFont="1" applyFill="1"/>
    <xf numFmtId="49" fontId="21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4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3" fillId="0" borderId="26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horizontal="left"/>
    </xf>
    <xf numFmtId="0" fontId="25" fillId="20" borderId="24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166" fontId="23" fillId="0" borderId="29" xfId="0" applyNumberFormat="1" applyFont="1" applyFill="1" applyBorder="1" applyAlignment="1"/>
    <xf numFmtId="3" fontId="23" fillId="0" borderId="29" xfId="0" applyNumberFormat="1" applyFont="1" applyFill="1" applyBorder="1"/>
    <xf numFmtId="0" fontId="25" fillId="20" borderId="29" xfId="0" applyFont="1" applyFill="1" applyBorder="1" applyAlignment="1">
      <alignment horizontal="right" vertical="top" wrapText="1"/>
    </xf>
    <xf numFmtId="0" fontId="23" fillId="20" borderId="29" xfId="0" applyFont="1" applyFill="1" applyBorder="1" applyAlignment="1">
      <alignment horizontal="right" vertical="top" wrapText="1"/>
    </xf>
    <xf numFmtId="22" fontId="26" fillId="0" borderId="0" xfId="0" applyNumberFormat="1" applyFont="1" applyFill="1" applyBorder="1" applyAlignment="1">
      <alignment horizontal="center" wrapText="1"/>
    </xf>
    <xf numFmtId="0" fontId="25" fillId="20" borderId="18" xfId="0" applyFont="1" applyFill="1" applyBorder="1"/>
    <xf numFmtId="0" fontId="25" fillId="20" borderId="18" xfId="0" applyFont="1" applyFill="1" applyBorder="1" applyAlignment="1">
      <alignment vertical="center" wrapText="1"/>
    </xf>
    <xf numFmtId="9" fontId="25" fillId="19" borderId="18" xfId="41" applyFont="1" applyFill="1" applyBorder="1"/>
    <xf numFmtId="9" fontId="23" fillId="0" borderId="18" xfId="41" applyFont="1" applyFill="1" applyBorder="1"/>
    <xf numFmtId="9" fontId="23" fillId="0" borderId="28" xfId="41" applyFont="1" applyFill="1" applyBorder="1"/>
    <xf numFmtId="0" fontId="23" fillId="0" borderId="20" xfId="0" applyFont="1" applyFill="1" applyBorder="1" applyAlignment="1">
      <alignment horizontal="left" indent="1"/>
    </xf>
    <xf numFmtId="166" fontId="28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68" fillId="18" borderId="0" xfId="0" applyFont="1" applyFill="1" applyBorder="1"/>
    <xf numFmtId="49" fontId="27" fillId="0" borderId="0" xfId="0" applyNumberFormat="1" applyFont="1" applyFill="1" applyBorder="1" applyAlignment="1">
      <alignment horizontal="right"/>
    </xf>
    <xf numFmtId="0" fontId="69" fillId="18" borderId="0" xfId="0" applyNumberFormat="1" applyFont="1" applyFill="1" applyBorder="1" applyAlignment="1">
      <alignment horizontal="right"/>
    </xf>
    <xf numFmtId="0" fontId="27" fillId="0" borderId="0" xfId="0" quotePrefix="1" applyFont="1" applyFill="1" applyBorder="1"/>
    <xf numFmtId="0" fontId="27" fillId="0" borderId="0" xfId="0" applyFont="1" applyFill="1" applyBorder="1" applyAlignment="1">
      <alignment horizontal="right" vertical="top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textRotation="90"/>
    </xf>
    <xf numFmtId="0" fontId="21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5" fillId="20" borderId="18" xfId="0" applyFont="1" applyFill="1" applyBorder="1" applyAlignment="1">
      <alignment horizontal="center" vertical="center"/>
    </xf>
    <xf numFmtId="0" fontId="69" fillId="18" borderId="0" xfId="0" applyFont="1" applyFill="1"/>
    <xf numFmtId="0" fontId="23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5" fillId="20" borderId="18" xfId="0" applyFont="1" applyFill="1" applyBorder="1" applyAlignment="1">
      <alignment horizontal="center" vertical="center"/>
    </xf>
    <xf numFmtId="164" fontId="25" fillId="19" borderId="22" xfId="0" applyNumberFormat="1" applyFont="1" applyFill="1" applyBorder="1"/>
    <xf numFmtId="171" fontId="23" fillId="19" borderId="24" xfId="41" applyNumberFormat="1" applyFont="1" applyFill="1" applyBorder="1" applyAlignment="1"/>
    <xf numFmtId="164" fontId="25" fillId="19" borderId="24" xfId="0" applyNumberFormat="1" applyFont="1" applyFill="1" applyBorder="1"/>
    <xf numFmtId="171" fontId="23" fillId="19" borderId="11" xfId="41" applyNumberFormat="1" applyFont="1" applyFill="1" applyBorder="1" applyAlignment="1"/>
    <xf numFmtId="171" fontId="23" fillId="19" borderId="24" xfId="0" applyNumberFormat="1" applyFont="1" applyFill="1" applyBorder="1" applyAlignment="1">
      <alignment vertical="center"/>
    </xf>
    <xf numFmtId="0" fontId="23" fillId="18" borderId="11" xfId="0" applyFont="1" applyFill="1" applyBorder="1" applyAlignment="1">
      <alignment horizontal="left" indent="1"/>
    </xf>
    <xf numFmtId="164" fontId="23" fillId="19" borderId="24" xfId="0" applyNumberFormat="1" applyFont="1" applyFill="1" applyBorder="1"/>
    <xf numFmtId="0" fontId="23" fillId="18" borderId="12" xfId="0" applyFont="1" applyFill="1" applyBorder="1" applyAlignment="1">
      <alignment horizontal="left" indent="1"/>
    </xf>
    <xf numFmtId="164" fontId="23" fillId="18" borderId="23" xfId="0" applyNumberFormat="1" applyFont="1" applyFill="1" applyBorder="1"/>
    <xf numFmtId="164" fontId="23" fillId="18" borderId="29" xfId="0" applyNumberFormat="1" applyFont="1" applyFill="1" applyBorder="1"/>
    <xf numFmtId="164" fontId="23" fillId="18" borderId="12" xfId="0" applyNumberFormat="1" applyFont="1" applyFill="1" applyBorder="1"/>
    <xf numFmtId="164" fontId="23" fillId="19" borderId="29" xfId="0" applyNumberFormat="1" applyFont="1" applyFill="1" applyBorder="1"/>
    <xf numFmtId="3" fontId="24" fillId="0" borderId="0" xfId="0" applyNumberFormat="1" applyFont="1" applyFill="1" applyBorder="1"/>
    <xf numFmtId="0" fontId="70" fillId="0" borderId="0" xfId="0" applyFont="1" applyFill="1" applyBorder="1"/>
    <xf numFmtId="14" fontId="23" fillId="0" borderId="38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 applyAlignment="1">
      <alignment horizontal="right"/>
    </xf>
    <xf numFmtId="164" fontId="27" fillId="18" borderId="18" xfId="0" applyNumberFormat="1" applyFont="1" applyFill="1" applyBorder="1" applyAlignment="1">
      <alignment horizontal="right"/>
    </xf>
    <xf numFmtId="164" fontId="27" fillId="18" borderId="10" xfId="0" applyNumberFormat="1" applyFont="1" applyFill="1" applyBorder="1" applyAlignment="1">
      <alignment horizontal="right"/>
    </xf>
    <xf numFmtId="164" fontId="27" fillId="18" borderId="19" xfId="0" applyNumberFormat="1" applyFont="1" applyFill="1" applyBorder="1" applyAlignment="1">
      <alignment horizontal="right"/>
    </xf>
    <xf numFmtId="164" fontId="27" fillId="18" borderId="20" xfId="0" applyNumberFormat="1" applyFont="1" applyFill="1" applyBorder="1" applyAlignment="1">
      <alignment horizontal="right"/>
    </xf>
    <xf numFmtId="164" fontId="27" fillId="18" borderId="21" xfId="0" applyNumberFormat="1" applyFont="1" applyFill="1" applyBorder="1" applyAlignment="1">
      <alignment horizontal="right"/>
    </xf>
    <xf numFmtId="164" fontId="71" fillId="19" borderId="17" xfId="0" applyNumberFormat="1" applyFont="1" applyFill="1" applyBorder="1" applyAlignment="1">
      <alignment horizontal="right"/>
    </xf>
    <xf numFmtId="164" fontId="71" fillId="19" borderId="18" xfId="0" applyNumberFormat="1" applyFont="1" applyFill="1" applyBorder="1" applyAlignment="1">
      <alignment horizontal="right"/>
    </xf>
    <xf numFmtId="164" fontId="71" fillId="19" borderId="10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/>
    <xf numFmtId="164" fontId="27" fillId="18" borderId="18" xfId="0" applyNumberFormat="1" applyFont="1" applyFill="1" applyBorder="1"/>
    <xf numFmtId="164" fontId="27" fillId="18" borderId="19" xfId="0" applyNumberFormat="1" applyFont="1" applyFill="1" applyBorder="1"/>
    <xf numFmtId="164" fontId="27" fillId="18" borderId="20" xfId="0" applyNumberFormat="1" applyFont="1" applyFill="1" applyBorder="1"/>
    <xf numFmtId="164" fontId="27" fillId="18" borderId="10" xfId="0" applyNumberFormat="1" applyFont="1" applyFill="1" applyBorder="1"/>
    <xf numFmtId="164" fontId="27" fillId="18" borderId="33" xfId="0" applyNumberFormat="1" applyFont="1" applyFill="1" applyBorder="1"/>
    <xf numFmtId="164" fontId="27" fillId="18" borderId="34" xfId="0" applyNumberFormat="1" applyFont="1" applyFill="1" applyBorder="1"/>
    <xf numFmtId="164" fontId="27" fillId="18" borderId="35" xfId="0" applyNumberFormat="1" applyFont="1" applyFill="1" applyBorder="1"/>
    <xf numFmtId="164" fontId="27" fillId="18" borderId="36" xfId="0" applyNumberFormat="1" applyFont="1" applyFill="1" applyBorder="1"/>
    <xf numFmtId="164" fontId="27" fillId="18" borderId="37" xfId="0" applyNumberFormat="1" applyFont="1" applyFill="1" applyBorder="1"/>
    <xf numFmtId="164" fontId="27" fillId="18" borderId="23" xfId="0" applyNumberFormat="1" applyFont="1" applyFill="1" applyBorder="1"/>
    <xf numFmtId="164" fontId="27" fillId="18" borderId="29" xfId="0" applyNumberFormat="1" applyFont="1" applyFill="1" applyBorder="1"/>
    <xf numFmtId="164" fontId="27" fillId="18" borderId="12" xfId="0" applyNumberFormat="1" applyFont="1" applyFill="1" applyBorder="1"/>
    <xf numFmtId="164" fontId="71" fillId="19" borderId="22" xfId="0" applyNumberFormat="1" applyFont="1" applyFill="1" applyBorder="1" applyAlignment="1">
      <alignment horizontal="right"/>
    </xf>
    <xf numFmtId="164" fontId="71" fillId="19" borderId="24" xfId="0" applyNumberFormat="1" applyFont="1" applyFill="1" applyBorder="1" applyAlignment="1">
      <alignment horizontal="right"/>
    </xf>
    <xf numFmtId="164" fontId="71" fillId="19" borderId="11" xfId="0" applyNumberFormat="1" applyFont="1" applyFill="1" applyBorder="1" applyAlignment="1">
      <alignment horizontal="right"/>
    </xf>
    <xf numFmtId="164" fontId="72" fillId="19" borderId="17" xfId="42" applyNumberFormat="1" applyFont="1" applyFill="1" applyBorder="1" applyAlignment="1"/>
    <xf numFmtId="164" fontId="72" fillId="19" borderId="18" xfId="42" applyNumberFormat="1" applyFont="1" applyFill="1" applyBorder="1" applyAlignment="1"/>
    <xf numFmtId="164" fontId="72" fillId="19" borderId="10" xfId="42" applyNumberFormat="1" applyFont="1" applyFill="1" applyBorder="1" applyAlignment="1"/>
    <xf numFmtId="164" fontId="27" fillId="0" borderId="17" xfId="0" applyNumberFormat="1" applyFont="1" applyFill="1" applyBorder="1" applyAlignment="1"/>
    <xf numFmtId="164" fontId="27" fillId="0" borderId="18" xfId="0" applyNumberFormat="1" applyFont="1" applyFill="1" applyBorder="1" applyAlignment="1"/>
    <xf numFmtId="164" fontId="27" fillId="0" borderId="10" xfId="0" applyNumberFormat="1" applyFont="1" applyFill="1" applyBorder="1" applyAlignment="1"/>
    <xf numFmtId="164" fontId="27" fillId="0" borderId="19" xfId="0" applyNumberFormat="1" applyFont="1" applyFill="1" applyBorder="1"/>
    <xf numFmtId="164" fontId="27" fillId="0" borderId="20" xfId="0" applyNumberFormat="1" applyFont="1" applyFill="1" applyBorder="1"/>
    <xf numFmtId="164" fontId="27" fillId="0" borderId="21" xfId="0" applyNumberFormat="1" applyFont="1" applyFill="1" applyBorder="1"/>
    <xf numFmtId="164" fontId="27" fillId="0" borderId="28" xfId="0" applyNumberFormat="1" applyFont="1" applyFill="1" applyBorder="1"/>
    <xf numFmtId="164" fontId="27" fillId="0" borderId="17" xfId="0" applyNumberFormat="1" applyFont="1" applyFill="1" applyBorder="1"/>
    <xf numFmtId="164" fontId="27" fillId="0" borderId="18" xfId="0" applyNumberFormat="1" applyFont="1" applyFill="1" applyBorder="1"/>
    <xf numFmtId="164" fontId="27" fillId="0" borderId="10" xfId="0" applyNumberFormat="1" applyFont="1" applyFill="1" applyBorder="1"/>
    <xf numFmtId="164" fontId="27" fillId="0" borderId="19" xfId="0" applyNumberFormat="1" applyFont="1" applyFill="1" applyBorder="1" applyAlignment="1"/>
    <xf numFmtId="164" fontId="27" fillId="0" borderId="20" xfId="0" applyNumberFormat="1" applyFont="1" applyFill="1" applyBorder="1" applyAlignment="1"/>
    <xf numFmtId="164" fontId="27" fillId="0" borderId="21" xfId="0" applyNumberFormat="1" applyFont="1" applyFill="1" applyBorder="1" applyAlignment="1"/>
    <xf numFmtId="164" fontId="27" fillId="0" borderId="28" xfId="0" applyNumberFormat="1" applyFont="1" applyFill="1" applyBorder="1" applyAlignment="1"/>
    <xf numFmtId="164" fontId="27" fillId="0" borderId="17" xfId="0" applyNumberFormat="1" applyFont="1" applyFill="1" applyBorder="1" applyAlignment="1">
      <alignment horizontal="right"/>
    </xf>
    <xf numFmtId="164" fontId="27" fillId="0" borderId="18" xfId="0" applyNumberFormat="1" applyFont="1" applyFill="1" applyBorder="1" applyAlignment="1">
      <alignment horizontal="right"/>
    </xf>
    <xf numFmtId="164" fontId="27" fillId="0" borderId="10" xfId="0" applyNumberFormat="1" applyFont="1" applyFill="1" applyBorder="1" applyAlignment="1">
      <alignment horizontal="right"/>
    </xf>
    <xf numFmtId="164" fontId="71" fillId="19" borderId="17" xfId="0" applyNumberFormat="1" applyFont="1" applyFill="1" applyBorder="1" applyAlignment="1"/>
    <xf numFmtId="164" fontId="71" fillId="19" borderId="18" xfId="0" applyNumberFormat="1" applyFont="1" applyFill="1" applyBorder="1" applyAlignment="1"/>
    <xf numFmtId="164" fontId="71" fillId="19" borderId="10" xfId="0" applyNumberFormat="1" applyFont="1" applyFill="1" applyBorder="1" applyAlignment="1"/>
    <xf numFmtId="164" fontId="71" fillId="19" borderId="0" xfId="0" applyNumberFormat="1" applyFont="1" applyFill="1" applyBorder="1" applyAlignment="1"/>
    <xf numFmtId="164" fontId="27" fillId="0" borderId="17" xfId="0" applyNumberFormat="1" applyFont="1" applyFill="1" applyBorder="1" applyAlignment="1">
      <alignment vertical="center"/>
    </xf>
    <xf numFmtId="164" fontId="27" fillId="0" borderId="18" xfId="0" applyNumberFormat="1" applyFont="1" applyFill="1" applyBorder="1" applyAlignment="1">
      <alignment vertical="center"/>
    </xf>
    <xf numFmtId="164" fontId="27" fillId="0" borderId="10" xfId="0" applyNumberFormat="1" applyFont="1" applyFill="1" applyBorder="1" applyAlignment="1">
      <alignment vertical="center"/>
    </xf>
    <xf numFmtId="164" fontId="27" fillId="0" borderId="17" xfId="0" applyNumberFormat="1" applyFont="1" applyFill="1" applyBorder="1" applyAlignment="1">
      <alignment horizontal="right" vertical="center"/>
    </xf>
    <xf numFmtId="164" fontId="27" fillId="0" borderId="18" xfId="0" applyNumberFormat="1" applyFont="1" applyFill="1" applyBorder="1" applyAlignment="1">
      <alignment horizontal="right" vertical="center"/>
    </xf>
    <xf numFmtId="164" fontId="27" fillId="0" borderId="10" xfId="0" applyNumberFormat="1" applyFont="1" applyFill="1" applyBorder="1" applyAlignment="1">
      <alignment horizontal="right" vertical="center"/>
    </xf>
    <xf numFmtId="164" fontId="27" fillId="0" borderId="19" xfId="0" applyNumberFormat="1" applyFont="1" applyFill="1" applyBorder="1" applyAlignment="1">
      <alignment horizontal="right" vertical="center"/>
    </xf>
    <xf numFmtId="164" fontId="27" fillId="0" borderId="20" xfId="0" applyNumberFormat="1" applyFont="1" applyFill="1" applyBorder="1" applyAlignment="1">
      <alignment horizontal="right" vertical="center"/>
    </xf>
    <xf numFmtId="164" fontId="27" fillId="0" borderId="21" xfId="0" applyNumberFormat="1" applyFont="1" applyFill="1" applyBorder="1" applyAlignment="1">
      <alignment horizontal="right" vertical="center"/>
    </xf>
    <xf numFmtId="164" fontId="71" fillId="19" borderId="17" xfId="0" applyNumberFormat="1" applyFont="1" applyFill="1" applyBorder="1"/>
    <xf numFmtId="164" fontId="71" fillId="19" borderId="18" xfId="0" applyNumberFormat="1" applyFont="1" applyFill="1" applyBorder="1"/>
    <xf numFmtId="164" fontId="71" fillId="19" borderId="10" xfId="0" applyNumberFormat="1" applyFont="1" applyFill="1" applyBorder="1"/>
    <xf numFmtId="164" fontId="72" fillId="19" borderId="17" xfId="0" applyNumberFormat="1" applyFont="1" applyFill="1" applyBorder="1"/>
    <xf numFmtId="164" fontId="72" fillId="19" borderId="18" xfId="0" applyNumberFormat="1" applyFont="1" applyFill="1" applyBorder="1"/>
    <xf numFmtId="164" fontId="72" fillId="19" borderId="10" xfId="0" applyNumberFormat="1" applyFont="1" applyFill="1" applyBorder="1"/>
    <xf numFmtId="172" fontId="27" fillId="0" borderId="20" xfId="0" applyNumberFormat="1" applyFont="1" applyFill="1" applyBorder="1" applyAlignment="1">
      <alignment horizontal="right"/>
    </xf>
    <xf numFmtId="172" fontId="27" fillId="0" borderId="28" xfId="0" applyNumberFormat="1" applyFont="1" applyFill="1" applyBorder="1" applyAlignment="1">
      <alignment horizontal="right"/>
    </xf>
    <xf numFmtId="3" fontId="27" fillId="0" borderId="28" xfId="0" applyNumberFormat="1" applyFont="1" applyFill="1" applyBorder="1" applyAlignment="1">
      <alignment horizontal="right"/>
    </xf>
    <xf numFmtId="164" fontId="27" fillId="0" borderId="28" xfId="0" applyNumberFormat="1" applyFont="1" applyFill="1" applyBorder="1" applyAlignment="1">
      <alignment horizontal="right"/>
    </xf>
    <xf numFmtId="3" fontId="27" fillId="0" borderId="18" xfId="0" applyNumberFormat="1" applyFont="1" applyFill="1" applyBorder="1" applyAlignment="1">
      <alignment horizontal="right"/>
    </xf>
    <xf numFmtId="0" fontId="21" fillId="0" borderId="0" xfId="46" applyFont="1" applyFill="1" applyBorder="1"/>
    <xf numFmtId="0" fontId="42" fillId="0" borderId="0" xfId="46" applyFont="1" applyFill="1" applyBorder="1" applyAlignment="1">
      <alignment horizontal="center" vertical="center"/>
    </xf>
    <xf numFmtId="164" fontId="27" fillId="18" borderId="27" xfId="0" applyNumberFormat="1" applyFont="1" applyFill="1" applyBorder="1"/>
    <xf numFmtId="164" fontId="27" fillId="0" borderId="19" xfId="0" applyNumberFormat="1" applyFont="1" applyFill="1" applyBorder="1" applyAlignment="1">
      <alignment vertical="center"/>
    </xf>
    <xf numFmtId="0" fontId="24" fillId="0" borderId="24" xfId="0" applyFont="1" applyFill="1" applyBorder="1" applyAlignment="1">
      <alignment wrapText="1"/>
    </xf>
    <xf numFmtId="0" fontId="24" fillId="0" borderId="24" xfId="0" applyFont="1" applyFill="1" applyBorder="1" applyAlignment="1">
      <alignment wrapText="1"/>
    </xf>
    <xf numFmtId="0" fontId="28" fillId="0" borderId="24" xfId="0" applyFont="1" applyFill="1" applyBorder="1" applyAlignment="1">
      <alignment wrapText="1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/>
    </xf>
    <xf numFmtId="0" fontId="73" fillId="0" borderId="0" xfId="45" applyFont="1" applyBorder="1" applyAlignment="1">
      <alignment horizontal="left" vertical="center" wrapText="1"/>
    </xf>
    <xf numFmtId="0" fontId="63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5" fillId="19" borderId="11" xfId="0" applyFont="1" applyFill="1" applyBorder="1" applyAlignment="1">
      <alignment horizontal="left" vertical="center" wrapText="1"/>
    </xf>
    <xf numFmtId="0" fontId="25" fillId="19" borderId="13" xfId="0" applyFont="1" applyFill="1" applyBorder="1" applyAlignment="1">
      <alignment horizontal="left" vertical="center" wrapText="1"/>
    </xf>
    <xf numFmtId="164" fontId="71" fillId="19" borderId="17" xfId="0" applyNumberFormat="1" applyFont="1" applyFill="1" applyBorder="1" applyAlignment="1">
      <alignment horizontal="center"/>
    </xf>
    <xf numFmtId="164" fontId="71" fillId="19" borderId="18" xfId="0" applyNumberFormat="1" applyFont="1" applyFill="1" applyBorder="1" applyAlignment="1">
      <alignment horizontal="center"/>
    </xf>
    <xf numFmtId="164" fontId="71" fillId="19" borderId="10" xfId="0" applyNumberFormat="1" applyFont="1" applyFill="1" applyBorder="1" applyAlignment="1">
      <alignment horizontal="center"/>
    </xf>
    <xf numFmtId="0" fontId="25" fillId="20" borderId="11" xfId="0" applyFont="1" applyFill="1" applyBorder="1" applyAlignment="1">
      <alignment horizontal="center" vertical="center"/>
    </xf>
    <xf numFmtId="0" fontId="25" fillId="20" borderId="12" xfId="0" applyFont="1" applyFill="1" applyBorder="1" applyAlignment="1">
      <alignment horizontal="center" vertical="center"/>
    </xf>
    <xf numFmtId="0" fontId="25" fillId="20" borderId="14" xfId="0" applyFont="1" applyFill="1" applyBorder="1" applyAlignment="1">
      <alignment horizontal="center" vertical="center"/>
    </xf>
    <xf numFmtId="0" fontId="25" fillId="20" borderId="15" xfId="0" applyFont="1" applyFill="1" applyBorder="1" applyAlignment="1">
      <alignment horizontal="center" vertical="center"/>
    </xf>
    <xf numFmtId="0" fontId="25" fillId="20" borderId="16" xfId="0" applyFont="1" applyFill="1" applyBorder="1" applyAlignment="1">
      <alignment horizontal="center" vertical="center"/>
    </xf>
    <xf numFmtId="0" fontId="25" fillId="20" borderId="22" xfId="0" applyFont="1" applyFill="1" applyBorder="1" applyAlignment="1">
      <alignment horizontal="center" vertical="center"/>
    </xf>
    <xf numFmtId="0" fontId="25" fillId="20" borderId="23" xfId="0" applyFont="1" applyFill="1" applyBorder="1" applyAlignment="1">
      <alignment horizontal="center" vertical="center"/>
    </xf>
    <xf numFmtId="164" fontId="25" fillId="19" borderId="22" xfId="0" applyNumberFormat="1" applyFont="1" applyFill="1" applyBorder="1" applyAlignment="1">
      <alignment horizontal="right" vertical="center"/>
    </xf>
    <xf numFmtId="164" fontId="25" fillId="19" borderId="23" xfId="0" applyNumberFormat="1" applyFont="1" applyFill="1" applyBorder="1" applyAlignment="1">
      <alignment horizontal="right" vertical="center"/>
    </xf>
    <xf numFmtId="0" fontId="25" fillId="19" borderId="12" xfId="0" applyFont="1" applyFill="1" applyBorder="1" applyAlignment="1">
      <alignment horizontal="left" vertical="center" wrapText="1"/>
    </xf>
    <xf numFmtId="164" fontId="25" fillId="19" borderId="25" xfId="0" applyNumberFormat="1" applyFont="1" applyFill="1" applyBorder="1" applyAlignment="1">
      <alignment horizontal="right" vertical="center"/>
    </xf>
    <xf numFmtId="0" fontId="23" fillId="20" borderId="23" xfId="0" applyFont="1" applyFill="1" applyBorder="1" applyAlignment="1">
      <alignment horizontal="center" vertical="center" wrapText="1"/>
    </xf>
    <xf numFmtId="0" fontId="23" fillId="20" borderId="29" xfId="0" applyFont="1" applyFill="1" applyBorder="1" applyAlignment="1">
      <alignment horizontal="center" vertical="center" wrapText="1"/>
    </xf>
    <xf numFmtId="0" fontId="23" fillId="20" borderId="12" xfId="0" applyFont="1" applyFill="1" applyBorder="1" applyAlignment="1">
      <alignment horizontal="center" vertical="center" wrapText="1"/>
    </xf>
    <xf numFmtId="0" fontId="25" fillId="20" borderId="22" xfId="0" applyFont="1" applyFill="1" applyBorder="1" applyAlignment="1">
      <alignment horizontal="center" vertical="center" wrapText="1"/>
    </xf>
    <xf numFmtId="0" fontId="25" fillId="20" borderId="24" xfId="0" applyFont="1" applyFill="1" applyBorder="1" applyAlignment="1">
      <alignment horizontal="center" vertical="center" wrapText="1"/>
    </xf>
    <xf numFmtId="0" fontId="25" fillId="20" borderId="11" xfId="0" applyFont="1" applyFill="1" applyBorder="1" applyAlignment="1">
      <alignment horizontal="center" vertical="center" wrapText="1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5" fillId="19" borderId="11" xfId="0" applyNumberFormat="1" applyFont="1" applyFill="1" applyBorder="1" applyAlignment="1">
      <alignment vertical="center" wrapText="1"/>
    </xf>
    <xf numFmtId="2" fontId="25" fillId="19" borderId="12" xfId="0" applyNumberFormat="1" applyFont="1" applyFill="1" applyBorder="1" applyAlignment="1">
      <alignment vertical="center" wrapText="1"/>
    </xf>
    <xf numFmtId="164" fontId="25" fillId="19" borderId="17" xfId="0" applyNumberFormat="1" applyFont="1" applyFill="1" applyBorder="1" applyAlignment="1">
      <alignment horizontal="center"/>
    </xf>
    <xf numFmtId="164" fontId="25" fillId="19" borderId="18" xfId="0" applyNumberFormat="1" applyFont="1" applyFill="1" applyBorder="1" applyAlignment="1">
      <alignment horizontal="center"/>
    </xf>
    <xf numFmtId="164" fontId="25" fillId="19" borderId="10" xfId="0" applyNumberFormat="1" applyFont="1" applyFill="1" applyBorder="1" applyAlignment="1">
      <alignment horizontal="center"/>
    </xf>
    <xf numFmtId="0" fontId="25" fillId="19" borderId="12" xfId="0" applyNumberFormat="1" applyFont="1" applyFill="1" applyBorder="1" applyAlignment="1">
      <alignment vertical="center" wrapText="1"/>
    </xf>
    <xf numFmtId="0" fontId="25" fillId="20" borderId="11" xfId="0" applyFont="1" applyFill="1" applyBorder="1" applyAlignment="1">
      <alignment horizontal="right" vertical="top" wrapText="1"/>
    </xf>
    <xf numFmtId="0" fontId="25" fillId="20" borderId="13" xfId="0" applyFont="1" applyFill="1" applyBorder="1" applyAlignment="1">
      <alignment horizontal="right" vertical="top" wrapText="1"/>
    </xf>
    <xf numFmtId="0" fontId="25" fillId="20" borderId="12" xfId="0" applyFont="1" applyFill="1" applyBorder="1" applyAlignment="1">
      <alignment horizontal="right" vertical="top" wrapText="1"/>
    </xf>
    <xf numFmtId="0" fontId="23" fillId="20" borderId="23" xfId="0" applyFont="1" applyFill="1" applyBorder="1" applyAlignment="1">
      <alignment horizontal="center" vertical="top" wrapText="1"/>
    </xf>
    <xf numFmtId="0" fontId="23" fillId="20" borderId="29" xfId="0" applyFont="1" applyFill="1" applyBorder="1" applyAlignment="1">
      <alignment horizontal="center" vertical="top" wrapText="1"/>
    </xf>
    <xf numFmtId="2" fontId="25" fillId="19" borderId="11" xfId="0" applyNumberFormat="1" applyFont="1" applyFill="1" applyBorder="1" applyAlignment="1">
      <alignment horizontal="left" vertical="center" wrapText="1"/>
    </xf>
    <xf numFmtId="2" fontId="25" fillId="19" borderId="12" xfId="0" applyNumberFormat="1" applyFont="1" applyFill="1" applyBorder="1" applyAlignment="1">
      <alignment horizontal="left" vertical="center" wrapText="1"/>
    </xf>
    <xf numFmtId="164" fontId="25" fillId="19" borderId="17" xfId="0" applyNumberFormat="1" applyFont="1" applyFill="1" applyBorder="1" applyAlignment="1">
      <alignment horizontal="center" vertical="center"/>
    </xf>
    <xf numFmtId="0" fontId="25" fillId="19" borderId="18" xfId="0" applyFont="1" applyFill="1" applyBorder="1" applyAlignment="1">
      <alignment horizontal="center" vertical="center"/>
    </xf>
    <xf numFmtId="0" fontId="25" fillId="19" borderId="10" xfId="0" applyFont="1" applyFill="1" applyBorder="1" applyAlignment="1">
      <alignment horizontal="center" vertical="center"/>
    </xf>
    <xf numFmtId="0" fontId="26" fillId="20" borderId="11" xfId="0" applyFont="1" applyFill="1" applyBorder="1" applyAlignment="1">
      <alignment horizontal="center" vertical="center" wrapText="1"/>
    </xf>
    <xf numFmtId="0" fontId="26" fillId="20" borderId="13" xfId="0" applyFont="1" applyFill="1" applyBorder="1" applyAlignment="1">
      <alignment horizontal="center" vertical="center" wrapText="1"/>
    </xf>
    <xf numFmtId="0" fontId="23" fillId="20" borderId="12" xfId="0" applyFont="1" applyFill="1" applyBorder="1" applyAlignment="1">
      <alignment horizontal="center" vertical="top" wrapText="1"/>
    </xf>
    <xf numFmtId="0" fontId="25" fillId="20" borderId="22" xfId="0" applyFont="1" applyFill="1" applyBorder="1" applyAlignment="1">
      <alignment horizontal="center" vertical="top" wrapText="1"/>
    </xf>
    <xf numFmtId="0" fontId="25" fillId="20" borderId="24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top" wrapText="1"/>
    </xf>
    <xf numFmtId="0" fontId="25" fillId="20" borderId="32" xfId="0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wrapText="1"/>
    </xf>
    <xf numFmtId="0" fontId="25" fillId="0" borderId="0" xfId="0" applyFont="1" applyFill="1" applyBorder="1" applyAlignment="1">
      <alignment horizontal="center" vertical="center"/>
    </xf>
    <xf numFmtId="164" fontId="25" fillId="19" borderId="11" xfId="0" applyNumberFormat="1" applyFont="1" applyFill="1" applyBorder="1" applyAlignment="1">
      <alignment horizontal="left" vertical="center"/>
    </xf>
    <xf numFmtId="164" fontId="25" fillId="19" borderId="12" xfId="0" applyNumberFormat="1" applyFont="1" applyFill="1" applyBorder="1" applyAlignment="1">
      <alignment horizontal="left" vertical="center"/>
    </xf>
    <xf numFmtId="164" fontId="25" fillId="19" borderId="0" xfId="0" applyNumberFormat="1" applyFont="1" applyFill="1" applyBorder="1" applyAlignment="1">
      <alignment horizontal="center"/>
    </xf>
    <xf numFmtId="0" fontId="25" fillId="19" borderId="11" xfId="0" applyFont="1" applyFill="1" applyBorder="1" applyAlignment="1">
      <alignment horizontal="left" vertical="center"/>
    </xf>
    <xf numFmtId="0" fontId="25" fillId="19" borderId="12" xfId="0" applyFont="1" applyFill="1" applyBorder="1" applyAlignment="1">
      <alignment horizontal="left" vertical="center"/>
    </xf>
    <xf numFmtId="0" fontId="25" fillId="20" borderId="22" xfId="0" applyFont="1" applyFill="1" applyBorder="1" applyAlignment="1">
      <alignment horizontal="center"/>
    </xf>
    <xf numFmtId="0" fontId="25" fillId="20" borderId="24" xfId="0" applyFont="1" applyFill="1" applyBorder="1" applyAlignment="1">
      <alignment horizontal="center"/>
    </xf>
    <xf numFmtId="0" fontId="23" fillId="20" borderId="23" xfId="0" applyFont="1" applyFill="1" applyBorder="1" applyAlignment="1">
      <alignment horizontal="center"/>
    </xf>
    <xf numFmtId="0" fontId="23" fillId="20" borderId="29" xfId="0" applyFont="1" applyFill="1" applyBorder="1" applyAlignment="1">
      <alignment horizontal="center"/>
    </xf>
    <xf numFmtId="0" fontId="25" fillId="20" borderId="17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/>
    </xf>
    <xf numFmtId="0" fontId="25" fillId="20" borderId="11" xfId="0" applyFont="1" applyFill="1" applyBorder="1" applyAlignment="1">
      <alignment horizontal="center"/>
    </xf>
    <xf numFmtId="0" fontId="23" fillId="20" borderId="12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0" fontId="28" fillId="0" borderId="24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5" fillId="0" borderId="0" xfId="0" applyNumberFormat="1" applyFont="1" applyFill="1" applyBorder="1" applyAlignment="1">
      <alignment horizontal="left"/>
    </xf>
    <xf numFmtId="0" fontId="23" fillId="0" borderId="18" xfId="0" applyFont="1" applyFill="1" applyBorder="1" applyAlignment="1">
      <alignment horizontal="left" indent="1"/>
    </xf>
    <xf numFmtId="0" fontId="23" fillId="0" borderId="26" xfId="0" applyFont="1" applyFill="1" applyBorder="1" applyAlignment="1">
      <alignment horizontal="left" indent="1"/>
    </xf>
    <xf numFmtId="0" fontId="23" fillId="0" borderId="28" xfId="0" applyFont="1" applyFill="1" applyBorder="1" applyAlignment="1">
      <alignment horizontal="left" indent="1"/>
    </xf>
    <xf numFmtId="0" fontId="25" fillId="20" borderId="18" xfId="0" applyFont="1" applyFill="1" applyBorder="1" applyAlignment="1">
      <alignment horizontal="center" vertical="center"/>
    </xf>
    <xf numFmtId="0" fontId="25" fillId="20" borderId="29" xfId="0" applyFont="1" applyFill="1" applyBorder="1" applyAlignment="1">
      <alignment horizontal="center" vertical="center" wrapText="1"/>
    </xf>
    <xf numFmtId="0" fontId="25" fillId="19" borderId="18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22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top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53" fillId="0" borderId="24" xfId="0" applyFont="1" applyFill="1" applyBorder="1" applyAlignment="1">
      <alignment wrapText="1"/>
    </xf>
    <xf numFmtId="0" fontId="53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wrapText="1"/>
    </xf>
  </cellXfs>
  <cellStyles count="47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2" xfId="43" xr:uid="{00000000-0005-0000-0000-00001C000000}"/>
    <cellStyle name="Normální 2 7" xfId="46" xr:uid="{F74742B6-BD6C-4EC2-A670-CE0A94C0AD86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2122.4468700000002</c:v>
                </c:pt>
                <c:pt idx="4">
                  <c:v>2428.0895699999996</c:v>
                </c:pt>
                <c:pt idx="5">
                  <c:v>2405.6819100000002</c:v>
                </c:pt>
                <c:pt idx="6">
                  <c:v>2075.0688700000001</c:v>
                </c:pt>
                <c:pt idx="7">
                  <c:v>2340.7240999999995</c:v>
                </c:pt>
                <c:pt idx="8">
                  <c:v>2820.1780899999999</c:v>
                </c:pt>
                <c:pt idx="9">
                  <c:v>3107.2876699999997</c:v>
                </c:pt>
                <c:pt idx="10">
                  <c:v>2882.12453</c:v>
                </c:pt>
                <c:pt idx="11">
                  <c:v>2746.7990199999999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4142.273733</c:v>
                </c:pt>
                <c:pt idx="1">
                  <c:v>3390.9286700000011</c:v>
                </c:pt>
                <c:pt idx="2">
                  <c:v>3306.1972490000003</c:v>
                </c:pt>
                <c:pt idx="3">
                  <c:v>2786.7932920000012</c:v>
                </c:pt>
                <c:pt idx="4">
                  <c:v>2204.6285279999993</c:v>
                </c:pt>
                <c:pt idx="5">
                  <c:v>2225.2548899999997</c:v>
                </c:pt>
                <c:pt idx="6">
                  <c:v>2745.4082599999988</c:v>
                </c:pt>
                <c:pt idx="7">
                  <c:v>2749.1949269999996</c:v>
                </c:pt>
                <c:pt idx="8">
                  <c:v>2892.6076750000002</c:v>
                </c:pt>
                <c:pt idx="9">
                  <c:v>3748.5043260000016</c:v>
                </c:pt>
                <c:pt idx="10">
                  <c:v>4147.0706939999991</c:v>
                </c:pt>
                <c:pt idx="11">
                  <c:v>4291.0223469999992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  <c:pt idx="3">
                  <c:v>617.96953000000008</c:v>
                </c:pt>
                <c:pt idx="4">
                  <c:v>250.16167999999999</c:v>
                </c:pt>
                <c:pt idx="5">
                  <c:v>491.72260999999997</c:v>
                </c:pt>
                <c:pt idx="6">
                  <c:v>429.47035</c:v>
                </c:pt>
                <c:pt idx="7">
                  <c:v>203.35567</c:v>
                </c:pt>
                <c:pt idx="8">
                  <c:v>270.06819000000002</c:v>
                </c:pt>
                <c:pt idx="9">
                  <c:v>252.39903999999999</c:v>
                </c:pt>
                <c:pt idx="10">
                  <c:v>504.46129999999999</c:v>
                </c:pt>
                <c:pt idx="11">
                  <c:v>469.40562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375.48377900000025</c:v>
                </c:pt>
                <c:pt idx="1">
                  <c:v>335.70168600000017</c:v>
                </c:pt>
                <c:pt idx="2">
                  <c:v>363.58470900000083</c:v>
                </c:pt>
                <c:pt idx="3">
                  <c:v>333.35813499999989</c:v>
                </c:pt>
                <c:pt idx="4">
                  <c:v>312.63657099999892</c:v>
                </c:pt>
                <c:pt idx="5">
                  <c:v>275.03546300000016</c:v>
                </c:pt>
                <c:pt idx="6">
                  <c:v>277.12133799999998</c:v>
                </c:pt>
                <c:pt idx="7">
                  <c:v>280.06343600000042</c:v>
                </c:pt>
                <c:pt idx="8">
                  <c:v>285.14307299999996</c:v>
                </c:pt>
                <c:pt idx="9">
                  <c:v>337.15407600000043</c:v>
                </c:pt>
                <c:pt idx="10">
                  <c:v>366.78172400000034</c:v>
                </c:pt>
                <c:pt idx="11">
                  <c:v>386.1019229999992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189.78481000000002</c:v>
                </c:pt>
                <c:pt idx="1">
                  <c:v>292.4163769999999</c:v>
                </c:pt>
                <c:pt idx="2">
                  <c:v>245.79402199999987</c:v>
                </c:pt>
                <c:pt idx="3">
                  <c:v>185.38662799999997</c:v>
                </c:pt>
                <c:pt idx="4">
                  <c:v>261.90427300000005</c:v>
                </c:pt>
                <c:pt idx="5">
                  <c:v>172.08229999999995</c:v>
                </c:pt>
                <c:pt idx="6">
                  <c:v>250.39810400000007</c:v>
                </c:pt>
                <c:pt idx="7">
                  <c:v>192.83026999999987</c:v>
                </c:pt>
                <c:pt idx="8">
                  <c:v>151.90722900000014</c:v>
                </c:pt>
                <c:pt idx="9">
                  <c:v>177.434966</c:v>
                </c:pt>
                <c:pt idx="10">
                  <c:v>143.77108000000004</c:v>
                </c:pt>
                <c:pt idx="11">
                  <c:v>144.47818699999988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102.18486999999999</c:v>
                </c:pt>
                <c:pt idx="4">
                  <c:v>77.252239999999986</c:v>
                </c:pt>
                <c:pt idx="5">
                  <c:v>49.710487000000001</c:v>
                </c:pt>
                <c:pt idx="6">
                  <c:v>72.194794000000016</c:v>
                </c:pt>
                <c:pt idx="7">
                  <c:v>104.80131</c:v>
                </c:pt>
                <c:pt idx="8">
                  <c:v>114.25153</c:v>
                </c:pt>
                <c:pt idx="9">
                  <c:v>119.86945000000001</c:v>
                </c:pt>
                <c:pt idx="10">
                  <c:v>118.50739</c:v>
                </c:pt>
                <c:pt idx="11">
                  <c:v>133.26089999999999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54.126033000000049</c:v>
                </c:pt>
                <c:pt idx="1">
                  <c:v>44.859880999999966</c:v>
                </c:pt>
                <c:pt idx="2">
                  <c:v>55.436106999999936</c:v>
                </c:pt>
                <c:pt idx="3">
                  <c:v>58.313711000000005</c:v>
                </c:pt>
                <c:pt idx="4">
                  <c:v>72.582606999999911</c:v>
                </c:pt>
                <c:pt idx="5">
                  <c:v>23.755353999999979</c:v>
                </c:pt>
                <c:pt idx="6">
                  <c:v>29.623390999999977</c:v>
                </c:pt>
                <c:pt idx="7">
                  <c:v>34.408688999999981</c:v>
                </c:pt>
                <c:pt idx="8">
                  <c:v>31.685019</c:v>
                </c:pt>
                <c:pt idx="9">
                  <c:v>71.457096999999962</c:v>
                </c:pt>
                <c:pt idx="10">
                  <c:v>58.470064000000036</c:v>
                </c:pt>
                <c:pt idx="11">
                  <c:v>66.798948000000053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44.098351000000243</c:v>
                </c:pt>
                <c:pt idx="1">
                  <c:v>85.679562000000814</c:v>
                </c:pt>
                <c:pt idx="2">
                  <c:v>185.96931699999908</c:v>
                </c:pt>
                <c:pt idx="3">
                  <c:v>235.94385699999887</c:v>
                </c:pt>
                <c:pt idx="4">
                  <c:v>252.18434299999885</c:v>
                </c:pt>
                <c:pt idx="5">
                  <c:v>321.42593900000048</c:v>
                </c:pt>
                <c:pt idx="6">
                  <c:v>291.22664900000075</c:v>
                </c:pt>
                <c:pt idx="7">
                  <c:v>235.21952800000034</c:v>
                </c:pt>
                <c:pt idx="8">
                  <c:v>218.89712999999844</c:v>
                </c:pt>
                <c:pt idx="9">
                  <c:v>188.64309000000168</c:v>
                </c:pt>
                <c:pt idx="10">
                  <c:v>56.802980000000048</c:v>
                </c:pt>
                <c:pt idx="11">
                  <c:v>34.589831000000061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155.83063000000067</c:v>
                </c:pt>
                <c:pt idx="1">
                  <c:v>183.648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1899354.4730000002</c:v>
                </c:pt>
                <c:pt idx="2">
                  <c:v>0</c:v>
                </c:pt>
                <c:pt idx="3">
                  <c:v>91525.299999999988</c:v>
                </c:pt>
                <c:pt idx="4">
                  <c:v>8779.9420000000009</c:v>
                </c:pt>
                <c:pt idx="5">
                  <c:v>0</c:v>
                </c:pt>
                <c:pt idx="6">
                  <c:v>5555.3809999999994</c:v>
                </c:pt>
                <c:pt idx="7">
                  <c:v>11716.341999999997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4.4114104327279899E-2</c:v>
                </c:pt>
                <c:pt idx="1">
                  <c:v>4.260184235106964E-2</c:v>
                </c:pt>
                <c:pt idx="2">
                  <c:v>5.062450856145672E-2</c:v>
                </c:pt>
                <c:pt idx="3">
                  <c:v>4.7731566642270372E-2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0.13369202582711909</c:v>
                </c:pt>
                <c:pt idx="2">
                  <c:v>0</c:v>
                </c:pt>
                <c:pt idx="3">
                  <c:v>5.904255275813669E-2</c:v>
                </c:pt>
                <c:pt idx="4">
                  <c:v>2.6845685778836198E-2</c:v>
                </c:pt>
                <c:pt idx="5">
                  <c:v>0</c:v>
                </c:pt>
                <c:pt idx="6">
                  <c:v>5.6593445948395604E-2</c:v>
                </c:pt>
                <c:pt idx="7">
                  <c:v>4.5563748635456924E-2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628056.12300000002</c:v>
                </c:pt>
                <c:pt idx="1">
                  <c:v>637743.30200000003</c:v>
                </c:pt>
                <c:pt idx="2">
                  <c:v>633555.04800000007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28281.050000000007</c:v>
                </c:pt>
                <c:pt idx="1">
                  <c:v>30578.589999999993</c:v>
                </c:pt>
                <c:pt idx="2">
                  <c:v>32665.659999999993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2644.3860000000009</c:v>
                </c:pt>
                <c:pt idx="1">
                  <c:v>2256.8780000000011</c:v>
                </c:pt>
                <c:pt idx="2">
                  <c:v>3878.6779999999985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2014.729</c:v>
                </c:pt>
                <c:pt idx="1">
                  <c:v>1626.211</c:v>
                </c:pt>
                <c:pt idx="2">
                  <c:v>1914.4409999999998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8136.7410000000009</c:v>
                </c:pt>
                <c:pt idx="1">
                  <c:v>2232.646999999999</c:v>
                </c:pt>
                <c:pt idx="2">
                  <c:v>1346.9539999999988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0.15585601261786564</c:v>
                </c:pt>
                <c:pt idx="2">
                  <c:v>0</c:v>
                </c:pt>
                <c:pt idx="3">
                  <c:v>8.3965259246353591E-2</c:v>
                </c:pt>
                <c:pt idx="4">
                  <c:v>1.8853852842383004E-2</c:v>
                </c:pt>
                <c:pt idx="5">
                  <c:v>0</c:v>
                </c:pt>
                <c:pt idx="6">
                  <c:v>2.8239164736389918E-2</c:v>
                </c:pt>
                <c:pt idx="7">
                  <c:v>4.1838714101160815E-2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268881.22000000003</c:v>
                </c:pt>
                <c:pt idx="2">
                  <c:v>0</c:v>
                </c:pt>
                <c:pt idx="3">
                  <c:v>68872.187999999995</c:v>
                </c:pt>
                <c:pt idx="4">
                  <c:v>13240.134</c:v>
                </c:pt>
                <c:pt idx="5">
                  <c:v>0</c:v>
                </c:pt>
                <c:pt idx="6">
                  <c:v>2161.6959999999999</c:v>
                </c:pt>
                <c:pt idx="7">
                  <c:v>25342.173999999995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2.6112871929964546E-2</c:v>
                </c:pt>
                <c:pt idx="1">
                  <c:v>6.2591142017789161E-2</c:v>
                </c:pt>
                <c:pt idx="2">
                  <c:v>6.1846045117649018E-2</c:v>
                </c:pt>
                <c:pt idx="3">
                  <c:v>5.8615590109322172E-2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2.7509146186259444E-2</c:v>
                </c:pt>
                <c:pt idx="2">
                  <c:v>0</c:v>
                </c:pt>
                <c:pt idx="3">
                  <c:v>7.0974898182478874E-2</c:v>
                </c:pt>
                <c:pt idx="4">
                  <c:v>1.8545007834944761E-2</c:v>
                </c:pt>
                <c:pt idx="5">
                  <c:v>1.2804097311139564E-3</c:v>
                </c:pt>
                <c:pt idx="6">
                  <c:v>1.5681100648201281E-2</c:v>
                </c:pt>
                <c:pt idx="7">
                  <c:v>0.10122653941961823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88285.301000000007</c:v>
                </c:pt>
                <c:pt idx="1">
                  <c:v>95192.879000000015</c:v>
                </c:pt>
                <c:pt idx="2">
                  <c:v>85403.040000000008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21896.438999999998</c:v>
                </c:pt>
                <c:pt idx="1">
                  <c:v>23122.793000000001</c:v>
                </c:pt>
                <c:pt idx="2">
                  <c:v>23852.955999999998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4149.259</c:v>
                </c:pt>
                <c:pt idx="1">
                  <c:v>4041.7030000000018</c:v>
                </c:pt>
                <c:pt idx="2">
                  <c:v>5049.1719999999987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625.495</c:v>
                </c:pt>
                <c:pt idx="1">
                  <c:v>645</c:v>
                </c:pt>
                <c:pt idx="2">
                  <c:v>891.20100000000002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17215.299999999981</c:v>
                </c:pt>
                <c:pt idx="1">
                  <c:v>4915.7350000000079</c:v>
                </c:pt>
                <c:pt idx="2">
                  <c:v>3211.1390000000051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29202.198000000019</c:v>
                </c:pt>
                <c:pt idx="1">
                  <c:v>31454.016000000036</c:v>
                </c:pt>
                <c:pt idx="2">
                  <c:v>41600.897999999921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43990.183000000034</c:v>
                </c:pt>
                <c:pt idx="1">
                  <c:v>37500.643000000011</c:v>
                </c:pt>
                <c:pt idx="2">
                  <c:v>43547.335999999996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104242.58500000001</c:v>
                </c:pt>
                <c:pt idx="1">
                  <c:v>74816.421000000002</c:v>
                </c:pt>
                <c:pt idx="2">
                  <c:v>59329.952999999994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2.2063682905295742E-2</c:v>
                </c:pt>
                <c:pt idx="2">
                  <c:v>0</c:v>
                </c:pt>
                <c:pt idx="3">
                  <c:v>6.3183306913865381E-2</c:v>
                </c:pt>
                <c:pt idx="4">
                  <c:v>2.8431570282518023E-2</c:v>
                </c:pt>
                <c:pt idx="5">
                  <c:v>0</c:v>
                </c:pt>
                <c:pt idx="6">
                  <c:v>1.0988353355781565E-2</c:v>
                </c:pt>
                <c:pt idx="7">
                  <c:v>9.049616106186309E-2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1546330.3859999999</c:v>
                </c:pt>
                <c:pt idx="2">
                  <c:v>0</c:v>
                </c:pt>
                <c:pt idx="3">
                  <c:v>120798.27200000001</c:v>
                </c:pt>
                <c:pt idx="4">
                  <c:v>229757.85200000001</c:v>
                </c:pt>
                <c:pt idx="5">
                  <c:v>9538.41</c:v>
                </c:pt>
                <c:pt idx="6">
                  <c:v>1169.684</c:v>
                </c:pt>
                <c:pt idx="7">
                  <c:v>32229.109000000037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9.6950103974574584E-2</c:v>
                </c:pt>
                <c:pt idx="1">
                  <c:v>0.12378665683332103</c:v>
                </c:pt>
                <c:pt idx="2">
                  <c:v>0.13153603185991233</c:v>
                </c:pt>
                <c:pt idx="3">
                  <c:v>0.1879727610977216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0.12091722694875041</c:v>
                </c:pt>
                <c:pt idx="2">
                  <c:v>0</c:v>
                </c:pt>
                <c:pt idx="3">
                  <c:v>0.20807497060958544</c:v>
                </c:pt>
                <c:pt idx="4">
                  <c:v>0.57994438252416503</c:v>
                </c:pt>
                <c:pt idx="5">
                  <c:v>3.8412291933418691E-2</c:v>
                </c:pt>
                <c:pt idx="6">
                  <c:v>1.7815145172505365E-2</c:v>
                </c:pt>
                <c:pt idx="7">
                  <c:v>0.11958552597847059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496665.53099999996</c:v>
                </c:pt>
                <c:pt idx="1">
                  <c:v>517403.28200000001</c:v>
                </c:pt>
                <c:pt idx="2">
                  <c:v>532261.57299999997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35902.621999999996</c:v>
                </c:pt>
                <c:pt idx="1">
                  <c:v>41188.089000000022</c:v>
                </c:pt>
                <c:pt idx="2">
                  <c:v>43707.561000000002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99338.238000000012</c:v>
                </c:pt>
                <c:pt idx="1">
                  <c:v>73813.100000000006</c:v>
                </c:pt>
                <c:pt idx="2">
                  <c:v>56606.514000000003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110.48</c:v>
                </c:pt>
                <c:pt idx="1">
                  <c:v>4097.92</c:v>
                </c:pt>
                <c:pt idx="2">
                  <c:v>5330.01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329.64400000000001</c:v>
                </c:pt>
                <c:pt idx="1">
                  <c:v>395.09799999999996</c:v>
                </c:pt>
                <c:pt idx="2">
                  <c:v>444.94200000000001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22011.48200000004</c:v>
                </c:pt>
                <c:pt idx="1">
                  <c:v>6006.8019999999942</c:v>
                </c:pt>
                <c:pt idx="2">
                  <c:v>4210.8249999999998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0.1268877882342529</c:v>
                </c:pt>
                <c:pt idx="2">
                  <c:v>0</c:v>
                </c:pt>
                <c:pt idx="3">
                  <c:v>0.11082026745600985</c:v>
                </c:pt>
                <c:pt idx="4">
                  <c:v>0.49337691877577478</c:v>
                </c:pt>
                <c:pt idx="5">
                  <c:v>2.5665880973229468E-2</c:v>
                </c:pt>
                <c:pt idx="6">
                  <c:v>5.9457486652165726E-3</c:v>
                </c:pt>
                <c:pt idx="7">
                  <c:v>0.11508920422313985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6003791.2639999995</c:v>
                </c:pt>
                <c:pt idx="2">
                  <c:v>549735.68999999994</c:v>
                </c:pt>
                <c:pt idx="3">
                  <c:v>54069.409999999996</c:v>
                </c:pt>
                <c:pt idx="4">
                  <c:v>77319.70199999999</c:v>
                </c:pt>
                <c:pt idx="5">
                  <c:v>0</c:v>
                </c:pt>
                <c:pt idx="6">
                  <c:v>53557.323000000011</c:v>
                </c:pt>
                <c:pt idx="7">
                  <c:v>18847.59199999999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0.27278152550758211</c:v>
                </c:pt>
                <c:pt idx="1">
                  <c:v>7.0133934669905834E-2</c:v>
                </c:pt>
                <c:pt idx="2">
                  <c:v>7.1360111328434103E-2</c:v>
                </c:pt>
                <c:pt idx="3">
                  <c:v>6.9815059335726154E-2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119869.45000000001</c:v>
                </c:pt>
                <c:pt idx="1">
                  <c:v>118507.39</c:v>
                </c:pt>
                <c:pt idx="2">
                  <c:v>133260.9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0.42020899120885002</c:v>
                </c:pt>
                <c:pt idx="2">
                  <c:v>0.61972863953061974</c:v>
                </c:pt>
                <c:pt idx="3">
                  <c:v>4.6368827503725278E-2</c:v>
                </c:pt>
                <c:pt idx="4">
                  <c:v>6.9501048554286543E-2</c:v>
                </c:pt>
                <c:pt idx="5">
                  <c:v>0</c:v>
                </c:pt>
                <c:pt idx="6">
                  <c:v>0.25584953689170514</c:v>
                </c:pt>
                <c:pt idx="7">
                  <c:v>7.9129757240259141E-2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1839480.9209999996</c:v>
                </c:pt>
                <c:pt idx="1">
                  <c:v>1997828.6640000001</c:v>
                </c:pt>
                <c:pt idx="2">
                  <c:v>2166481.6789999995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36918.339999999997</c:v>
                </c:pt>
                <c:pt idx="1">
                  <c:v>276666.89</c:v>
                </c:pt>
                <c:pt idx="2">
                  <c:v>236150.46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15553.345000000005</c:v>
                </c:pt>
                <c:pt idx="1">
                  <c:v>18794.298999999999</c:v>
                </c:pt>
                <c:pt idx="2">
                  <c:v>19721.765999999996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26189.731999999996</c:v>
                </c:pt>
                <c:pt idx="1">
                  <c:v>24037.154999999999</c:v>
                </c:pt>
                <c:pt idx="2">
                  <c:v>27092.814999999999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16508.307000000004</c:v>
                </c:pt>
                <c:pt idx="1">
                  <c:v>15860.214999999997</c:v>
                </c:pt>
                <c:pt idx="2">
                  <c:v>21188.80100000001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13196.136999999995</c:v>
                </c:pt>
                <c:pt idx="1">
                  <c:v>3361.5299999999957</c:v>
                </c:pt>
                <c:pt idx="2">
                  <c:v>2289.9250000000006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0.49265525750917338</c:v>
                </c:pt>
                <c:pt idx="2">
                  <c:v>0.44830053832693845</c:v>
                </c:pt>
                <c:pt idx="3">
                  <c:v>4.960324662085111E-2</c:v>
                </c:pt>
                <c:pt idx="4">
                  <c:v>0.16603461427477614</c:v>
                </c:pt>
                <c:pt idx="5">
                  <c:v>0</c:v>
                </c:pt>
                <c:pt idx="6">
                  <c:v>0.27224308594442853</c:v>
                </c:pt>
                <c:pt idx="7">
                  <c:v>6.7304198971259596E-2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100716.41800000001</c:v>
                </c:pt>
                <c:pt idx="2">
                  <c:v>0</c:v>
                </c:pt>
                <c:pt idx="3">
                  <c:v>31739.878999999994</c:v>
                </c:pt>
                <c:pt idx="4">
                  <c:v>4052.1650000000009</c:v>
                </c:pt>
                <c:pt idx="5">
                  <c:v>0</c:v>
                </c:pt>
                <c:pt idx="6">
                  <c:v>29.408999999999999</c:v>
                </c:pt>
                <c:pt idx="7">
                  <c:v>23833.956999999948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6.2293071177445265E-2</c:v>
                </c:pt>
                <c:pt idx="1">
                  <c:v>4.4705721847672554E-2</c:v>
                </c:pt>
                <c:pt idx="2">
                  <c:v>4.7260542377409974E-2</c:v>
                </c:pt>
                <c:pt idx="3">
                  <c:v>4.8534824904464376E-2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1.3911964644368047E-2</c:v>
                </c:pt>
                <c:pt idx="2">
                  <c:v>0</c:v>
                </c:pt>
                <c:pt idx="3">
                  <c:v>3.4018946735525392E-2</c:v>
                </c:pt>
                <c:pt idx="4">
                  <c:v>6.7936480277322976E-3</c:v>
                </c:pt>
                <c:pt idx="5">
                  <c:v>0</c:v>
                </c:pt>
                <c:pt idx="6">
                  <c:v>6.6320444470776099E-4</c:v>
                </c:pt>
                <c:pt idx="7">
                  <c:v>7.6550866193103376E-2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27735.491000000002</c:v>
                </c:pt>
                <c:pt idx="1">
                  <c:v>33343.565000000002</c:v>
                </c:pt>
                <c:pt idx="2">
                  <c:v>39637.362000000001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10127.389999999994</c:v>
                </c:pt>
                <c:pt idx="1">
                  <c:v>10089.319999999996</c:v>
                </c:pt>
                <c:pt idx="2">
                  <c:v>11523.169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979.42200000000003</c:v>
                </c:pt>
                <c:pt idx="1">
                  <c:v>1131.173</c:v>
                </c:pt>
                <c:pt idx="2">
                  <c:v>1941.5700000000004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0</c:v>
                </c:pt>
                <c:pt idx="1">
                  <c:v>14.855</c:v>
                </c:pt>
                <c:pt idx="2">
                  <c:v>14.554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15774.32399999997</c:v>
                </c:pt>
                <c:pt idx="1">
                  <c:v>5266.6029999999737</c:v>
                </c:pt>
                <c:pt idx="2">
                  <c:v>2793.0300000000025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8.2645233092486729E-3</c:v>
                </c:pt>
                <c:pt idx="2">
                  <c:v>0</c:v>
                </c:pt>
                <c:pt idx="3">
                  <c:v>2.9118147317549289E-2</c:v>
                </c:pt>
                <c:pt idx="4">
                  <c:v>8.7015293043000673E-3</c:v>
                </c:pt>
                <c:pt idx="5">
                  <c:v>0</c:v>
                </c:pt>
                <c:pt idx="6">
                  <c:v>1.4949210427376468E-4</c:v>
                </c:pt>
                <c:pt idx="7">
                  <c:v>8.5110362331720826E-2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-2306.5940000000001</c:v>
                </c:pt>
                <c:pt idx="1">
                  <c:v>-1510.6580000000001</c:v>
                </c:pt>
                <c:pt idx="2">
                  <c:v>-1839.1179999999999</c:v>
                </c:pt>
                <c:pt idx="3">
                  <c:v>-1812.2159999999999</c:v>
                </c:pt>
                <c:pt idx="4">
                  <c:v>-1182.8890000000001</c:v>
                </c:pt>
                <c:pt idx="5">
                  <c:v>-1353.3890000000001</c:v>
                </c:pt>
                <c:pt idx="6">
                  <c:v>-1914.6200000000003</c:v>
                </c:pt>
                <c:pt idx="7">
                  <c:v>-1952.4739999999999</c:v>
                </c:pt>
                <c:pt idx="8">
                  <c:v>-2666.1059999999998</c:v>
                </c:pt>
                <c:pt idx="9">
                  <c:v>-3508.0079999999998</c:v>
                </c:pt>
                <c:pt idx="10">
                  <c:v>-3196.991</c:v>
                </c:pt>
                <c:pt idx="11">
                  <c:v>-2864.1170000000002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-19.266117000000005</c:v>
                </c:pt>
                <c:pt idx="4">
                  <c:v>-25.186180999999998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-0.13963199999999998</c:v>
                </c:pt>
                <c:pt idx="8">
                  <c:v>-3.5718999999999994E-2</c:v>
                </c:pt>
                <c:pt idx="9">
                  <c:v>-0.34966200000000003</c:v>
                </c:pt>
                <c:pt idx="10">
                  <c:v>-4.9913000000000006E-2</c:v>
                </c:pt>
                <c:pt idx="11">
                  <c:v>-0.29682299999999995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1159.1009999999999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1450.2340000000002</c:v>
                </c:pt>
                <c:pt idx="4">
                  <c:v>1150.4580000000001</c:v>
                </c:pt>
                <c:pt idx="5">
                  <c:v>849.03099999999995</c:v>
                </c:pt>
                <c:pt idx="6">
                  <c:v>1082.643</c:v>
                </c:pt>
                <c:pt idx="7">
                  <c:v>1181.039</c:v>
                </c:pt>
                <c:pt idx="8">
                  <c:v>1411.0219999999999</c:v>
                </c:pt>
                <c:pt idx="9">
                  <c:v>1636.4829999999999</c:v>
                </c:pt>
                <c:pt idx="10">
                  <c:v>1470.4589999999998</c:v>
                </c:pt>
                <c:pt idx="11">
                  <c:v>1408.6589999999999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11.735568000000001</c:v>
                </c:pt>
                <c:pt idx="7">
                  <c:v>46.269047999999998</c:v>
                </c:pt>
                <c:pt idx="8">
                  <c:v>48.528431000000005</c:v>
                </c:pt>
                <c:pt idx="9">
                  <c:v>63.677043000000005</c:v>
                </c:pt>
                <c:pt idx="10">
                  <c:v>67.390749999999997</c:v>
                </c:pt>
                <c:pt idx="11">
                  <c:v>72.464038999999985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-1131.7679599999999</c:v>
                </c:pt>
                <c:pt idx="1">
                  <c:v>-657.12097300000016</c:v>
                </c:pt>
                <c:pt idx="2">
                  <c:v>-718.84281399999986</c:v>
                </c:pt>
                <c:pt idx="3">
                  <c:v>-381.15555199999972</c:v>
                </c:pt>
                <c:pt idx="4">
                  <c:v>-57.413340000000062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-725.30558399999995</c:v>
                </c:pt>
                <c:pt idx="8">
                  <c:v>-1206.5912879999998</c:v>
                </c:pt>
                <c:pt idx="9">
                  <c:v>-1808.197619</c:v>
                </c:pt>
                <c:pt idx="10">
                  <c:v>-1659.191163</c:v>
                </c:pt>
                <c:pt idx="11">
                  <c:v>-1383.2907840000005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192366.56120534494</c:v>
                </c:pt>
                <c:pt idx="1">
                  <c:v>166471.64439254772</c:v>
                </c:pt>
                <c:pt idx="2">
                  <c:v>161619.72726356782</c:v>
                </c:pt>
                <c:pt idx="3">
                  <c:v>192572.8132310223</c:v>
                </c:pt>
                <c:pt idx="4">
                  <c:v>193627.02245368875</c:v>
                </c:pt>
                <c:pt idx="5">
                  <c:v>199646.0749822483</c:v>
                </c:pt>
                <c:pt idx="6">
                  <c:v>199978.31665102195</c:v>
                </c:pt>
                <c:pt idx="7">
                  <c:v>193431.96375096927</c:v>
                </c:pt>
                <c:pt idx="8">
                  <c:v>171454.25954505493</c:v>
                </c:pt>
                <c:pt idx="9">
                  <c:v>172594.49918938978</c:v>
                </c:pt>
                <c:pt idx="10">
                  <c:v>204195.49391058454</c:v>
                </c:pt>
                <c:pt idx="11">
                  <c:v>209525.31121011724</c:v>
                </c:pt>
                <c:pt idx="12">
                  <c:v>214594.78696655468</c:v>
                </c:pt>
                <c:pt idx="13">
                  <c:v>217945.86975457516</c:v>
                </c:pt>
                <c:pt idx="14">
                  <c:v>207659.57132496269</c:v>
                </c:pt>
                <c:pt idx="15">
                  <c:v>181408.23753827382</c:v>
                </c:pt>
                <c:pt idx="16">
                  <c:v>180843.92110153157</c:v>
                </c:pt>
                <c:pt idx="17">
                  <c:v>209081.38849902584</c:v>
                </c:pt>
                <c:pt idx="18">
                  <c:v>211418.4412770393</c:v>
                </c:pt>
                <c:pt idx="19">
                  <c:v>206666.33859692828</c:v>
                </c:pt>
                <c:pt idx="20">
                  <c:v>203592.04607482199</c:v>
                </c:pt>
                <c:pt idx="21">
                  <c:v>202882.88116026661</c:v>
                </c:pt>
                <c:pt idx="22">
                  <c:v>181747.28503003501</c:v>
                </c:pt>
                <c:pt idx="23">
                  <c:v>182009.5154650191</c:v>
                </c:pt>
                <c:pt idx="24">
                  <c:v>213717.34258986905</c:v>
                </c:pt>
                <c:pt idx="25">
                  <c:v>214966.86629109341</c:v>
                </c:pt>
                <c:pt idx="26">
                  <c:v>211199.86448017452</c:v>
                </c:pt>
                <c:pt idx="27">
                  <c:v>190613.74761823192</c:v>
                </c:pt>
                <c:pt idx="28">
                  <c:v>193816.03690568736</c:v>
                </c:pt>
                <c:pt idx="29">
                  <c:v>179024.76243201079</c:v>
                </c:pt>
                <c:pt idx="30">
                  <c:v>181121.51246614743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500"/>
          <c:min val="4447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9171.8327769006992</c:v>
                </c:pt>
                <c:pt idx="1">
                  <c:v>7856.8650645278603</c:v>
                </c:pt>
                <c:pt idx="2">
                  <c:v>7757.56727373788</c:v>
                </c:pt>
                <c:pt idx="3">
                  <c:v>9007.6717279430104</c:v>
                </c:pt>
                <c:pt idx="4">
                  <c:v>8942.7287786794004</c:v>
                </c:pt>
                <c:pt idx="5">
                  <c:v>9386.3662877893803</c:v>
                </c:pt>
                <c:pt idx="6">
                  <c:v>9391.66390728021</c:v>
                </c:pt>
                <c:pt idx="7">
                  <c:v>9162.7435572779905</c:v>
                </c:pt>
                <c:pt idx="8">
                  <c:v>7986.4155515459297</c:v>
                </c:pt>
                <c:pt idx="9">
                  <c:v>8129.8455906810996</c:v>
                </c:pt>
                <c:pt idx="10">
                  <c:v>9569.2454167315609</c:v>
                </c:pt>
                <c:pt idx="11">
                  <c:v>9739.0498734011708</c:v>
                </c:pt>
                <c:pt idx="12">
                  <c:v>9983.3412971306007</c:v>
                </c:pt>
                <c:pt idx="13">
                  <c:v>10159.3262365541</c:v>
                </c:pt>
                <c:pt idx="14">
                  <c:v>9876.2073397907898</c:v>
                </c:pt>
                <c:pt idx="15">
                  <c:v>8479.82508814623</c:v>
                </c:pt>
                <c:pt idx="16">
                  <c:v>8384.7385296053599</c:v>
                </c:pt>
                <c:pt idx="17">
                  <c:v>9818.4004078637699</c:v>
                </c:pt>
                <c:pt idx="18">
                  <c:v>9856.4545628622</c:v>
                </c:pt>
                <c:pt idx="19">
                  <c:v>9680.1573929420992</c:v>
                </c:pt>
                <c:pt idx="20">
                  <c:v>9610.3317975269492</c:v>
                </c:pt>
                <c:pt idx="21">
                  <c:v>9574.0717721228993</c:v>
                </c:pt>
                <c:pt idx="22">
                  <c:v>8495.4832073049292</c:v>
                </c:pt>
                <c:pt idx="23">
                  <c:v>8523.2022226252793</c:v>
                </c:pt>
                <c:pt idx="24">
                  <c:v>10043.246678312</c:v>
                </c:pt>
                <c:pt idx="25">
                  <c:v>10042.5897185579</c:v>
                </c:pt>
                <c:pt idx="26">
                  <c:v>9897.8505615441609</c:v>
                </c:pt>
                <c:pt idx="27">
                  <c:v>8791.6583442033007</c:v>
                </c:pt>
                <c:pt idx="28">
                  <c:v>9015.27572991739</c:v>
                </c:pt>
                <c:pt idx="29">
                  <c:v>8255.44280881341</c:v>
                </c:pt>
                <c:pt idx="30">
                  <c:v>8274.9385925612205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44470</c:v>
                </c:pt>
                <c:pt idx="1">
                  <c:v>44471</c:v>
                </c:pt>
                <c:pt idx="2">
                  <c:v>44472</c:v>
                </c:pt>
                <c:pt idx="3">
                  <c:v>44473</c:v>
                </c:pt>
                <c:pt idx="4">
                  <c:v>44474</c:v>
                </c:pt>
                <c:pt idx="5">
                  <c:v>44475</c:v>
                </c:pt>
                <c:pt idx="6">
                  <c:v>44476</c:v>
                </c:pt>
                <c:pt idx="7">
                  <c:v>44477</c:v>
                </c:pt>
                <c:pt idx="8">
                  <c:v>44478</c:v>
                </c:pt>
                <c:pt idx="9">
                  <c:v>44479</c:v>
                </c:pt>
                <c:pt idx="10">
                  <c:v>44480</c:v>
                </c:pt>
                <c:pt idx="11">
                  <c:v>44481</c:v>
                </c:pt>
                <c:pt idx="12">
                  <c:v>44482</c:v>
                </c:pt>
                <c:pt idx="13">
                  <c:v>44483</c:v>
                </c:pt>
                <c:pt idx="14">
                  <c:v>44484</c:v>
                </c:pt>
                <c:pt idx="15">
                  <c:v>44485</c:v>
                </c:pt>
                <c:pt idx="16">
                  <c:v>44486</c:v>
                </c:pt>
                <c:pt idx="17">
                  <c:v>44487</c:v>
                </c:pt>
                <c:pt idx="18">
                  <c:v>44488</c:v>
                </c:pt>
                <c:pt idx="19">
                  <c:v>44489</c:v>
                </c:pt>
                <c:pt idx="20">
                  <c:v>44490</c:v>
                </c:pt>
                <c:pt idx="21">
                  <c:v>44491</c:v>
                </c:pt>
                <c:pt idx="22">
                  <c:v>44492</c:v>
                </c:pt>
                <c:pt idx="23">
                  <c:v>44493</c:v>
                </c:pt>
                <c:pt idx="24">
                  <c:v>44494</c:v>
                </c:pt>
                <c:pt idx="25">
                  <c:v>44495</c:v>
                </c:pt>
                <c:pt idx="26">
                  <c:v>44496</c:v>
                </c:pt>
                <c:pt idx="27">
                  <c:v>44497</c:v>
                </c:pt>
                <c:pt idx="28">
                  <c:v>44498</c:v>
                </c:pt>
                <c:pt idx="29">
                  <c:v>44499</c:v>
                </c:pt>
                <c:pt idx="30">
                  <c:v>44500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6620.3003168268297</c:v>
                </c:pt>
                <c:pt idx="1">
                  <c:v>6137.0690179088397</c:v>
                </c:pt>
                <c:pt idx="2">
                  <c:v>5739.2196059118796</c:v>
                </c:pt>
                <c:pt idx="3">
                  <c:v>6239.8116034607601</c:v>
                </c:pt>
                <c:pt idx="4">
                  <c:v>6529.5576242505003</c:v>
                </c:pt>
                <c:pt idx="5">
                  <c:v>6501.9742390071797</c:v>
                </c:pt>
                <c:pt idx="6">
                  <c:v>6673.0249927007899</c:v>
                </c:pt>
                <c:pt idx="7">
                  <c:v>6577.56187595138</c:v>
                </c:pt>
                <c:pt idx="8">
                  <c:v>6260.0377092384097</c:v>
                </c:pt>
                <c:pt idx="9">
                  <c:v>6170.7436282389899</c:v>
                </c:pt>
                <c:pt idx="10">
                  <c:v>6767.5949908253297</c:v>
                </c:pt>
                <c:pt idx="11">
                  <c:v>6968.8883150718802</c:v>
                </c:pt>
                <c:pt idx="12">
                  <c:v>7187.7832465399997</c:v>
                </c:pt>
                <c:pt idx="13">
                  <c:v>7417.1256488755498</c:v>
                </c:pt>
                <c:pt idx="14">
                  <c:v>7172.09410634287</c:v>
                </c:pt>
                <c:pt idx="15">
                  <c:v>6652.9373576768403</c:v>
                </c:pt>
                <c:pt idx="16">
                  <c:v>6556.7487490455196</c:v>
                </c:pt>
                <c:pt idx="17">
                  <c:v>6947.3302827550197</c:v>
                </c:pt>
                <c:pt idx="18">
                  <c:v>7288.52980322852</c:v>
                </c:pt>
                <c:pt idx="19">
                  <c:v>7041.7927115664097</c:v>
                </c:pt>
                <c:pt idx="20">
                  <c:v>6878.2818137253298</c:v>
                </c:pt>
                <c:pt idx="21">
                  <c:v>6917.5348929659103</c:v>
                </c:pt>
                <c:pt idx="22">
                  <c:v>6495.9267289804402</c:v>
                </c:pt>
                <c:pt idx="23">
                  <c:v>6604.5282136005599</c:v>
                </c:pt>
                <c:pt idx="24">
                  <c:v>7199.9440934540899</c:v>
                </c:pt>
                <c:pt idx="25">
                  <c:v>7431.0884836292398</c:v>
                </c:pt>
                <c:pt idx="26">
                  <c:v>7354.52995742443</c:v>
                </c:pt>
                <c:pt idx="27">
                  <c:v>7068.2129814868804</c:v>
                </c:pt>
                <c:pt idx="28">
                  <c:v>6792.4427990099202</c:v>
                </c:pt>
                <c:pt idx="29">
                  <c:v>6567.1572857043602</c:v>
                </c:pt>
                <c:pt idx="30">
                  <c:v>6049.1210593916503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44483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10159.3262365541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44472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5739.2196059118796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500"/>
          <c:min val="4447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9761.8152501466593</c:v>
                </c:pt>
                <c:pt idx="1">
                  <c:v>10035.679793842601</c:v>
                </c:pt>
                <c:pt idx="2">
                  <c:v>10100.982928289201</c:v>
                </c:pt>
                <c:pt idx="3">
                  <c:v>10182.283289254699</c:v>
                </c:pt>
                <c:pt idx="4">
                  <c:v>10070.193062819901</c:v>
                </c:pt>
                <c:pt idx="5">
                  <c:v>8609.0920373495592</c:v>
                </c:pt>
                <c:pt idx="6">
                  <c:v>8640.0423442722094</c:v>
                </c:pt>
                <c:pt idx="7">
                  <c:v>10198.2156975422</c:v>
                </c:pt>
                <c:pt idx="8">
                  <c:v>10254.782897160299</c:v>
                </c:pt>
                <c:pt idx="9">
                  <c:v>10328.0615100496</c:v>
                </c:pt>
                <c:pt idx="10">
                  <c:v>10543.7339395008</c:v>
                </c:pt>
                <c:pt idx="11">
                  <c:v>10599.703513844701</c:v>
                </c:pt>
                <c:pt idx="12">
                  <c:v>9378.9148960912298</c:v>
                </c:pt>
                <c:pt idx="13">
                  <c:v>8858.2308521377599</c:v>
                </c:pt>
                <c:pt idx="14">
                  <c:v>10371.5349550267</c:v>
                </c:pt>
                <c:pt idx="15">
                  <c:v>10348.287321530101</c:v>
                </c:pt>
                <c:pt idx="16">
                  <c:v>9712.1763961841898</c:v>
                </c:pt>
                <c:pt idx="17">
                  <c:v>10216.450387175501</c:v>
                </c:pt>
                <c:pt idx="18">
                  <c:v>10066.0366924022</c:v>
                </c:pt>
                <c:pt idx="19">
                  <c:v>8850.4941423059809</c:v>
                </c:pt>
                <c:pt idx="20">
                  <c:v>8676.8162649495207</c:v>
                </c:pt>
                <c:pt idx="21">
                  <c:v>10492.966260849</c:v>
                </c:pt>
                <c:pt idx="22">
                  <c:v>10550.705310008399</c:v>
                </c:pt>
                <c:pt idx="23">
                  <c:v>10652.5766877479</c:v>
                </c:pt>
                <c:pt idx="24">
                  <c:v>10768.478960963401</c:v>
                </c:pt>
                <c:pt idx="25">
                  <c:v>10881.1919019001</c:v>
                </c:pt>
                <c:pt idx="26">
                  <c:v>9488.5234567880507</c:v>
                </c:pt>
                <c:pt idx="27">
                  <c:v>9412.2006860792899</c:v>
                </c:pt>
                <c:pt idx="28">
                  <c:v>10960.434593957099</c:v>
                </c:pt>
                <c:pt idx="29">
                  <c:v>11231.2923898802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6918.8825169583897</c:v>
                </c:pt>
                <c:pt idx="1">
                  <c:v>7211.8853464523399</c:v>
                </c:pt>
                <c:pt idx="2">
                  <c:v>7501.8928533040998</c:v>
                </c:pt>
                <c:pt idx="3">
                  <c:v>7291.2546735466203</c:v>
                </c:pt>
                <c:pt idx="4">
                  <c:v>7388.7047616487598</c:v>
                </c:pt>
                <c:pt idx="5">
                  <c:v>6763.8807577001398</c:v>
                </c:pt>
                <c:pt idx="6">
                  <c:v>6601.57546790373</c:v>
                </c:pt>
                <c:pt idx="7">
                  <c:v>7215.1270950684302</c:v>
                </c:pt>
                <c:pt idx="8">
                  <c:v>7569.2389740653998</c:v>
                </c:pt>
                <c:pt idx="9">
                  <c:v>7680.3188391048398</c:v>
                </c:pt>
                <c:pt idx="10">
                  <c:v>7678.9734800399101</c:v>
                </c:pt>
                <c:pt idx="11">
                  <c:v>7680.7102176145399</c:v>
                </c:pt>
                <c:pt idx="12">
                  <c:v>7100.0275735119503</c:v>
                </c:pt>
                <c:pt idx="13">
                  <c:v>6718.7445553833404</c:v>
                </c:pt>
                <c:pt idx="14">
                  <c:v>7294.1321452622697</c:v>
                </c:pt>
                <c:pt idx="15">
                  <c:v>7718.1508711799697</c:v>
                </c:pt>
                <c:pt idx="16">
                  <c:v>7477.6286199452798</c:v>
                </c:pt>
                <c:pt idx="17">
                  <c:v>7491.7221030596402</c:v>
                </c:pt>
                <c:pt idx="18">
                  <c:v>7432.1810655097697</c:v>
                </c:pt>
                <c:pt idx="19">
                  <c:v>6817.3089547427899</c:v>
                </c:pt>
                <c:pt idx="20">
                  <c:v>6611.1960222759799</c:v>
                </c:pt>
                <c:pt idx="21">
                  <c:v>7310.4206329787903</c:v>
                </c:pt>
                <c:pt idx="22">
                  <c:v>7823.1989841422401</c:v>
                </c:pt>
                <c:pt idx="23">
                  <c:v>7817.7135341376397</c:v>
                </c:pt>
                <c:pt idx="24">
                  <c:v>7905.9245533304102</c:v>
                </c:pt>
                <c:pt idx="25">
                  <c:v>7934.6432595956503</c:v>
                </c:pt>
                <c:pt idx="26">
                  <c:v>7392.7226619009098</c:v>
                </c:pt>
                <c:pt idx="27">
                  <c:v>7073.5331100638496</c:v>
                </c:pt>
                <c:pt idx="28">
                  <c:v>7834.6180292886002</c:v>
                </c:pt>
                <c:pt idx="29">
                  <c:v>8085.9926772887902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44530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11231.2923898802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44507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6601.57546790373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530"/>
          <c:min val="4450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10920.7043339675</c:v>
                </c:pt>
                <c:pt idx="1">
                  <c:v>10696.953013153399</c:v>
                </c:pt>
                <c:pt idx="2">
                  <c:v>10847.1803208742</c:v>
                </c:pt>
                <c:pt idx="3">
                  <c:v>9828.9791540653296</c:v>
                </c:pt>
                <c:pt idx="4">
                  <c:v>9300.7058101102193</c:v>
                </c:pt>
                <c:pt idx="5">
                  <c:v>11169.7443392813</c:v>
                </c:pt>
                <c:pt idx="6">
                  <c:v>11211.4321857213</c:v>
                </c:pt>
                <c:pt idx="7">
                  <c:v>11206.244794787999</c:v>
                </c:pt>
                <c:pt idx="8">
                  <c:v>11328.8274467299</c:v>
                </c:pt>
                <c:pt idx="9">
                  <c:v>10989.125252402</c:v>
                </c:pt>
                <c:pt idx="10">
                  <c:v>10043.839650561</c:v>
                </c:pt>
                <c:pt idx="11">
                  <c:v>9542.0534090418896</c:v>
                </c:pt>
                <c:pt idx="12">
                  <c:v>11069.169998130499</c:v>
                </c:pt>
                <c:pt idx="13">
                  <c:v>10927.456638022501</c:v>
                </c:pt>
                <c:pt idx="14">
                  <c:v>10772.879010563</c:v>
                </c:pt>
                <c:pt idx="15">
                  <c:v>10591.0258599708</c:v>
                </c:pt>
                <c:pt idx="16">
                  <c:v>10484.9388598552</c:v>
                </c:pt>
                <c:pt idx="17">
                  <c:v>9232.8649092510695</c:v>
                </c:pt>
                <c:pt idx="18">
                  <c:v>9038.1636828865994</c:v>
                </c:pt>
                <c:pt idx="19">
                  <c:v>10474.007392380699</c:v>
                </c:pt>
                <c:pt idx="20">
                  <c:v>10392.3684981894</c:v>
                </c:pt>
                <c:pt idx="21">
                  <c:v>10216.073679282301</c:v>
                </c:pt>
                <c:pt idx="22">
                  <c:v>10041.578472303499</c:v>
                </c:pt>
                <c:pt idx="23">
                  <c:v>8507.0371080913501</c:v>
                </c:pt>
                <c:pt idx="24">
                  <c:v>8014.3430986269796</c:v>
                </c:pt>
                <c:pt idx="25">
                  <c:v>8595.9577616503793</c:v>
                </c:pt>
                <c:pt idx="26">
                  <c:v>9339.2534035742101</c:v>
                </c:pt>
                <c:pt idx="27">
                  <c:v>9396.0029765791696</c:v>
                </c:pt>
                <c:pt idx="28">
                  <c:v>9051.6784814756502</c:v>
                </c:pt>
                <c:pt idx="29">
                  <c:v>8624.9367982613003</c:v>
                </c:pt>
                <c:pt idx="30">
                  <c:v>7835.0533548393396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8014.3259217106497</c:v>
                </c:pt>
                <c:pt idx="1">
                  <c:v>7819.8320063807796</c:v>
                </c:pt>
                <c:pt idx="2">
                  <c:v>8061.7586531295401</c:v>
                </c:pt>
                <c:pt idx="3">
                  <c:v>7623.5555377703104</c:v>
                </c:pt>
                <c:pt idx="4">
                  <c:v>7258.0415565101903</c:v>
                </c:pt>
                <c:pt idx="5">
                  <c:v>7796.9358046616499</c:v>
                </c:pt>
                <c:pt idx="6">
                  <c:v>8235.0414688079709</c:v>
                </c:pt>
                <c:pt idx="7">
                  <c:v>8307.9282151504704</c:v>
                </c:pt>
                <c:pt idx="8">
                  <c:v>8308.5459337901393</c:v>
                </c:pt>
                <c:pt idx="9">
                  <c:v>8236.0637327780405</c:v>
                </c:pt>
                <c:pt idx="10">
                  <c:v>7769.7718359192504</c:v>
                </c:pt>
                <c:pt idx="11">
                  <c:v>7430.7369377922896</c:v>
                </c:pt>
                <c:pt idx="12">
                  <c:v>8039.2976299940001</c:v>
                </c:pt>
                <c:pt idx="13">
                  <c:v>8076.9042037932304</c:v>
                </c:pt>
                <c:pt idx="14">
                  <c:v>7958.6826390951501</c:v>
                </c:pt>
                <c:pt idx="15">
                  <c:v>7828.04302505752</c:v>
                </c:pt>
                <c:pt idx="16">
                  <c:v>7821.4446431086099</c:v>
                </c:pt>
                <c:pt idx="17">
                  <c:v>7327.9310469222701</c:v>
                </c:pt>
                <c:pt idx="18">
                  <c:v>6834.3349778470501</c:v>
                </c:pt>
                <c:pt idx="19">
                  <c:v>7532.4549758236899</c:v>
                </c:pt>
                <c:pt idx="20">
                  <c:v>7868.7637468440498</c:v>
                </c:pt>
                <c:pt idx="21">
                  <c:v>7959.1362842964199</c:v>
                </c:pt>
                <c:pt idx="22">
                  <c:v>7729.3796447996701</c:v>
                </c:pt>
                <c:pt idx="23">
                  <c:v>6734.7862970615997</c:v>
                </c:pt>
                <c:pt idx="24">
                  <c:v>6281.5054830517802</c:v>
                </c:pt>
                <c:pt idx="25">
                  <c:v>6887.2921698337404</c:v>
                </c:pt>
                <c:pt idx="26">
                  <c:v>7099.5030837279701</c:v>
                </c:pt>
                <c:pt idx="27">
                  <c:v>7059.9417535644498</c:v>
                </c:pt>
                <c:pt idx="28">
                  <c:v>6938.6233358835898</c:v>
                </c:pt>
                <c:pt idx="29">
                  <c:v>6542.2734577800302</c:v>
                </c:pt>
                <c:pt idx="30">
                  <c:v>5968.9261784767796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44539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11328.8274467299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44561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5968.9261784767796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561"/>
          <c:min val="4453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209375.20229598143</c:v>
                </c:pt>
                <c:pt idx="1">
                  <c:v>217234.8698067654</c:v>
                </c:pt>
                <c:pt idx="2">
                  <c:v>219460.93730131208</c:v>
                </c:pt>
                <c:pt idx="3">
                  <c:v>219674.4242755645</c:v>
                </c:pt>
                <c:pt idx="4">
                  <c:v>216523.70462831348</c:v>
                </c:pt>
                <c:pt idx="5">
                  <c:v>187345.76143964651</c:v>
                </c:pt>
                <c:pt idx="6">
                  <c:v>186229.68826898848</c:v>
                </c:pt>
                <c:pt idx="7">
                  <c:v>219507.50610168785</c:v>
                </c:pt>
                <c:pt idx="8">
                  <c:v>221623.15371524528</c:v>
                </c:pt>
                <c:pt idx="9">
                  <c:v>224507.97519360506</c:v>
                </c:pt>
                <c:pt idx="10">
                  <c:v>228277.98908894407</c:v>
                </c:pt>
                <c:pt idx="11">
                  <c:v>225599.24883850032</c:v>
                </c:pt>
                <c:pt idx="12">
                  <c:v>197589.8053522612</c:v>
                </c:pt>
                <c:pt idx="13">
                  <c:v>190783.8108353717</c:v>
                </c:pt>
                <c:pt idx="14">
                  <c:v>224001.04713374731</c:v>
                </c:pt>
                <c:pt idx="15">
                  <c:v>224362.53997427449</c:v>
                </c:pt>
                <c:pt idx="16">
                  <c:v>209091.62586771534</c:v>
                </c:pt>
                <c:pt idx="17">
                  <c:v>221375.24066009722</c:v>
                </c:pt>
                <c:pt idx="18">
                  <c:v>216390.32967408525</c:v>
                </c:pt>
                <c:pt idx="19">
                  <c:v>188828.06431211188</c:v>
                </c:pt>
                <c:pt idx="20">
                  <c:v>187475.10178694988</c:v>
                </c:pt>
                <c:pt idx="21">
                  <c:v>223676.4935647985</c:v>
                </c:pt>
                <c:pt idx="22">
                  <c:v>229237.44527083263</c:v>
                </c:pt>
                <c:pt idx="23">
                  <c:v>231084.20783940284</c:v>
                </c:pt>
                <c:pt idx="24">
                  <c:v>232839.97199615886</c:v>
                </c:pt>
                <c:pt idx="25">
                  <c:v>231677.57745894289</c:v>
                </c:pt>
                <c:pt idx="26">
                  <c:v>203893.63947299137</c:v>
                </c:pt>
                <c:pt idx="27">
                  <c:v>201872.96700852469</c:v>
                </c:pt>
                <c:pt idx="28">
                  <c:v>235561.44630838337</c:v>
                </c:pt>
                <c:pt idx="29">
                  <c:v>240719.81952879517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530"/>
          <c:min val="4450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44534</c:v>
                </c:pt>
                <c:pt idx="4">
                  <c:v>44535</c:v>
                </c:pt>
                <c:pt idx="5">
                  <c:v>44536</c:v>
                </c:pt>
                <c:pt idx="6">
                  <c:v>44537</c:v>
                </c:pt>
                <c:pt idx="7">
                  <c:v>44538</c:v>
                </c:pt>
                <c:pt idx="8">
                  <c:v>44539</c:v>
                </c:pt>
                <c:pt idx="9">
                  <c:v>44540</c:v>
                </c:pt>
                <c:pt idx="10">
                  <c:v>44541</c:v>
                </c:pt>
                <c:pt idx="11">
                  <c:v>44542</c:v>
                </c:pt>
                <c:pt idx="12">
                  <c:v>44543</c:v>
                </c:pt>
                <c:pt idx="13">
                  <c:v>44544</c:v>
                </c:pt>
                <c:pt idx="14">
                  <c:v>44545</c:v>
                </c:pt>
                <c:pt idx="15">
                  <c:v>44546</c:v>
                </c:pt>
                <c:pt idx="16">
                  <c:v>44547</c:v>
                </c:pt>
                <c:pt idx="17">
                  <c:v>44548</c:v>
                </c:pt>
                <c:pt idx="18">
                  <c:v>44549</c:v>
                </c:pt>
                <c:pt idx="19">
                  <c:v>44550</c:v>
                </c:pt>
                <c:pt idx="20">
                  <c:v>44551</c:v>
                </c:pt>
                <c:pt idx="21">
                  <c:v>44552</c:v>
                </c:pt>
                <c:pt idx="22">
                  <c:v>44553</c:v>
                </c:pt>
                <c:pt idx="23">
                  <c:v>44554</c:v>
                </c:pt>
                <c:pt idx="24">
                  <c:v>44555</c:v>
                </c:pt>
                <c:pt idx="25">
                  <c:v>44556</c:v>
                </c:pt>
                <c:pt idx="26">
                  <c:v>44557</c:v>
                </c:pt>
                <c:pt idx="27">
                  <c:v>44558</c:v>
                </c:pt>
                <c:pt idx="28">
                  <c:v>44559</c:v>
                </c:pt>
                <c:pt idx="29">
                  <c:v>44560</c:v>
                </c:pt>
                <c:pt idx="30">
                  <c:v>44561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235553.36516576621</c:v>
                </c:pt>
                <c:pt idx="1">
                  <c:v>231246.44306945894</c:v>
                </c:pt>
                <c:pt idx="2">
                  <c:v>233446.59123184843</c:v>
                </c:pt>
                <c:pt idx="3">
                  <c:v>210865.69728441356</c:v>
                </c:pt>
                <c:pt idx="4">
                  <c:v>202525.11122714586</c:v>
                </c:pt>
                <c:pt idx="5">
                  <c:v>237554.07942112273</c:v>
                </c:pt>
                <c:pt idx="6">
                  <c:v>242155.73266615302</c:v>
                </c:pt>
                <c:pt idx="7">
                  <c:v>242541.82123772829</c:v>
                </c:pt>
                <c:pt idx="8">
                  <c:v>243914.89730895878</c:v>
                </c:pt>
                <c:pt idx="9">
                  <c:v>236717.5961866366</c:v>
                </c:pt>
                <c:pt idx="10">
                  <c:v>214373.70270991468</c:v>
                </c:pt>
                <c:pt idx="11">
                  <c:v>207772.19894784174</c:v>
                </c:pt>
                <c:pt idx="12">
                  <c:v>237695.93030155692</c:v>
                </c:pt>
                <c:pt idx="13">
                  <c:v>235756.21523949315</c:v>
                </c:pt>
                <c:pt idx="14">
                  <c:v>232948.4160936038</c:v>
                </c:pt>
                <c:pt idx="15">
                  <c:v>229326.87636588159</c:v>
                </c:pt>
                <c:pt idx="16">
                  <c:v>225535.47057679802</c:v>
                </c:pt>
                <c:pt idx="17">
                  <c:v>200310.30079819012</c:v>
                </c:pt>
                <c:pt idx="18">
                  <c:v>194902.16264393568</c:v>
                </c:pt>
                <c:pt idx="19">
                  <c:v>225362.60312866018</c:v>
                </c:pt>
                <c:pt idx="20">
                  <c:v>226769.04275005855</c:v>
                </c:pt>
                <c:pt idx="21">
                  <c:v>224929.27961932993</c:v>
                </c:pt>
                <c:pt idx="22">
                  <c:v>216480.49303468067</c:v>
                </c:pt>
                <c:pt idx="23">
                  <c:v>177572.80938386999</c:v>
                </c:pt>
                <c:pt idx="24">
                  <c:v>176302.43011574898</c:v>
                </c:pt>
                <c:pt idx="25">
                  <c:v>189099.58568245641</c:v>
                </c:pt>
                <c:pt idx="26">
                  <c:v>202275.37938732968</c:v>
                </c:pt>
                <c:pt idx="27">
                  <c:v>202473.68764357292</c:v>
                </c:pt>
                <c:pt idx="28">
                  <c:v>195328.4617198231</c:v>
                </c:pt>
                <c:pt idx="29">
                  <c:v>184275.83175482176</c:v>
                </c:pt>
                <c:pt idx="30">
                  <c:v>165274.17137806999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561"/>
          <c:min val="4453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6461.5133712990701</c:v>
                </c:pt>
                <c:pt idx="1">
                  <c:v>6794.7956727222399</c:v>
                </c:pt>
                <c:pt idx="2">
                  <c:v>6612.21949699163</c:v>
                </c:pt>
                <c:pt idx="3">
                  <c:v>5967.2375247522004</c:v>
                </c:pt>
                <c:pt idx="4">
                  <c:v>5597.70881133067</c:v>
                </c:pt>
                <c:pt idx="5">
                  <c:v>5061.5392625882696</c:v>
                </c:pt>
                <c:pt idx="6">
                  <c:v>4992.8915254426302</c:v>
                </c:pt>
                <c:pt idx="7">
                  <c:v>4958.1717666337499</c:v>
                </c:pt>
                <c:pt idx="8">
                  <c:v>5445.1582882338098</c:v>
                </c:pt>
                <c:pt idx="9">
                  <c:v>5739.2196059118796</c:v>
                </c:pt>
                <c:pt idx="10">
                  <c:v>6601.57546790373</c:v>
                </c:pt>
                <c:pt idx="11">
                  <c:v>5968.9261784767796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11733.462566870799</c:v>
                </c:pt>
                <c:pt idx="1">
                  <c:v>12108.4596806627</c:v>
                </c:pt>
                <c:pt idx="2">
                  <c:v>10824.558012080301</c:v>
                </c:pt>
                <c:pt idx="3">
                  <c:v>10283.958680890501</c:v>
                </c:pt>
                <c:pt idx="4">
                  <c:v>9373.3798321087797</c:v>
                </c:pt>
                <c:pt idx="5">
                  <c:v>9506.6056691801205</c:v>
                </c:pt>
                <c:pt idx="6">
                  <c:v>9042.7903865169101</c:v>
                </c:pt>
                <c:pt idx="7">
                  <c:v>9203.1895806257908</c:v>
                </c:pt>
                <c:pt idx="8">
                  <c:v>9360.2664339737003</c:v>
                </c:pt>
                <c:pt idx="9">
                  <c:v>10159.3262365541</c:v>
                </c:pt>
                <c:pt idx="10">
                  <c:v>11231.2923898802</c:v>
                </c:pt>
                <c:pt idx="11">
                  <c:v>11328.8274467299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4199.5235017140203</c:v>
                </c:pt>
                <c:pt idx="1">
                  <c:v>4198.2422164015097</c:v>
                </c:pt>
                <c:pt idx="2">
                  <c:v>4201.3436590394303</c:v>
                </c:pt>
                <c:pt idx="3">
                  <c:v>4205.83813674456</c:v>
                </c:pt>
                <c:pt idx="4">
                  <c:v>4204.9706301927999</c:v>
                </c:pt>
                <c:pt idx="5">
                  <c:v>4202.5031584624003</c:v>
                </c:pt>
                <c:pt idx="6">
                  <c:v>4205.3793664474897</c:v>
                </c:pt>
                <c:pt idx="7">
                  <c:v>4209.2216012885501</c:v>
                </c:pt>
                <c:pt idx="8">
                  <c:v>4207.59828906246</c:v>
                </c:pt>
                <c:pt idx="9">
                  <c:v>4206.0216790774803</c:v>
                </c:pt>
                <c:pt idx="10">
                  <c:v>4206.9793153337096</c:v>
                </c:pt>
                <c:pt idx="11">
                  <c:v>4206.5588974090797</c:v>
                </c:pt>
                <c:pt idx="12">
                  <c:v>4199.2398668576998</c:v>
                </c:pt>
                <c:pt idx="13">
                  <c:v>4194.0997121364699</c:v>
                </c:pt>
                <c:pt idx="14">
                  <c:v>4190.7679923396499</c:v>
                </c:pt>
                <c:pt idx="15">
                  <c:v>4188.9962316677302</c:v>
                </c:pt>
                <c:pt idx="16">
                  <c:v>4186.9541877831698</c:v>
                </c:pt>
                <c:pt idx="17">
                  <c:v>4185.0089046207404</c:v>
                </c:pt>
                <c:pt idx="18">
                  <c:v>4182.0225435387702</c:v>
                </c:pt>
                <c:pt idx="19">
                  <c:v>4184.51672670274</c:v>
                </c:pt>
                <c:pt idx="20">
                  <c:v>4186.1633859762896</c:v>
                </c:pt>
                <c:pt idx="21">
                  <c:v>4184.61011489255</c:v>
                </c:pt>
                <c:pt idx="22">
                  <c:v>4183.7643098531498</c:v>
                </c:pt>
                <c:pt idx="23">
                  <c:v>4185.5761498947404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5568.1409947983002</c:v>
                </c:pt>
                <c:pt idx="1">
                  <c:v>5771.7890767572198</c:v>
                </c:pt>
                <c:pt idx="2">
                  <c:v>5792.1431388337096</c:v>
                </c:pt>
                <c:pt idx="3">
                  <c:v>5772.2762013070596</c:v>
                </c:pt>
                <c:pt idx="4">
                  <c:v>5834.0449777495596</c:v>
                </c:pt>
                <c:pt idx="5">
                  <c:v>5813.2695248397904</c:v>
                </c:pt>
                <c:pt idx="6">
                  <c:v>6237.5869585663404</c:v>
                </c:pt>
                <c:pt idx="7">
                  <c:v>6390.0610176497603</c:v>
                </c:pt>
                <c:pt idx="8">
                  <c:v>6341.88473486987</c:v>
                </c:pt>
                <c:pt idx="9">
                  <c:v>6329.1040990256397</c:v>
                </c:pt>
                <c:pt idx="10">
                  <c:v>6252.1895874521297</c:v>
                </c:pt>
                <c:pt idx="11">
                  <c:v>6218.85413920462</c:v>
                </c:pt>
                <c:pt idx="12">
                  <c:v>6335.3694234764398</c:v>
                </c:pt>
                <c:pt idx="13">
                  <c:v>6261.2679304782796</c:v>
                </c:pt>
                <c:pt idx="14">
                  <c:v>6030.3163252533104</c:v>
                </c:pt>
                <c:pt idx="15">
                  <c:v>6007.2791674853397</c:v>
                </c:pt>
                <c:pt idx="16">
                  <c:v>6077.7108278471696</c:v>
                </c:pt>
                <c:pt idx="17">
                  <c:v>6212.7015011250996</c:v>
                </c:pt>
                <c:pt idx="18">
                  <c:v>6190.66530165726</c:v>
                </c:pt>
                <c:pt idx="19">
                  <c:v>6071.0991217909996</c:v>
                </c:pt>
                <c:pt idx="20">
                  <c:v>6043.6225925752196</c:v>
                </c:pt>
                <c:pt idx="21">
                  <c:v>5814.8665312761104</c:v>
                </c:pt>
                <c:pt idx="22">
                  <c:v>5650.47300472388</c:v>
                </c:pt>
                <c:pt idx="23">
                  <c:v>5525.7220358571403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288.22907659881901</c:v>
                </c:pt>
                <c:pt idx="1">
                  <c:v>305.00357781136898</c:v>
                </c:pt>
                <c:pt idx="2">
                  <c:v>309.003806320173</c:v>
                </c:pt>
                <c:pt idx="3">
                  <c:v>278.78693041524701</c:v>
                </c:pt>
                <c:pt idx="4">
                  <c:v>293.15694368644</c:v>
                </c:pt>
                <c:pt idx="5">
                  <c:v>299.26528574544801</c:v>
                </c:pt>
                <c:pt idx="6">
                  <c:v>522.60326063433195</c:v>
                </c:pt>
                <c:pt idx="7">
                  <c:v>1071.4516378617</c:v>
                </c:pt>
                <c:pt idx="8">
                  <c:v>1181.7651702691601</c:v>
                </c:pt>
                <c:pt idx="9">
                  <c:v>1183.9352412294299</c:v>
                </c:pt>
                <c:pt idx="10">
                  <c:v>1152.6132358944801</c:v>
                </c:pt>
                <c:pt idx="11">
                  <c:v>727.55257484273602</c:v>
                </c:pt>
                <c:pt idx="12">
                  <c:v>316.67607373888802</c:v>
                </c:pt>
                <c:pt idx="13">
                  <c:v>323.67856667455499</c:v>
                </c:pt>
                <c:pt idx="14">
                  <c:v>314.444048945536</c:v>
                </c:pt>
                <c:pt idx="15">
                  <c:v>315.62285346649401</c:v>
                </c:pt>
                <c:pt idx="16">
                  <c:v>323.961544758451</c:v>
                </c:pt>
                <c:pt idx="17">
                  <c:v>326.30910401493702</c:v>
                </c:pt>
                <c:pt idx="18">
                  <c:v>316.88370321543601</c:v>
                </c:pt>
                <c:pt idx="19">
                  <c:v>320.53564715346499</c:v>
                </c:pt>
                <c:pt idx="20">
                  <c:v>317.56184987952298</c:v>
                </c:pt>
                <c:pt idx="21">
                  <c:v>301.23107426199198</c:v>
                </c:pt>
                <c:pt idx="22">
                  <c:v>272.11765094919298</c:v>
                </c:pt>
                <c:pt idx="23">
                  <c:v>277.78394271808401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413.04153389654499</c:v>
                </c:pt>
                <c:pt idx="1">
                  <c:v>405.72597804178702</c:v>
                </c:pt>
                <c:pt idx="2">
                  <c:v>407.24675212270699</c:v>
                </c:pt>
                <c:pt idx="3">
                  <c:v>406.33061846109001</c:v>
                </c:pt>
                <c:pt idx="4">
                  <c:v>407.87640633563001</c:v>
                </c:pt>
                <c:pt idx="5">
                  <c:v>424.71190507778499</c:v>
                </c:pt>
                <c:pt idx="6">
                  <c:v>498.24380511248</c:v>
                </c:pt>
                <c:pt idx="7">
                  <c:v>498.30990991852099</c:v>
                </c:pt>
                <c:pt idx="8">
                  <c:v>502.46648828995802</c:v>
                </c:pt>
                <c:pt idx="9">
                  <c:v>497.63450917008601</c:v>
                </c:pt>
                <c:pt idx="10">
                  <c:v>476.41440428497401</c:v>
                </c:pt>
                <c:pt idx="11">
                  <c:v>451.87772723054002</c:v>
                </c:pt>
                <c:pt idx="12">
                  <c:v>445.541895284985</c:v>
                </c:pt>
                <c:pt idx="13">
                  <c:v>448.68691178339299</c:v>
                </c:pt>
                <c:pt idx="14">
                  <c:v>467.30792772363202</c:v>
                </c:pt>
                <c:pt idx="15">
                  <c:v>469.07488066738603</c:v>
                </c:pt>
                <c:pt idx="16">
                  <c:v>471.57553230724102</c:v>
                </c:pt>
                <c:pt idx="17">
                  <c:v>485.42274302265997</c:v>
                </c:pt>
                <c:pt idx="18">
                  <c:v>503.47064769220202</c:v>
                </c:pt>
                <c:pt idx="19">
                  <c:v>510.48239757789497</c:v>
                </c:pt>
                <c:pt idx="20">
                  <c:v>512.06290143691194</c:v>
                </c:pt>
                <c:pt idx="21">
                  <c:v>487.39589327001403</c:v>
                </c:pt>
                <c:pt idx="22">
                  <c:v>419.47670151141801</c:v>
                </c:pt>
                <c:pt idx="23">
                  <c:v>409.86301290111999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53.566394534697203</c:v>
                </c:pt>
                <c:pt idx="1">
                  <c:v>42.700228739044903</c:v>
                </c:pt>
                <c:pt idx="2">
                  <c:v>41.681413829013202</c:v>
                </c:pt>
                <c:pt idx="3">
                  <c:v>47.455855141881202</c:v>
                </c:pt>
                <c:pt idx="4">
                  <c:v>44.553781000924197</c:v>
                </c:pt>
                <c:pt idx="5">
                  <c:v>40.354979838478698</c:v>
                </c:pt>
                <c:pt idx="6">
                  <c:v>38.692644466363902</c:v>
                </c:pt>
                <c:pt idx="7">
                  <c:v>38.772432301937897</c:v>
                </c:pt>
                <c:pt idx="8">
                  <c:v>53.081610112286</c:v>
                </c:pt>
                <c:pt idx="9">
                  <c:v>72.310564612547594</c:v>
                </c:pt>
                <c:pt idx="10">
                  <c:v>76.193212393881893</c:v>
                </c:pt>
                <c:pt idx="11">
                  <c:v>68.050959144685905</c:v>
                </c:pt>
                <c:pt idx="12">
                  <c:v>63.3166951571447</c:v>
                </c:pt>
                <c:pt idx="13">
                  <c:v>66.804738206754294</c:v>
                </c:pt>
                <c:pt idx="14">
                  <c:v>71.283894039016999</c:v>
                </c:pt>
                <c:pt idx="15">
                  <c:v>66.884010031395405</c:v>
                </c:pt>
                <c:pt idx="16">
                  <c:v>64.0386130874777</c:v>
                </c:pt>
                <c:pt idx="17">
                  <c:v>57.791289904298601</c:v>
                </c:pt>
                <c:pt idx="18">
                  <c:v>70.041929122445893</c:v>
                </c:pt>
                <c:pt idx="19">
                  <c:v>81.530491241770704</c:v>
                </c:pt>
                <c:pt idx="20">
                  <c:v>69.061940649105907</c:v>
                </c:pt>
                <c:pt idx="21">
                  <c:v>67.976570935500504</c:v>
                </c:pt>
                <c:pt idx="22">
                  <c:v>68.531546160348896</c:v>
                </c:pt>
                <c:pt idx="23">
                  <c:v>65.634247347941397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1.3451254693010499</c:v>
                </c:pt>
                <c:pt idx="7">
                  <c:v>19.460662510283299</c:v>
                </c:pt>
                <c:pt idx="8">
                  <c:v>127.843282386873</c:v>
                </c:pt>
                <c:pt idx="9">
                  <c:v>245.718983016436</c:v>
                </c:pt>
                <c:pt idx="10">
                  <c:v>416.70452061903302</c:v>
                </c:pt>
                <c:pt idx="11">
                  <c:v>524.81528965828602</c:v>
                </c:pt>
                <c:pt idx="12">
                  <c:v>461.607321661387</c:v>
                </c:pt>
                <c:pt idx="13">
                  <c:v>389.17320593876701</c:v>
                </c:pt>
                <c:pt idx="14">
                  <c:v>325.52751963083699</c:v>
                </c:pt>
                <c:pt idx="15">
                  <c:v>219.41901176882899</c:v>
                </c:pt>
                <c:pt idx="16">
                  <c:v>98.572082993940796</c:v>
                </c:pt>
                <c:pt idx="17">
                  <c:v>21.324100621784201</c:v>
                </c:pt>
                <c:pt idx="18">
                  <c:v>2.3164839101641999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182.61591386080599</c:v>
                </c:pt>
                <c:pt idx="1">
                  <c:v>186.384083569865</c:v>
                </c:pt>
                <c:pt idx="2">
                  <c:v>116.867375647188</c:v>
                </c:pt>
                <c:pt idx="3">
                  <c:v>115.86325834763301</c:v>
                </c:pt>
                <c:pt idx="4">
                  <c:v>114.710637957382</c:v>
                </c:pt>
                <c:pt idx="5">
                  <c:v>117.479588581811</c:v>
                </c:pt>
                <c:pt idx="6">
                  <c:v>217.79176285958599</c:v>
                </c:pt>
                <c:pt idx="7">
                  <c:v>276.37244730845401</c:v>
                </c:pt>
                <c:pt idx="8">
                  <c:v>295.12373664338099</c:v>
                </c:pt>
                <c:pt idx="9">
                  <c:v>278.52354353598798</c:v>
                </c:pt>
                <c:pt idx="10">
                  <c:v>385.47499917789099</c:v>
                </c:pt>
                <c:pt idx="11">
                  <c:v>227.65012322881299</c:v>
                </c:pt>
                <c:pt idx="12">
                  <c:v>157.821451322564</c:v>
                </c:pt>
                <c:pt idx="13">
                  <c:v>151.36274932854101</c:v>
                </c:pt>
                <c:pt idx="14">
                  <c:v>141.79363922826099</c:v>
                </c:pt>
                <c:pt idx="15">
                  <c:v>142.59551999236999</c:v>
                </c:pt>
                <c:pt idx="16">
                  <c:v>179.23823162961801</c:v>
                </c:pt>
                <c:pt idx="17">
                  <c:v>284.35689283649998</c:v>
                </c:pt>
                <c:pt idx="18">
                  <c:v>324.55474643655799</c:v>
                </c:pt>
                <c:pt idx="19">
                  <c:v>323.84168582544402</c:v>
                </c:pt>
                <c:pt idx="20">
                  <c:v>339.71544906038298</c:v>
                </c:pt>
                <c:pt idx="21">
                  <c:v>216.80288490144099</c:v>
                </c:pt>
                <c:pt idx="22">
                  <c:v>133.855853522502</c:v>
                </c:pt>
                <c:pt idx="23">
                  <c:v>126.510748308393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6.5484364496232794E-2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4.5740830099436796</c:v>
                </c:pt>
                <c:pt idx="6">
                  <c:v>346.764264520913</c:v>
                </c:pt>
                <c:pt idx="7">
                  <c:v>454.73488852428801</c:v>
                </c:pt>
                <c:pt idx="8">
                  <c:v>622.86271845148099</c:v>
                </c:pt>
                <c:pt idx="9">
                  <c:v>681.29769051016694</c:v>
                </c:pt>
                <c:pt idx="10">
                  <c:v>19.440670584917601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92.499939019193107</c:v>
                </c:pt>
                <c:pt idx="16">
                  <c:v>174.268628181271</c:v>
                </c:pt>
                <c:pt idx="17">
                  <c:v>769.11058459176297</c:v>
                </c:pt>
                <c:pt idx="18">
                  <c:v>829.26288850589594</c:v>
                </c:pt>
                <c:pt idx="19">
                  <c:v>715.31190573925301</c:v>
                </c:pt>
                <c:pt idx="20">
                  <c:v>268.50226552567898</c:v>
                </c:pt>
                <c:pt idx="21">
                  <c:v>73.833621094403995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-2625.1495735421299</c:v>
                </c:pt>
                <c:pt idx="1">
                  <c:v>-2787.1226112709501</c:v>
                </c:pt>
                <c:pt idx="2">
                  <c:v>-2335.9900938450801</c:v>
                </c:pt>
                <c:pt idx="3">
                  <c:v>-2385.4442203031299</c:v>
                </c:pt>
                <c:pt idx="4">
                  <c:v>-2902.0933109694101</c:v>
                </c:pt>
                <c:pt idx="5">
                  <c:v>-2786.27695181845</c:v>
                </c:pt>
                <c:pt idx="6">
                  <c:v>-2659.8688788392001</c:v>
                </c:pt>
                <c:pt idx="7">
                  <c:v>-2995.1755819412901</c:v>
                </c:pt>
                <c:pt idx="8">
                  <c:v>-3276.9918269076402</c:v>
                </c:pt>
                <c:pt idx="9">
                  <c:v>-3335.22007362366</c:v>
                </c:pt>
                <c:pt idx="10">
                  <c:v>-2930.6039454381398</c:v>
                </c:pt>
                <c:pt idx="11">
                  <c:v>-2420.4568978120501</c:v>
                </c:pt>
                <c:pt idx="12">
                  <c:v>-1989.38093737893</c:v>
                </c:pt>
                <c:pt idx="13">
                  <c:v>-1897.33944587514</c:v>
                </c:pt>
                <c:pt idx="14">
                  <c:v>-1768.91102290806</c:v>
                </c:pt>
                <c:pt idx="15">
                  <c:v>-1712.30617537125</c:v>
                </c:pt>
                <c:pt idx="16">
                  <c:v>-1820.2305282999801</c:v>
                </c:pt>
                <c:pt idx="17">
                  <c:v>-2598.0829822714099</c:v>
                </c:pt>
                <c:pt idx="18">
                  <c:v>-2636.40004375444</c:v>
                </c:pt>
                <c:pt idx="19">
                  <c:v>-2412.24897758015</c:v>
                </c:pt>
                <c:pt idx="20">
                  <c:v>-2472.5095586850998</c:v>
                </c:pt>
                <c:pt idx="21">
                  <c:v>-2450.4247392391499</c:v>
                </c:pt>
                <c:pt idx="22">
                  <c:v>-2408.2072951434302</c:v>
                </c:pt>
                <c:pt idx="23">
                  <c:v>-2545.8237224213499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-526.38757703121303</c:v>
                </c:pt>
                <c:pt idx="1">
                  <c:v>-524.99599986596195</c:v>
                </c:pt>
                <c:pt idx="2">
                  <c:v>-1029.9041681557001</c:v>
                </c:pt>
                <c:pt idx="3">
                  <c:v>-1023.9811312388</c:v>
                </c:pt>
                <c:pt idx="4">
                  <c:v>-415.07496209554699</c:v>
                </c:pt>
                <c:pt idx="5">
                  <c:v>-4.9908274506394097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-102.779745375052</c:v>
                </c:pt>
                <c:pt idx="23">
                  <c:v>-256.48410313655103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87.32729000000144</c:v>
                </c:pt>
                <c:pt idx="1">
                  <c:v>144.16346999999951</c:v>
                </c:pt>
                <c:pt idx="2">
                  <c:v>58.904409999999935</c:v>
                </c:pt>
                <c:pt idx="3">
                  <c:v>457.93723</c:v>
                </c:pt>
                <c:pt idx="4">
                  <c:v>987.20552000000021</c:v>
                </c:pt>
                <c:pt idx="5">
                  <c:v>332.24233999999996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3700.6124165760698</c:v>
                </c:pt>
                <c:pt idx="1">
                  <c:v>3700.6157502741598</c:v>
                </c:pt>
                <c:pt idx="2">
                  <c:v>3702.0696049102798</c:v>
                </c:pt>
                <c:pt idx="3">
                  <c:v>3701.4193791061498</c:v>
                </c:pt>
                <c:pt idx="4">
                  <c:v>3701.4860652792499</c:v>
                </c:pt>
                <c:pt idx="5">
                  <c:v>3699.1002161177498</c:v>
                </c:pt>
                <c:pt idx="6">
                  <c:v>3699.3019557326602</c:v>
                </c:pt>
                <c:pt idx="7">
                  <c:v>3701.6677904942899</c:v>
                </c:pt>
                <c:pt idx="8">
                  <c:v>3699.95552744622</c:v>
                </c:pt>
                <c:pt idx="9">
                  <c:v>3695.2538612057501</c:v>
                </c:pt>
                <c:pt idx="10">
                  <c:v>3696.7293909851101</c:v>
                </c:pt>
                <c:pt idx="11">
                  <c:v>3695.0404353305098</c:v>
                </c:pt>
                <c:pt idx="12">
                  <c:v>3690.6955887579802</c:v>
                </c:pt>
                <c:pt idx="13">
                  <c:v>3692.2328061985299</c:v>
                </c:pt>
                <c:pt idx="14">
                  <c:v>3695.34722510444</c:v>
                </c:pt>
                <c:pt idx="15">
                  <c:v>3696.47930257181</c:v>
                </c:pt>
                <c:pt idx="16">
                  <c:v>3695.5689791192199</c:v>
                </c:pt>
                <c:pt idx="17">
                  <c:v>3696.9228024604699</c:v>
                </c:pt>
                <c:pt idx="18">
                  <c:v>3695.4806137324299</c:v>
                </c:pt>
                <c:pt idx="19">
                  <c:v>3695.4022453694602</c:v>
                </c:pt>
                <c:pt idx="20">
                  <c:v>3692.58959737333</c:v>
                </c:pt>
                <c:pt idx="21">
                  <c:v>3687.5894776393702</c:v>
                </c:pt>
                <c:pt idx="22">
                  <c:v>3686.25233907035</c:v>
                </c:pt>
                <c:pt idx="23">
                  <c:v>3685.2253199029001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5783.9100146906003</c:v>
                </c:pt>
                <c:pt idx="1">
                  <c:v>5675.3810981634197</c:v>
                </c:pt>
                <c:pt idx="2">
                  <c:v>5453.34970696867</c:v>
                </c:pt>
                <c:pt idx="3">
                  <c:v>5336.8393192919502</c:v>
                </c:pt>
                <c:pt idx="4">
                  <c:v>5531.47932651053</c:v>
                </c:pt>
                <c:pt idx="5">
                  <c:v>5807.8183354589901</c:v>
                </c:pt>
                <c:pt idx="6">
                  <c:v>6130.7617847892498</c:v>
                </c:pt>
                <c:pt idx="7">
                  <c:v>6218.2952585698404</c:v>
                </c:pt>
                <c:pt idx="8">
                  <c:v>6190.44595025953</c:v>
                </c:pt>
                <c:pt idx="9">
                  <c:v>6157.5900503893599</c:v>
                </c:pt>
                <c:pt idx="10">
                  <c:v>6196.9692095111895</c:v>
                </c:pt>
                <c:pt idx="11">
                  <c:v>6178.6679942247101</c:v>
                </c:pt>
                <c:pt idx="12">
                  <c:v>6099.9144174229205</c:v>
                </c:pt>
                <c:pt idx="13">
                  <c:v>6187.7094208918397</c:v>
                </c:pt>
                <c:pt idx="14">
                  <c:v>6265.6675156813099</c:v>
                </c:pt>
                <c:pt idx="15">
                  <c:v>6235.25619604858</c:v>
                </c:pt>
                <c:pt idx="16">
                  <c:v>6296.6281086798199</c:v>
                </c:pt>
                <c:pt idx="17">
                  <c:v>6347.5446307063103</c:v>
                </c:pt>
                <c:pt idx="18">
                  <c:v>6308.5437149570098</c:v>
                </c:pt>
                <c:pt idx="19">
                  <c:v>6373.1379032464502</c:v>
                </c:pt>
                <c:pt idx="20">
                  <c:v>6195.5243973403803</c:v>
                </c:pt>
                <c:pt idx="21">
                  <c:v>6155.6609019916204</c:v>
                </c:pt>
                <c:pt idx="22">
                  <c:v>6164.7220118270598</c:v>
                </c:pt>
                <c:pt idx="23">
                  <c:v>6054.7719573545501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287.42917754917198</c:v>
                </c:pt>
                <c:pt idx="1">
                  <c:v>278.21777558237801</c:v>
                </c:pt>
                <c:pt idx="2">
                  <c:v>277.43538790919303</c:v>
                </c:pt>
                <c:pt idx="3">
                  <c:v>276.925504948921</c:v>
                </c:pt>
                <c:pt idx="4">
                  <c:v>277.31669534179201</c:v>
                </c:pt>
                <c:pt idx="5">
                  <c:v>287.36899227297198</c:v>
                </c:pt>
                <c:pt idx="6">
                  <c:v>510.83711641770998</c:v>
                </c:pt>
                <c:pt idx="7">
                  <c:v>1074.4226887006901</c:v>
                </c:pt>
                <c:pt idx="8">
                  <c:v>1084.2101430708999</c:v>
                </c:pt>
                <c:pt idx="9">
                  <c:v>1002.5551442050501</c:v>
                </c:pt>
                <c:pt idx="10">
                  <c:v>886.56532341591003</c:v>
                </c:pt>
                <c:pt idx="11">
                  <c:v>943.96381906675401</c:v>
                </c:pt>
                <c:pt idx="12">
                  <c:v>950.04643663253</c:v>
                </c:pt>
                <c:pt idx="13">
                  <c:v>993.21298083134297</c:v>
                </c:pt>
                <c:pt idx="14">
                  <c:v>1107.2497097302801</c:v>
                </c:pt>
                <c:pt idx="15">
                  <c:v>1244.65944116221</c:v>
                </c:pt>
                <c:pt idx="16">
                  <c:v>1109.1213655239201</c:v>
                </c:pt>
                <c:pt idx="17">
                  <c:v>1159.4146482251399</c:v>
                </c:pt>
                <c:pt idx="18">
                  <c:v>1147.6547395790001</c:v>
                </c:pt>
                <c:pt idx="19">
                  <c:v>1134.99183929951</c:v>
                </c:pt>
                <c:pt idx="20">
                  <c:v>621.44865601291201</c:v>
                </c:pt>
                <c:pt idx="21">
                  <c:v>312.31834921816602</c:v>
                </c:pt>
                <c:pt idx="22">
                  <c:v>313.30301979419198</c:v>
                </c:pt>
                <c:pt idx="23">
                  <c:v>301.09749465613601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440.31293881565801</c:v>
                </c:pt>
                <c:pt idx="1">
                  <c:v>438.17557840441998</c:v>
                </c:pt>
                <c:pt idx="2">
                  <c:v>441.19255547553797</c:v>
                </c:pt>
                <c:pt idx="3">
                  <c:v>442.21039808281802</c:v>
                </c:pt>
                <c:pt idx="4">
                  <c:v>454.92376223917302</c:v>
                </c:pt>
                <c:pt idx="5">
                  <c:v>470.88799482858701</c:v>
                </c:pt>
                <c:pt idx="6">
                  <c:v>528.830127951088</c:v>
                </c:pt>
                <c:pt idx="7">
                  <c:v>534.05332774668602</c:v>
                </c:pt>
                <c:pt idx="8">
                  <c:v>552.70440033460602</c:v>
                </c:pt>
                <c:pt idx="9">
                  <c:v>551.459842968364</c:v>
                </c:pt>
                <c:pt idx="10">
                  <c:v>536.60051497361906</c:v>
                </c:pt>
                <c:pt idx="11">
                  <c:v>537.54734089731096</c:v>
                </c:pt>
                <c:pt idx="12">
                  <c:v>537.55822414481997</c:v>
                </c:pt>
                <c:pt idx="13">
                  <c:v>541.11720690526295</c:v>
                </c:pt>
                <c:pt idx="14">
                  <c:v>608.93902562789594</c:v>
                </c:pt>
                <c:pt idx="15">
                  <c:v>580.14164863782196</c:v>
                </c:pt>
                <c:pt idx="16">
                  <c:v>549.04839161394</c:v>
                </c:pt>
                <c:pt idx="17">
                  <c:v>550.596897744383</c:v>
                </c:pt>
                <c:pt idx="18">
                  <c:v>556.80526612924098</c:v>
                </c:pt>
                <c:pt idx="19">
                  <c:v>554.319361272023</c:v>
                </c:pt>
                <c:pt idx="20">
                  <c:v>554.01004259260401</c:v>
                </c:pt>
                <c:pt idx="21">
                  <c:v>544.65980450497295</c:v>
                </c:pt>
                <c:pt idx="22">
                  <c:v>466.83488556088503</c:v>
                </c:pt>
                <c:pt idx="23">
                  <c:v>452.85106679625898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142.52180485092001</c:v>
                </c:pt>
                <c:pt idx="1">
                  <c:v>142.013638017635</c:v>
                </c:pt>
                <c:pt idx="2">
                  <c:v>149.21925029828</c:v>
                </c:pt>
                <c:pt idx="3">
                  <c:v>125.918129622734</c:v>
                </c:pt>
                <c:pt idx="4">
                  <c:v>121.704981273828</c:v>
                </c:pt>
                <c:pt idx="5">
                  <c:v>135.04276279332001</c:v>
                </c:pt>
                <c:pt idx="6">
                  <c:v>167.47344871193599</c:v>
                </c:pt>
                <c:pt idx="7">
                  <c:v>197.5639436136</c:v>
                </c:pt>
                <c:pt idx="8">
                  <c:v>211.816546418706</c:v>
                </c:pt>
                <c:pt idx="9">
                  <c:v>214.45873768891499</c:v>
                </c:pt>
                <c:pt idx="10">
                  <c:v>228.40193051886999</c:v>
                </c:pt>
                <c:pt idx="11">
                  <c:v>243.11506816942699</c:v>
                </c:pt>
                <c:pt idx="12">
                  <c:v>237.73544775034401</c:v>
                </c:pt>
                <c:pt idx="13">
                  <c:v>230.61964073537101</c:v>
                </c:pt>
                <c:pt idx="14">
                  <c:v>224.509813923199</c:v>
                </c:pt>
                <c:pt idx="15">
                  <c:v>225.77294824643101</c:v>
                </c:pt>
                <c:pt idx="16">
                  <c:v>233.14354890796699</c:v>
                </c:pt>
                <c:pt idx="17">
                  <c:v>240.87382628584999</c:v>
                </c:pt>
                <c:pt idx="18">
                  <c:v>238.43529471761701</c:v>
                </c:pt>
                <c:pt idx="19">
                  <c:v>234.04818583839</c:v>
                </c:pt>
                <c:pt idx="20">
                  <c:v>227.77159813692299</c:v>
                </c:pt>
                <c:pt idx="21">
                  <c:v>220.69222592992799</c:v>
                </c:pt>
                <c:pt idx="22">
                  <c:v>213.67532681506799</c:v>
                </c:pt>
                <c:pt idx="23">
                  <c:v>198.611610646114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0.64797387492434999</c:v>
                </c:pt>
                <c:pt idx="7">
                  <c:v>3.4689630945741401</c:v>
                </c:pt>
                <c:pt idx="8">
                  <c:v>46.358621957270202</c:v>
                </c:pt>
                <c:pt idx="9">
                  <c:v>91.398472104557698</c:v>
                </c:pt>
                <c:pt idx="10">
                  <c:v>89.917477682710995</c:v>
                </c:pt>
                <c:pt idx="11">
                  <c:v>105.901968670909</c:v>
                </c:pt>
                <c:pt idx="12">
                  <c:v>95.169873789428394</c:v>
                </c:pt>
                <c:pt idx="13">
                  <c:v>60.289347144647699</c:v>
                </c:pt>
                <c:pt idx="14">
                  <c:v>22.306486256439999</c:v>
                </c:pt>
                <c:pt idx="15">
                  <c:v>5.4518886983685801</c:v>
                </c:pt>
                <c:pt idx="16">
                  <c:v>2.0467818055572402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119.50309040918999</c:v>
                </c:pt>
                <c:pt idx="1">
                  <c:v>117.105987425104</c:v>
                </c:pt>
                <c:pt idx="2">
                  <c:v>114.716836075046</c:v>
                </c:pt>
                <c:pt idx="3">
                  <c:v>114.477131613024</c:v>
                </c:pt>
                <c:pt idx="4">
                  <c:v>114.25300758119</c:v>
                </c:pt>
                <c:pt idx="5">
                  <c:v>113.976321381882</c:v>
                </c:pt>
                <c:pt idx="6">
                  <c:v>167.964374460572</c:v>
                </c:pt>
                <c:pt idx="7">
                  <c:v>186.413463965375</c:v>
                </c:pt>
                <c:pt idx="8">
                  <c:v>258.80664645277102</c:v>
                </c:pt>
                <c:pt idx="9">
                  <c:v>249.26151873451701</c:v>
                </c:pt>
                <c:pt idx="10">
                  <c:v>261.46657932071003</c:v>
                </c:pt>
                <c:pt idx="11">
                  <c:v>293.35391305344501</c:v>
                </c:pt>
                <c:pt idx="12">
                  <c:v>310.28072434249901</c:v>
                </c:pt>
                <c:pt idx="13">
                  <c:v>242.60215774590901</c:v>
                </c:pt>
                <c:pt idx="14">
                  <c:v>222.92006173164799</c:v>
                </c:pt>
                <c:pt idx="15">
                  <c:v>160.07991070823601</c:v>
                </c:pt>
                <c:pt idx="16">
                  <c:v>153.92719320788899</c:v>
                </c:pt>
                <c:pt idx="17">
                  <c:v>218.37668704407599</c:v>
                </c:pt>
                <c:pt idx="18">
                  <c:v>201.768483124558</c:v>
                </c:pt>
                <c:pt idx="19">
                  <c:v>145.19662270026899</c:v>
                </c:pt>
                <c:pt idx="20">
                  <c:v>265.761668153919</c:v>
                </c:pt>
                <c:pt idx="21">
                  <c:v>158.956531258052</c:v>
                </c:pt>
                <c:pt idx="22">
                  <c:v>108.39053302165701</c:v>
                </c:pt>
                <c:pt idx="23">
                  <c:v>104.900769297298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149.45678854223499</c:v>
                </c:pt>
                <c:pt idx="9">
                  <c:v>0.73983635795033598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97.363109609874996</c:v>
                </c:pt>
                <c:pt idx="14">
                  <c:v>63.441413547138801</c:v>
                </c:pt>
                <c:pt idx="15">
                  <c:v>544.59210681081197</c:v>
                </c:pt>
                <c:pt idx="16">
                  <c:v>658.50085913079397</c:v>
                </c:pt>
                <c:pt idx="17">
                  <c:v>741.70578228148895</c:v>
                </c:pt>
                <c:pt idx="18">
                  <c:v>610.00969086792895</c:v>
                </c:pt>
                <c:pt idx="19">
                  <c:v>540.55789292204304</c:v>
                </c:pt>
                <c:pt idx="20">
                  <c:v>555.54455658314896</c:v>
                </c:pt>
                <c:pt idx="21">
                  <c:v>25.4479506783487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32992"/>
        <c:axId val="164947072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-2037.03847231031</c:v>
                </c:pt>
                <c:pt idx="1">
                  <c:v>-1041.4902159913399</c:v>
                </c:pt>
                <c:pt idx="2">
                  <c:v>-877.20728354608605</c:v>
                </c:pt>
                <c:pt idx="3">
                  <c:v>-818.40830718347604</c:v>
                </c:pt>
                <c:pt idx="4">
                  <c:v>-866.00443657850201</c:v>
                </c:pt>
                <c:pt idx="5">
                  <c:v>-1304.9984542510399</c:v>
                </c:pt>
                <c:pt idx="6">
                  <c:v>-1117.7570413892799</c:v>
                </c:pt>
                <c:pt idx="7">
                  <c:v>-1266.16995818387</c:v>
                </c:pt>
                <c:pt idx="8">
                  <c:v>-1326.0577263862899</c:v>
                </c:pt>
                <c:pt idx="9">
                  <c:v>-939.71367309486095</c:v>
                </c:pt>
                <c:pt idx="10">
                  <c:v>-832.79475310771295</c:v>
                </c:pt>
                <c:pt idx="11">
                  <c:v>-914.14907984877595</c:v>
                </c:pt>
                <c:pt idx="12">
                  <c:v>-759.65371861931305</c:v>
                </c:pt>
                <c:pt idx="13">
                  <c:v>-813.85428018257903</c:v>
                </c:pt>
                <c:pt idx="14">
                  <c:v>-1038.5684811909</c:v>
                </c:pt>
                <c:pt idx="15">
                  <c:v>-1483.52372136699</c:v>
                </c:pt>
                <c:pt idx="16">
                  <c:v>-1480.07475283706</c:v>
                </c:pt>
                <c:pt idx="17">
                  <c:v>-1874.8891087274601</c:v>
                </c:pt>
                <c:pt idx="18">
                  <c:v>-2033.10924142661</c:v>
                </c:pt>
                <c:pt idx="19">
                  <c:v>-2053.9396931165102</c:v>
                </c:pt>
                <c:pt idx="20">
                  <c:v>-1972.6095414215699</c:v>
                </c:pt>
                <c:pt idx="21">
                  <c:v>-1507.6545414182899</c:v>
                </c:pt>
                <c:pt idx="22">
                  <c:v>-1837.7362282981201</c:v>
                </c:pt>
                <c:pt idx="23">
                  <c:v>-2163.7726719706502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-154.79818526054001</c:v>
                </c:pt>
                <c:pt idx="1">
                  <c:v>-1007.26949736583</c:v>
                </c:pt>
                <c:pt idx="2">
                  <c:v>-1101.1262336341499</c:v>
                </c:pt>
                <c:pt idx="3">
                  <c:v>-1093.3888781933399</c:v>
                </c:pt>
                <c:pt idx="4">
                  <c:v>-1027.8562755115099</c:v>
                </c:pt>
                <c:pt idx="5">
                  <c:v>-311.55488613746098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-4.8582913032821501E-2</c:v>
                </c:pt>
                <c:pt idx="21">
                  <c:v>0</c:v>
                </c:pt>
                <c:pt idx="22">
                  <c:v>0</c:v>
                </c:pt>
                <c:pt idx="23">
                  <c:v>-5.5284001868759897E-2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1840"/>
        <c:axId val="164948608"/>
      </c:areaChart>
      <c:catAx>
        <c:axId val="1649329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4947072"/>
        <c:crosses val="autoZero"/>
        <c:auto val="1"/>
        <c:lblAlgn val="ctr"/>
        <c:lblOffset val="100"/>
        <c:noMultiLvlLbl val="0"/>
      </c:catAx>
      <c:valAx>
        <c:axId val="164947072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932992"/>
        <c:crosses val="autoZero"/>
        <c:crossBetween val="midCat"/>
        <c:majorUnit val="2000"/>
      </c:valAx>
      <c:valAx>
        <c:axId val="1649486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131840"/>
        <c:crosses val="max"/>
        <c:crossBetween val="midCat"/>
      </c:valAx>
      <c:catAx>
        <c:axId val="1701318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494860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3697.2413593445399</c:v>
                </c:pt>
                <c:pt idx="1">
                  <c:v>3698.3683587210598</c:v>
                </c:pt>
                <c:pt idx="2">
                  <c:v>3696.8295765899302</c:v>
                </c:pt>
                <c:pt idx="3">
                  <c:v>3698.2299757827</c:v>
                </c:pt>
                <c:pt idx="4">
                  <c:v>3697.1813441550898</c:v>
                </c:pt>
                <c:pt idx="5">
                  <c:v>3697.9032277746501</c:v>
                </c:pt>
                <c:pt idx="6">
                  <c:v>3699.5287012262402</c:v>
                </c:pt>
                <c:pt idx="7">
                  <c:v>3700.4839786059601</c:v>
                </c:pt>
                <c:pt idx="8">
                  <c:v>3699.5770430644998</c:v>
                </c:pt>
                <c:pt idx="9">
                  <c:v>3700.17056866341</c:v>
                </c:pt>
                <c:pt idx="10">
                  <c:v>3704.9769611216302</c:v>
                </c:pt>
                <c:pt idx="11">
                  <c:v>3704.3968102200702</c:v>
                </c:pt>
                <c:pt idx="12">
                  <c:v>3702.0277670906398</c:v>
                </c:pt>
                <c:pt idx="13">
                  <c:v>3702.0694541418602</c:v>
                </c:pt>
                <c:pt idx="14">
                  <c:v>3703.6815895279501</c:v>
                </c:pt>
                <c:pt idx="15">
                  <c:v>3701.2758819816499</c:v>
                </c:pt>
                <c:pt idx="16">
                  <c:v>3700.6223411932901</c:v>
                </c:pt>
                <c:pt idx="17">
                  <c:v>3702.10945612775</c:v>
                </c:pt>
                <c:pt idx="18">
                  <c:v>3701.7060213659302</c:v>
                </c:pt>
                <c:pt idx="19">
                  <c:v>3699.6837394480999</c:v>
                </c:pt>
                <c:pt idx="20">
                  <c:v>3701.01413923577</c:v>
                </c:pt>
                <c:pt idx="21">
                  <c:v>3699.12359360969</c:v>
                </c:pt>
                <c:pt idx="22">
                  <c:v>3700.87576850803</c:v>
                </c:pt>
                <c:pt idx="23">
                  <c:v>3700.1455572467198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5452.2188126068804</c:v>
                </c:pt>
                <c:pt idx="1">
                  <c:v>5428.7925436885898</c:v>
                </c:pt>
                <c:pt idx="2">
                  <c:v>5286.6033895409</c:v>
                </c:pt>
                <c:pt idx="3">
                  <c:v>5200.6615027173202</c:v>
                </c:pt>
                <c:pt idx="4">
                  <c:v>5166.8641647204904</c:v>
                </c:pt>
                <c:pt idx="5">
                  <c:v>5195.5751136390099</c:v>
                </c:pt>
                <c:pt idx="6">
                  <c:v>5422.3109601453598</c:v>
                </c:pt>
                <c:pt idx="7">
                  <c:v>5560.7376278618804</c:v>
                </c:pt>
                <c:pt idx="8">
                  <c:v>5528.5552575234897</c:v>
                </c:pt>
                <c:pt idx="9">
                  <c:v>5650.1023950675399</c:v>
                </c:pt>
                <c:pt idx="10">
                  <c:v>5641.9324845442197</c:v>
                </c:pt>
                <c:pt idx="11">
                  <c:v>5729.5525255697403</c:v>
                </c:pt>
                <c:pt idx="12">
                  <c:v>5686.1363933797902</c:v>
                </c:pt>
                <c:pt idx="13">
                  <c:v>5655.92671005997</c:v>
                </c:pt>
                <c:pt idx="14">
                  <c:v>5617.6799224534498</c:v>
                </c:pt>
                <c:pt idx="15">
                  <c:v>5587.4591767521997</c:v>
                </c:pt>
                <c:pt idx="16">
                  <c:v>5619.2642646955301</c:v>
                </c:pt>
                <c:pt idx="17">
                  <c:v>5568.1160468222197</c:v>
                </c:pt>
                <c:pt idx="18">
                  <c:v>5603.9108406991099</c:v>
                </c:pt>
                <c:pt idx="19">
                  <c:v>5596.6865866909802</c:v>
                </c:pt>
                <c:pt idx="20">
                  <c:v>5475.8340975092797</c:v>
                </c:pt>
                <c:pt idx="21">
                  <c:v>5435.0990648397701</c:v>
                </c:pt>
                <c:pt idx="22">
                  <c:v>5508.4377938417701</c:v>
                </c:pt>
                <c:pt idx="23">
                  <c:v>5603.9225785200597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310.20147526880402</c:v>
                </c:pt>
                <c:pt idx="1">
                  <c:v>316.24826452361799</c:v>
                </c:pt>
                <c:pt idx="2">
                  <c:v>329.34740129574601</c:v>
                </c:pt>
                <c:pt idx="3">
                  <c:v>315.98223126751202</c:v>
                </c:pt>
                <c:pt idx="4">
                  <c:v>313.91086110565197</c:v>
                </c:pt>
                <c:pt idx="5">
                  <c:v>518.22664999616404</c:v>
                </c:pt>
                <c:pt idx="6">
                  <c:v>1067.7613968843</c:v>
                </c:pt>
                <c:pt idx="7">
                  <c:v>1161.0264769079899</c:v>
                </c:pt>
                <c:pt idx="8">
                  <c:v>1133.53985475338</c:v>
                </c:pt>
                <c:pt idx="9">
                  <c:v>1141.2748604946901</c:v>
                </c:pt>
                <c:pt idx="10">
                  <c:v>1145.9797788308499</c:v>
                </c:pt>
                <c:pt idx="11">
                  <c:v>1154.99473268055</c:v>
                </c:pt>
                <c:pt idx="12">
                  <c:v>1147.29488731884</c:v>
                </c:pt>
                <c:pt idx="13">
                  <c:v>1150.96745075117</c:v>
                </c:pt>
                <c:pt idx="14">
                  <c:v>1132.3050667468401</c:v>
                </c:pt>
                <c:pt idx="15">
                  <c:v>1149.5402497884199</c:v>
                </c:pt>
                <c:pt idx="16">
                  <c:v>1143.2926843497301</c:v>
                </c:pt>
                <c:pt idx="17">
                  <c:v>1135.6028652618199</c:v>
                </c:pt>
                <c:pt idx="18">
                  <c:v>1126.88237831473</c:v>
                </c:pt>
                <c:pt idx="19">
                  <c:v>1131.8767493953801</c:v>
                </c:pt>
                <c:pt idx="20">
                  <c:v>1134.6257416670301</c:v>
                </c:pt>
                <c:pt idx="21">
                  <c:v>833.95455417751896</c:v>
                </c:pt>
                <c:pt idx="22">
                  <c:v>320.76410671856598</c:v>
                </c:pt>
                <c:pt idx="23">
                  <c:v>311.78093507432101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446.61827091366598</c:v>
                </c:pt>
                <c:pt idx="1">
                  <c:v>445.41810705706098</c:v>
                </c:pt>
                <c:pt idx="2">
                  <c:v>446.51651651057801</c:v>
                </c:pt>
                <c:pt idx="3">
                  <c:v>450.92149283999299</c:v>
                </c:pt>
                <c:pt idx="4">
                  <c:v>455.353735912209</c:v>
                </c:pt>
                <c:pt idx="5">
                  <c:v>470.42687722428798</c:v>
                </c:pt>
                <c:pt idx="6">
                  <c:v>511.37462818098999</c:v>
                </c:pt>
                <c:pt idx="7">
                  <c:v>520.32671705714597</c:v>
                </c:pt>
                <c:pt idx="8">
                  <c:v>513.27095781231299</c:v>
                </c:pt>
                <c:pt idx="9">
                  <c:v>514.18521068681105</c:v>
                </c:pt>
                <c:pt idx="10">
                  <c:v>514.80646107682503</c:v>
                </c:pt>
                <c:pt idx="11">
                  <c:v>512.37183345522806</c:v>
                </c:pt>
                <c:pt idx="12">
                  <c:v>510.262074062821</c:v>
                </c:pt>
                <c:pt idx="13">
                  <c:v>510.84852132072501</c:v>
                </c:pt>
                <c:pt idx="14">
                  <c:v>513.842217901102</c:v>
                </c:pt>
                <c:pt idx="15">
                  <c:v>517.526617302928</c:v>
                </c:pt>
                <c:pt idx="16">
                  <c:v>519.90688810256904</c:v>
                </c:pt>
                <c:pt idx="17">
                  <c:v>523.01954166930398</c:v>
                </c:pt>
                <c:pt idx="18">
                  <c:v>532.03268310858596</c:v>
                </c:pt>
                <c:pt idx="19">
                  <c:v>532.36043495455999</c:v>
                </c:pt>
                <c:pt idx="20">
                  <c:v>532.80906370505795</c:v>
                </c:pt>
                <c:pt idx="21">
                  <c:v>524.78164038787202</c:v>
                </c:pt>
                <c:pt idx="22">
                  <c:v>463.04792380364802</c:v>
                </c:pt>
                <c:pt idx="23">
                  <c:v>445.10407372586297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40.684224245374899</c:v>
                </c:pt>
                <c:pt idx="1">
                  <c:v>35.9691545334042</c:v>
                </c:pt>
                <c:pt idx="2">
                  <c:v>36.033582507889498</c:v>
                </c:pt>
                <c:pt idx="3">
                  <c:v>39.777616382187098</c:v>
                </c:pt>
                <c:pt idx="4">
                  <c:v>31.913362043231199</c:v>
                </c:pt>
                <c:pt idx="5">
                  <c:v>28.562115488205901</c:v>
                </c:pt>
                <c:pt idx="6">
                  <c:v>29.437819328320401</c:v>
                </c:pt>
                <c:pt idx="7">
                  <c:v>30.826486626521199</c:v>
                </c:pt>
                <c:pt idx="8">
                  <c:v>24.250518446491601</c:v>
                </c:pt>
                <c:pt idx="9">
                  <c:v>20.683400150377501</c:v>
                </c:pt>
                <c:pt idx="10">
                  <c:v>21.029485196372502</c:v>
                </c:pt>
                <c:pt idx="11">
                  <c:v>17.374459519793799</c:v>
                </c:pt>
                <c:pt idx="12">
                  <c:v>16.349743947001102</c:v>
                </c:pt>
                <c:pt idx="13">
                  <c:v>14.616086729768</c:v>
                </c:pt>
                <c:pt idx="14">
                  <c:v>13.765999680681499</c:v>
                </c:pt>
                <c:pt idx="15">
                  <c:v>13.757914415808999</c:v>
                </c:pt>
                <c:pt idx="16">
                  <c:v>18.881508235546999</c:v>
                </c:pt>
                <c:pt idx="17">
                  <c:v>20.9963960357167</c:v>
                </c:pt>
                <c:pt idx="18">
                  <c:v>22.1093528631461</c:v>
                </c:pt>
                <c:pt idx="19">
                  <c:v>18.948063575576199</c:v>
                </c:pt>
                <c:pt idx="20">
                  <c:v>18.173445339400299</c:v>
                </c:pt>
                <c:pt idx="21">
                  <c:v>20.3621390918386</c:v>
                </c:pt>
                <c:pt idx="22">
                  <c:v>27.369068609521499</c:v>
                </c:pt>
                <c:pt idx="23">
                  <c:v>18.697126305997902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0.32802660942237599</c:v>
                </c:pt>
                <c:pt idx="7">
                  <c:v>2.8048230640767802</c:v>
                </c:pt>
                <c:pt idx="8">
                  <c:v>3.2577587283559701</c:v>
                </c:pt>
                <c:pt idx="9">
                  <c:v>6.19174967231291</c:v>
                </c:pt>
                <c:pt idx="10">
                  <c:v>12.6791496629018</c:v>
                </c:pt>
                <c:pt idx="11">
                  <c:v>18.0228136683982</c:v>
                </c:pt>
                <c:pt idx="12">
                  <c:v>15.1455217297163</c:v>
                </c:pt>
                <c:pt idx="13">
                  <c:v>9.8155953756843406</c:v>
                </c:pt>
                <c:pt idx="14">
                  <c:v>6.5269116906094702</c:v>
                </c:pt>
                <c:pt idx="15">
                  <c:v>3.3255454807313698</c:v>
                </c:pt>
                <c:pt idx="16">
                  <c:v>2.1520973395866401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123.97847127707</c:v>
                </c:pt>
                <c:pt idx="1">
                  <c:v>123.917187173778</c:v>
                </c:pt>
                <c:pt idx="2">
                  <c:v>130.161624143382</c:v>
                </c:pt>
                <c:pt idx="3">
                  <c:v>122.71457181404401</c:v>
                </c:pt>
                <c:pt idx="4">
                  <c:v>123.726959321046</c:v>
                </c:pt>
                <c:pt idx="5">
                  <c:v>176.30889678183601</c:v>
                </c:pt>
                <c:pt idx="6">
                  <c:v>228.405039393051</c:v>
                </c:pt>
                <c:pt idx="7">
                  <c:v>359.561351443337</c:v>
                </c:pt>
                <c:pt idx="8">
                  <c:v>299.51639685920202</c:v>
                </c:pt>
                <c:pt idx="9">
                  <c:v>169.99054465824599</c:v>
                </c:pt>
                <c:pt idx="10">
                  <c:v>275.09535578215502</c:v>
                </c:pt>
                <c:pt idx="11">
                  <c:v>255.20748430730899</c:v>
                </c:pt>
                <c:pt idx="12">
                  <c:v>189.32851971066401</c:v>
                </c:pt>
                <c:pt idx="13">
                  <c:v>255.042412755432</c:v>
                </c:pt>
                <c:pt idx="14">
                  <c:v>135.92929051508099</c:v>
                </c:pt>
                <c:pt idx="15">
                  <c:v>171.43375453608201</c:v>
                </c:pt>
                <c:pt idx="16">
                  <c:v>316.61089747816999</c:v>
                </c:pt>
                <c:pt idx="17">
                  <c:v>194.73541584579601</c:v>
                </c:pt>
                <c:pt idx="18">
                  <c:v>178.85287935707299</c:v>
                </c:pt>
                <c:pt idx="19">
                  <c:v>184.137743816137</c:v>
                </c:pt>
                <c:pt idx="20">
                  <c:v>155.49778768324299</c:v>
                </c:pt>
                <c:pt idx="21">
                  <c:v>132.854747009645</c:v>
                </c:pt>
                <c:pt idx="22">
                  <c:v>161.594461274319</c:v>
                </c:pt>
                <c:pt idx="23">
                  <c:v>122.44574183002899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24.847355696910601</c:v>
                </c:pt>
                <c:pt idx="7">
                  <c:v>51.898676616726902</c:v>
                </c:pt>
                <c:pt idx="8">
                  <c:v>611.89707482174799</c:v>
                </c:pt>
                <c:pt idx="9">
                  <c:v>591.869235741696</c:v>
                </c:pt>
                <c:pt idx="10">
                  <c:v>179.08065521649601</c:v>
                </c:pt>
                <c:pt idx="11">
                  <c:v>182.3253839237</c:v>
                </c:pt>
                <c:pt idx="12">
                  <c:v>72.498773141138003</c:v>
                </c:pt>
                <c:pt idx="13">
                  <c:v>75.019213870230104</c:v>
                </c:pt>
                <c:pt idx="14">
                  <c:v>397.39376796072997</c:v>
                </c:pt>
                <c:pt idx="15">
                  <c:v>431.65260866627398</c:v>
                </c:pt>
                <c:pt idx="16">
                  <c:v>502.37587525320299</c:v>
                </c:pt>
                <c:pt idx="17">
                  <c:v>769.56365947822201</c:v>
                </c:pt>
                <c:pt idx="18">
                  <c:v>376.743462553374</c:v>
                </c:pt>
                <c:pt idx="19">
                  <c:v>17.847421308770901</c:v>
                </c:pt>
                <c:pt idx="20">
                  <c:v>0</c:v>
                </c:pt>
                <c:pt idx="21">
                  <c:v>212.98776542085599</c:v>
                </c:pt>
                <c:pt idx="22">
                  <c:v>47.987820365041699</c:v>
                </c:pt>
                <c:pt idx="23">
                  <c:v>1.14352274028929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0128"/>
        <c:axId val="170582400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-825.39482772172505</c:v>
                </c:pt>
                <c:pt idx="1">
                  <c:v>-515.83203534991901</c:v>
                </c:pt>
                <c:pt idx="2">
                  <c:v>-491.32942603528198</c:v>
                </c:pt>
                <c:pt idx="3">
                  <c:v>-420.91950233084202</c:v>
                </c:pt>
                <c:pt idx="4">
                  <c:v>-195.334311162369</c:v>
                </c:pt>
                <c:pt idx="5">
                  <c:v>-385.92519550857003</c:v>
                </c:pt>
                <c:pt idx="6">
                  <c:v>-690.03362576634197</c:v>
                </c:pt>
                <c:pt idx="7">
                  <c:v>-502.80648263163999</c:v>
                </c:pt>
                <c:pt idx="8">
                  <c:v>-767.13119263146802</c:v>
                </c:pt>
                <c:pt idx="9">
                  <c:v>-590.02294295192496</c:v>
                </c:pt>
                <c:pt idx="10">
                  <c:v>-258.89788242710398</c:v>
                </c:pt>
                <c:pt idx="11">
                  <c:v>-346.02213302285099</c:v>
                </c:pt>
                <c:pt idx="12">
                  <c:v>-111.677323795086</c:v>
                </c:pt>
                <c:pt idx="13">
                  <c:v>-45.477998274959504</c:v>
                </c:pt>
                <c:pt idx="14">
                  <c:v>-401.08091541310199</c:v>
                </c:pt>
                <c:pt idx="15">
                  <c:v>-366.417606510425</c:v>
                </c:pt>
                <c:pt idx="16">
                  <c:v>-519.47961556713005</c:v>
                </c:pt>
                <c:pt idx="17">
                  <c:v>-856.88396143063596</c:v>
                </c:pt>
                <c:pt idx="18">
                  <c:v>-775.50840446432699</c:v>
                </c:pt>
                <c:pt idx="19">
                  <c:v>-492.35429226790899</c:v>
                </c:pt>
                <c:pt idx="20">
                  <c:v>-747.52568418282897</c:v>
                </c:pt>
                <c:pt idx="21">
                  <c:v>-1091.8380680969401</c:v>
                </c:pt>
                <c:pt idx="22">
                  <c:v>-938.05626902482095</c:v>
                </c:pt>
                <c:pt idx="23">
                  <c:v>-1334.82185951575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-783.34784453288398</c:v>
                </c:pt>
                <c:pt idx="1">
                  <c:v>-1052.4142715159901</c:v>
                </c:pt>
                <c:pt idx="2">
                  <c:v>-1103.7834396414901</c:v>
                </c:pt>
                <c:pt idx="3">
                  <c:v>-1098.82195468278</c:v>
                </c:pt>
                <c:pt idx="4">
                  <c:v>-1074.7194450551999</c:v>
                </c:pt>
                <c:pt idx="5">
                  <c:v>-595.33672216616105</c:v>
                </c:pt>
                <c:pt idx="6">
                  <c:v>-29.925320978810099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-57.098617227852799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5472"/>
        <c:axId val="170583936"/>
      </c:areaChart>
      <c:catAx>
        <c:axId val="170560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582400"/>
        <c:crosses val="autoZero"/>
        <c:auto val="1"/>
        <c:lblAlgn val="ctr"/>
        <c:lblOffset val="100"/>
        <c:noMultiLvlLbl val="0"/>
      </c:catAx>
      <c:valAx>
        <c:axId val="170582400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60128"/>
        <c:crosses val="autoZero"/>
        <c:crossBetween val="midCat"/>
        <c:majorUnit val="2000"/>
      </c:valAx>
      <c:valAx>
        <c:axId val="1705839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585472"/>
        <c:crosses val="max"/>
        <c:crossBetween val="midCat"/>
      </c:valAx>
      <c:catAx>
        <c:axId val="1705854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58393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4153.8275460375999</c:v>
                </c:pt>
                <c:pt idx="1">
                  <c:v>4160.7912143241501</c:v>
                </c:pt>
                <c:pt idx="2">
                  <c:v>4162.2042646375403</c:v>
                </c:pt>
                <c:pt idx="3">
                  <c:v>4165.1556214407601</c:v>
                </c:pt>
                <c:pt idx="4">
                  <c:v>4165.1439153321799</c:v>
                </c:pt>
                <c:pt idx="5">
                  <c:v>4166.3484714611704</c:v>
                </c:pt>
                <c:pt idx="6">
                  <c:v>4169.30308674973</c:v>
                </c:pt>
                <c:pt idx="7">
                  <c:v>4171.9274056719096</c:v>
                </c:pt>
                <c:pt idx="8">
                  <c:v>4173.9727813577301</c:v>
                </c:pt>
                <c:pt idx="9">
                  <c:v>4170.0922185828704</c:v>
                </c:pt>
                <c:pt idx="10">
                  <c:v>4172.4295871398999</c:v>
                </c:pt>
                <c:pt idx="11">
                  <c:v>4168.0818960530796</c:v>
                </c:pt>
                <c:pt idx="12">
                  <c:v>4157.3743991827096</c:v>
                </c:pt>
                <c:pt idx="13">
                  <c:v>4151.27159828404</c:v>
                </c:pt>
                <c:pt idx="14">
                  <c:v>4144.6249317436896</c:v>
                </c:pt>
                <c:pt idx="15">
                  <c:v>4131.9905784454804</c:v>
                </c:pt>
                <c:pt idx="16">
                  <c:v>4120.3071489237</c:v>
                </c:pt>
                <c:pt idx="17">
                  <c:v>4119.2043878766899</c:v>
                </c:pt>
                <c:pt idx="18">
                  <c:v>4123.0382158255798</c:v>
                </c:pt>
                <c:pt idx="19">
                  <c:v>4122.3758960956102</c:v>
                </c:pt>
                <c:pt idx="20">
                  <c:v>4120.44564269681</c:v>
                </c:pt>
                <c:pt idx="21">
                  <c:v>4124.5764571457003</c:v>
                </c:pt>
                <c:pt idx="22">
                  <c:v>4123.6438623493004</c:v>
                </c:pt>
                <c:pt idx="23">
                  <c:v>4122.54609493107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2906.6839826473702</c:v>
                </c:pt>
                <c:pt idx="1">
                  <c:v>2857.5438887988898</c:v>
                </c:pt>
                <c:pt idx="2">
                  <c:v>2778.9340413318901</c:v>
                </c:pt>
                <c:pt idx="3">
                  <c:v>2744.8202141930201</c:v>
                </c:pt>
                <c:pt idx="4">
                  <c:v>2853.1455834655999</c:v>
                </c:pt>
                <c:pt idx="5">
                  <c:v>2825.01331914313</c:v>
                </c:pt>
                <c:pt idx="6">
                  <c:v>2851.2609375903198</c:v>
                </c:pt>
                <c:pt idx="7">
                  <c:v>2872.7024404025801</c:v>
                </c:pt>
                <c:pt idx="8">
                  <c:v>2821.8808828491401</c:v>
                </c:pt>
                <c:pt idx="9">
                  <c:v>2784.8326092720299</c:v>
                </c:pt>
                <c:pt idx="10">
                  <c:v>2765.72649371231</c:v>
                </c:pt>
                <c:pt idx="11">
                  <c:v>2820.09343266615</c:v>
                </c:pt>
                <c:pt idx="12">
                  <c:v>2730.6297417076398</c:v>
                </c:pt>
                <c:pt idx="13">
                  <c:v>2707.8606741499598</c:v>
                </c:pt>
                <c:pt idx="14">
                  <c:v>2658.3558736048899</c:v>
                </c:pt>
                <c:pt idx="15">
                  <c:v>2769.8895017524201</c:v>
                </c:pt>
                <c:pt idx="16">
                  <c:v>2928.0392330632399</c:v>
                </c:pt>
                <c:pt idx="17">
                  <c:v>3391.12571613708</c:v>
                </c:pt>
                <c:pt idx="18">
                  <c:v>3707.0710127893299</c:v>
                </c:pt>
                <c:pt idx="19">
                  <c:v>3922.1772143870899</c:v>
                </c:pt>
                <c:pt idx="20">
                  <c:v>3897.3509222201801</c:v>
                </c:pt>
                <c:pt idx="21">
                  <c:v>3759.0857798408401</c:v>
                </c:pt>
                <c:pt idx="22">
                  <c:v>3486.8491530944998</c:v>
                </c:pt>
                <c:pt idx="23">
                  <c:v>3527.6093893540101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192.886679192385</c:v>
                </c:pt>
                <c:pt idx="1">
                  <c:v>193.72557132360501</c:v>
                </c:pt>
                <c:pt idx="2">
                  <c:v>187.77462463292301</c:v>
                </c:pt>
                <c:pt idx="3">
                  <c:v>186.70298494904799</c:v>
                </c:pt>
                <c:pt idx="4">
                  <c:v>193.20649661024001</c:v>
                </c:pt>
                <c:pt idx="5">
                  <c:v>195.480381031289</c:v>
                </c:pt>
                <c:pt idx="6">
                  <c:v>187.96383699747901</c:v>
                </c:pt>
                <c:pt idx="7">
                  <c:v>182.95894650860299</c:v>
                </c:pt>
                <c:pt idx="8">
                  <c:v>187.38783129975499</c:v>
                </c:pt>
                <c:pt idx="9">
                  <c:v>194.100644931913</c:v>
                </c:pt>
                <c:pt idx="10">
                  <c:v>199.97121863352999</c:v>
                </c:pt>
                <c:pt idx="11">
                  <c:v>199.48730641622799</c:v>
                </c:pt>
                <c:pt idx="12">
                  <c:v>193.34045176234901</c:v>
                </c:pt>
                <c:pt idx="13">
                  <c:v>196.28411041094699</c:v>
                </c:pt>
                <c:pt idx="14">
                  <c:v>192.878306755848</c:v>
                </c:pt>
                <c:pt idx="15">
                  <c:v>229.968743293058</c:v>
                </c:pt>
                <c:pt idx="16">
                  <c:v>231.94625281195599</c:v>
                </c:pt>
                <c:pt idx="17">
                  <c:v>230.005581094024</c:v>
                </c:pt>
                <c:pt idx="18">
                  <c:v>227.95104715187699</c:v>
                </c:pt>
                <c:pt idx="19">
                  <c:v>226.181169153517</c:v>
                </c:pt>
                <c:pt idx="20">
                  <c:v>223.00308739186201</c:v>
                </c:pt>
                <c:pt idx="21">
                  <c:v>237.70798713808301</c:v>
                </c:pt>
                <c:pt idx="22">
                  <c:v>238.48492543622001</c:v>
                </c:pt>
                <c:pt idx="23">
                  <c:v>246.610964658402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410.56878835097098</c:v>
                </c:pt>
                <c:pt idx="1">
                  <c:v>408.05565773611602</c:v>
                </c:pt>
                <c:pt idx="2">
                  <c:v>411.41250823362799</c:v>
                </c:pt>
                <c:pt idx="3">
                  <c:v>415.38505746373602</c:v>
                </c:pt>
                <c:pt idx="4">
                  <c:v>414.619984864294</c:v>
                </c:pt>
                <c:pt idx="5">
                  <c:v>415.69380639098398</c:v>
                </c:pt>
                <c:pt idx="6">
                  <c:v>464.44568441259997</c:v>
                </c:pt>
                <c:pt idx="7">
                  <c:v>468.568287605075</c:v>
                </c:pt>
                <c:pt idx="8">
                  <c:v>463.96161762972099</c:v>
                </c:pt>
                <c:pt idx="9">
                  <c:v>455.59227231228101</c:v>
                </c:pt>
                <c:pt idx="10">
                  <c:v>448.43554002228399</c:v>
                </c:pt>
                <c:pt idx="11">
                  <c:v>432.05933152499898</c:v>
                </c:pt>
                <c:pt idx="12">
                  <c:v>424.53640612927001</c:v>
                </c:pt>
                <c:pt idx="13">
                  <c:v>427.62884418362802</c:v>
                </c:pt>
                <c:pt idx="14">
                  <c:v>421.99424401162599</c:v>
                </c:pt>
                <c:pt idx="15">
                  <c:v>416.847392472183</c:v>
                </c:pt>
                <c:pt idx="16">
                  <c:v>429.59381381923203</c:v>
                </c:pt>
                <c:pt idx="17">
                  <c:v>441.601461481721</c:v>
                </c:pt>
                <c:pt idx="18">
                  <c:v>465.03699567766802</c:v>
                </c:pt>
                <c:pt idx="19">
                  <c:v>476.78857736430598</c:v>
                </c:pt>
                <c:pt idx="20">
                  <c:v>455.223250009178</c:v>
                </c:pt>
                <c:pt idx="21">
                  <c:v>432.534500903371</c:v>
                </c:pt>
                <c:pt idx="22">
                  <c:v>394.99198431327198</c:v>
                </c:pt>
                <c:pt idx="23">
                  <c:v>394.39463300220501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183.01921147174801</c:v>
                </c:pt>
                <c:pt idx="1">
                  <c:v>190.55008317950299</c:v>
                </c:pt>
                <c:pt idx="2">
                  <c:v>204.48346162727699</c:v>
                </c:pt>
                <c:pt idx="3">
                  <c:v>210.921989331102</c:v>
                </c:pt>
                <c:pt idx="4">
                  <c:v>206.79592348493699</c:v>
                </c:pt>
                <c:pt idx="5">
                  <c:v>187.67212007447</c:v>
                </c:pt>
                <c:pt idx="6">
                  <c:v>195.0134692007</c:v>
                </c:pt>
                <c:pt idx="7">
                  <c:v>186.73189887414901</c:v>
                </c:pt>
                <c:pt idx="8">
                  <c:v>167.566585874575</c:v>
                </c:pt>
                <c:pt idx="9">
                  <c:v>156.081203238971</c:v>
                </c:pt>
                <c:pt idx="10">
                  <c:v>151.27799162706199</c:v>
                </c:pt>
                <c:pt idx="11">
                  <c:v>145.08752879526699</c:v>
                </c:pt>
                <c:pt idx="12">
                  <c:v>149.794638290839</c:v>
                </c:pt>
                <c:pt idx="13">
                  <c:v>154.31342621698701</c:v>
                </c:pt>
                <c:pt idx="14">
                  <c:v>158.54078829573601</c:v>
                </c:pt>
                <c:pt idx="15">
                  <c:v>160.57402946092799</c:v>
                </c:pt>
                <c:pt idx="16">
                  <c:v>159.94376285274001</c:v>
                </c:pt>
                <c:pt idx="17">
                  <c:v>165.08857207038901</c:v>
                </c:pt>
                <c:pt idx="18">
                  <c:v>155.942205669998</c:v>
                </c:pt>
                <c:pt idx="19">
                  <c:v>158.71352882186599</c:v>
                </c:pt>
                <c:pt idx="20">
                  <c:v>160.49026696065999</c:v>
                </c:pt>
                <c:pt idx="21">
                  <c:v>147.42450317936499</c:v>
                </c:pt>
                <c:pt idx="22">
                  <c:v>114.11871273002799</c:v>
                </c:pt>
                <c:pt idx="23">
                  <c:v>91.315241395070501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2.9930118763196001</c:v>
                </c:pt>
                <c:pt idx="7">
                  <c:v>53.534355301190097</c:v>
                </c:pt>
                <c:pt idx="8">
                  <c:v>279.77100337209299</c:v>
                </c:pt>
                <c:pt idx="9">
                  <c:v>547.69630644993094</c:v>
                </c:pt>
                <c:pt idx="10">
                  <c:v>806.24253549078605</c:v>
                </c:pt>
                <c:pt idx="11">
                  <c:v>1014.88993754317</c:v>
                </c:pt>
                <c:pt idx="12">
                  <c:v>1140.5060083446999</c:v>
                </c:pt>
                <c:pt idx="13">
                  <c:v>1208.8111418068499</c:v>
                </c:pt>
                <c:pt idx="14">
                  <c:v>1142.1694444465199</c:v>
                </c:pt>
                <c:pt idx="15">
                  <c:v>851.68735543151297</c:v>
                </c:pt>
                <c:pt idx="16">
                  <c:v>489.99518554578401</c:v>
                </c:pt>
                <c:pt idx="17">
                  <c:v>151.15478724964601</c:v>
                </c:pt>
                <c:pt idx="18">
                  <c:v>13.632015479723201</c:v>
                </c:pt>
                <c:pt idx="19">
                  <c:v>1.22105720477375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115.82870498254699</c:v>
                </c:pt>
                <c:pt idx="1">
                  <c:v>112.17374148143</c:v>
                </c:pt>
                <c:pt idx="2">
                  <c:v>113.115752281148</c:v>
                </c:pt>
                <c:pt idx="3">
                  <c:v>114.105539734001</c:v>
                </c:pt>
                <c:pt idx="4">
                  <c:v>110.851755308303</c:v>
                </c:pt>
                <c:pt idx="5">
                  <c:v>110.80415855373499</c:v>
                </c:pt>
                <c:pt idx="6">
                  <c:v>114.96794724253699</c:v>
                </c:pt>
                <c:pt idx="7">
                  <c:v>121.775220348346</c:v>
                </c:pt>
                <c:pt idx="8">
                  <c:v>121.71839645977001</c:v>
                </c:pt>
                <c:pt idx="9">
                  <c:v>115.29288906276901</c:v>
                </c:pt>
                <c:pt idx="10">
                  <c:v>104.80253394490499</c:v>
                </c:pt>
                <c:pt idx="11">
                  <c:v>111.86573621245201</c:v>
                </c:pt>
                <c:pt idx="12">
                  <c:v>106.07271622395101</c:v>
                </c:pt>
                <c:pt idx="13">
                  <c:v>109.256000685497</c:v>
                </c:pt>
                <c:pt idx="14">
                  <c:v>106.021426074763</c:v>
                </c:pt>
                <c:pt idx="15">
                  <c:v>108.09173324843501</c:v>
                </c:pt>
                <c:pt idx="16">
                  <c:v>112.33735497046101</c:v>
                </c:pt>
                <c:pt idx="17">
                  <c:v>123.53905186391999</c:v>
                </c:pt>
                <c:pt idx="18">
                  <c:v>147.327618120686</c:v>
                </c:pt>
                <c:pt idx="19">
                  <c:v>274.96000864950503</c:v>
                </c:pt>
                <c:pt idx="20">
                  <c:v>166.86945096067501</c:v>
                </c:pt>
                <c:pt idx="21">
                  <c:v>115.40245080417699</c:v>
                </c:pt>
                <c:pt idx="22">
                  <c:v>106.970273966146</c:v>
                </c:pt>
                <c:pt idx="23">
                  <c:v>107.971019417806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76.168138663714402</c:v>
                </c:pt>
                <c:pt idx="17">
                  <c:v>180.53548228822501</c:v>
                </c:pt>
                <c:pt idx="18">
                  <c:v>0</c:v>
                </c:pt>
                <c:pt idx="19">
                  <c:v>94.564333460054996</c:v>
                </c:pt>
                <c:pt idx="20">
                  <c:v>84.088472599494395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07808"/>
        <c:axId val="170409344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-1622.73138784042</c:v>
                </c:pt>
                <c:pt idx="1">
                  <c:v>-1490.63053149694</c:v>
                </c:pt>
                <c:pt idx="2">
                  <c:v>-1385.23515514571</c:v>
                </c:pt>
                <c:pt idx="3">
                  <c:v>-1104.3500092366901</c:v>
                </c:pt>
                <c:pt idx="4">
                  <c:v>-1200.7757291893299</c:v>
                </c:pt>
                <c:pt idx="5">
                  <c:v>-1143.3360272418799</c:v>
                </c:pt>
                <c:pt idx="6">
                  <c:v>-1179.0608286635299</c:v>
                </c:pt>
                <c:pt idx="7">
                  <c:v>-1341.5338152525501</c:v>
                </c:pt>
                <c:pt idx="8">
                  <c:v>-829.41858956905696</c:v>
                </c:pt>
                <c:pt idx="9">
                  <c:v>-1017.31774366082</c:v>
                </c:pt>
                <c:pt idx="10">
                  <c:v>-1208.9042771224399</c:v>
                </c:pt>
                <c:pt idx="11">
                  <c:v>-1302.3337059897899</c:v>
                </c:pt>
                <c:pt idx="12">
                  <c:v>-1578.9385552455301</c:v>
                </c:pt>
                <c:pt idx="13">
                  <c:v>-1811.69973157606</c:v>
                </c:pt>
                <c:pt idx="14">
                  <c:v>-1799.27244757579</c:v>
                </c:pt>
                <c:pt idx="15">
                  <c:v>-1634.6446417151701</c:v>
                </c:pt>
                <c:pt idx="16">
                  <c:v>-1606.82212784902</c:v>
                </c:pt>
                <c:pt idx="17">
                  <c:v>-1868.10706181109</c:v>
                </c:pt>
                <c:pt idx="18">
                  <c:v>-1501.4106139658099</c:v>
                </c:pt>
                <c:pt idx="19">
                  <c:v>-1519.41451139885</c:v>
                </c:pt>
                <c:pt idx="20">
                  <c:v>-1648.03150599432</c:v>
                </c:pt>
                <c:pt idx="21">
                  <c:v>-1706.7990527900299</c:v>
                </c:pt>
                <c:pt idx="22">
                  <c:v>-1525.18169183031</c:v>
                </c:pt>
                <c:pt idx="23">
                  <c:v>-1842.3416529379899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-476.12593726572698</c:v>
                </c:pt>
                <c:pt idx="1">
                  <c:v>-649.81379941153898</c:v>
                </c:pt>
                <c:pt idx="2">
                  <c:v>-733.46989168682001</c:v>
                </c:pt>
                <c:pt idx="3">
                  <c:v>-955.17974094077601</c:v>
                </c:pt>
                <c:pt idx="4">
                  <c:v>-950.22425088901798</c:v>
                </c:pt>
                <c:pt idx="5">
                  <c:v>-942.812045710333</c:v>
                </c:pt>
                <c:pt idx="6">
                  <c:v>-789.52163114407495</c:v>
                </c:pt>
                <c:pt idx="7">
                  <c:v>-426.77967965815799</c:v>
                </c:pt>
                <c:pt idx="8">
                  <c:v>-621.32771545770095</c:v>
                </c:pt>
                <c:pt idx="9">
                  <c:v>-259.539849092954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-55.769045914847503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16768"/>
        <c:axId val="170415232"/>
      </c:areaChart>
      <c:catAx>
        <c:axId val="1704078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409344"/>
        <c:crosses val="autoZero"/>
        <c:auto val="1"/>
        <c:lblAlgn val="ctr"/>
        <c:lblOffset val="100"/>
        <c:noMultiLvlLbl val="0"/>
      </c:catAx>
      <c:valAx>
        <c:axId val="170409344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07808"/>
        <c:crosses val="autoZero"/>
        <c:crossBetween val="midCat"/>
        <c:majorUnit val="2000"/>
      </c:valAx>
      <c:valAx>
        <c:axId val="17041523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416768"/>
        <c:crosses val="max"/>
        <c:crossBetween val="midCat"/>
      </c:valAx>
      <c:catAx>
        <c:axId val="1704167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4152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4202.5698612796295</c:v>
                </c:pt>
                <c:pt idx="1">
                  <c:v>4206.6329839058499</c:v>
                </c:pt>
                <c:pt idx="2">
                  <c:v>4206.1794707115796</c:v>
                </c:pt>
                <c:pt idx="3">
                  <c:v>4206.4095487954601</c:v>
                </c:pt>
                <c:pt idx="4">
                  <c:v>4205.5042564183696</c:v>
                </c:pt>
                <c:pt idx="5">
                  <c:v>4208.7537287660898</c:v>
                </c:pt>
                <c:pt idx="6">
                  <c:v>4211.15627084073</c:v>
                </c:pt>
                <c:pt idx="7">
                  <c:v>4210.2442622220697</c:v>
                </c:pt>
                <c:pt idx="8">
                  <c:v>4209.4656666541096</c:v>
                </c:pt>
                <c:pt idx="9">
                  <c:v>4206.2328343036797</c:v>
                </c:pt>
                <c:pt idx="10">
                  <c:v>4203.9720334192698</c:v>
                </c:pt>
                <c:pt idx="11">
                  <c:v>4201.4078049521704</c:v>
                </c:pt>
                <c:pt idx="12">
                  <c:v>4195.3656379514496</c:v>
                </c:pt>
                <c:pt idx="13">
                  <c:v>4190.8840649823896</c:v>
                </c:pt>
                <c:pt idx="14">
                  <c:v>4187.7429724213298</c:v>
                </c:pt>
                <c:pt idx="15">
                  <c:v>4186.0757163326698</c:v>
                </c:pt>
                <c:pt idx="16">
                  <c:v>4187.4478566963799</c:v>
                </c:pt>
                <c:pt idx="17">
                  <c:v>4188.5032428259401</c:v>
                </c:pt>
                <c:pt idx="18">
                  <c:v>4193.2865907752303</c:v>
                </c:pt>
                <c:pt idx="19">
                  <c:v>4195.6457825633797</c:v>
                </c:pt>
                <c:pt idx="20">
                  <c:v>4197.0846050297396</c:v>
                </c:pt>
                <c:pt idx="21">
                  <c:v>4197.48142500428</c:v>
                </c:pt>
                <c:pt idx="22">
                  <c:v>4197.04791399853</c:v>
                </c:pt>
                <c:pt idx="23">
                  <c:v>4192.7997406000804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4329.7164599532498</c:v>
                </c:pt>
                <c:pt idx="1">
                  <c:v>4204.3954713692801</c:v>
                </c:pt>
                <c:pt idx="2">
                  <c:v>4085.68966828762</c:v>
                </c:pt>
                <c:pt idx="3">
                  <c:v>3941.72916460027</c:v>
                </c:pt>
                <c:pt idx="4">
                  <c:v>3857.38584011686</c:v>
                </c:pt>
                <c:pt idx="5">
                  <c:v>3853.4658179940402</c:v>
                </c:pt>
                <c:pt idx="6">
                  <c:v>3935.3795451963701</c:v>
                </c:pt>
                <c:pt idx="7">
                  <c:v>3878.8729621407902</c:v>
                </c:pt>
                <c:pt idx="8">
                  <c:v>4228.5395283821499</c:v>
                </c:pt>
                <c:pt idx="9">
                  <c:v>3922.6837284727198</c:v>
                </c:pt>
                <c:pt idx="10">
                  <c:v>4020.7493135107402</c:v>
                </c:pt>
                <c:pt idx="11">
                  <c:v>4031.7650971932298</c:v>
                </c:pt>
                <c:pt idx="12">
                  <c:v>4212.8737920293297</c:v>
                </c:pt>
                <c:pt idx="13">
                  <c:v>4168.59774594385</c:v>
                </c:pt>
                <c:pt idx="14">
                  <c:v>4554.6227069289098</c:v>
                </c:pt>
                <c:pt idx="15">
                  <c:v>4775.1094188178004</c:v>
                </c:pt>
                <c:pt idx="16">
                  <c:v>4820.77756048632</c:v>
                </c:pt>
                <c:pt idx="17">
                  <c:v>4770.9456494752203</c:v>
                </c:pt>
                <c:pt idx="18">
                  <c:v>4736.8410187325899</c:v>
                </c:pt>
                <c:pt idx="19">
                  <c:v>4781.8466366652101</c:v>
                </c:pt>
                <c:pt idx="20">
                  <c:v>4774.4213902475503</c:v>
                </c:pt>
                <c:pt idx="21">
                  <c:v>4795.7753849523597</c:v>
                </c:pt>
                <c:pt idx="22">
                  <c:v>4776.6639355848201</c:v>
                </c:pt>
                <c:pt idx="23">
                  <c:v>4662.7530702203103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301.52713585334402</c:v>
                </c:pt>
                <c:pt idx="1">
                  <c:v>302.35799964075699</c:v>
                </c:pt>
                <c:pt idx="2">
                  <c:v>302.62548136755998</c:v>
                </c:pt>
                <c:pt idx="3">
                  <c:v>298.71690330817398</c:v>
                </c:pt>
                <c:pt idx="4">
                  <c:v>297.715519715852</c:v>
                </c:pt>
                <c:pt idx="5">
                  <c:v>311.07121811581402</c:v>
                </c:pt>
                <c:pt idx="6">
                  <c:v>313.29967657871498</c:v>
                </c:pt>
                <c:pt idx="7">
                  <c:v>306.87843970133702</c:v>
                </c:pt>
                <c:pt idx="8">
                  <c:v>309.855846285035</c:v>
                </c:pt>
                <c:pt idx="9">
                  <c:v>293.957403699059</c:v>
                </c:pt>
                <c:pt idx="10">
                  <c:v>305.86368324710901</c:v>
                </c:pt>
                <c:pt idx="11">
                  <c:v>305.78511079596899</c:v>
                </c:pt>
                <c:pt idx="12">
                  <c:v>310.05645706995699</c:v>
                </c:pt>
                <c:pt idx="13">
                  <c:v>312.69115473191198</c:v>
                </c:pt>
                <c:pt idx="14">
                  <c:v>312.72291553402903</c:v>
                </c:pt>
                <c:pt idx="15">
                  <c:v>312.99541335949903</c:v>
                </c:pt>
                <c:pt idx="16">
                  <c:v>310.94416368336499</c:v>
                </c:pt>
                <c:pt idx="17">
                  <c:v>312.796474437406</c:v>
                </c:pt>
                <c:pt idx="18">
                  <c:v>312.70786978893199</c:v>
                </c:pt>
                <c:pt idx="19">
                  <c:v>314.97477854598998</c:v>
                </c:pt>
                <c:pt idx="20">
                  <c:v>314.26428071934902</c:v>
                </c:pt>
                <c:pt idx="21">
                  <c:v>313.41669728328702</c:v>
                </c:pt>
                <c:pt idx="22">
                  <c:v>303.70544098228902</c:v>
                </c:pt>
                <c:pt idx="23">
                  <c:v>302.91636713324198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439.11590232836801</c:v>
                </c:pt>
                <c:pt idx="1">
                  <c:v>438.42085808790603</c:v>
                </c:pt>
                <c:pt idx="2">
                  <c:v>437.86138258636299</c:v>
                </c:pt>
                <c:pt idx="3">
                  <c:v>438.81832715931802</c:v>
                </c:pt>
                <c:pt idx="4">
                  <c:v>440.66906360443198</c:v>
                </c:pt>
                <c:pt idx="5">
                  <c:v>456.40469864663999</c:v>
                </c:pt>
                <c:pt idx="6">
                  <c:v>508.12206345063498</c:v>
                </c:pt>
                <c:pt idx="7">
                  <c:v>509.91373090819201</c:v>
                </c:pt>
                <c:pt idx="8">
                  <c:v>514.620399830937</c:v>
                </c:pt>
                <c:pt idx="9">
                  <c:v>511.03736205107703</c:v>
                </c:pt>
                <c:pt idx="10">
                  <c:v>510.68946505810902</c:v>
                </c:pt>
                <c:pt idx="11">
                  <c:v>509.25808164407403</c:v>
                </c:pt>
                <c:pt idx="12">
                  <c:v>512.49543749004999</c:v>
                </c:pt>
                <c:pt idx="13">
                  <c:v>504.28964478610902</c:v>
                </c:pt>
                <c:pt idx="14">
                  <c:v>503.48592394479499</c:v>
                </c:pt>
                <c:pt idx="15">
                  <c:v>513.64458169928196</c:v>
                </c:pt>
                <c:pt idx="16">
                  <c:v>528.11665773136997</c:v>
                </c:pt>
                <c:pt idx="17">
                  <c:v>535.09270679075496</c:v>
                </c:pt>
                <c:pt idx="18">
                  <c:v>539.23867653534899</c:v>
                </c:pt>
                <c:pt idx="19">
                  <c:v>539.09853202528996</c:v>
                </c:pt>
                <c:pt idx="20">
                  <c:v>525.09613292439303</c:v>
                </c:pt>
                <c:pt idx="21">
                  <c:v>504.69131008448801</c:v>
                </c:pt>
                <c:pt idx="22">
                  <c:v>446.09396617400103</c:v>
                </c:pt>
                <c:pt idx="23">
                  <c:v>445.62672318061902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137.22897105723899</c:v>
                </c:pt>
                <c:pt idx="1">
                  <c:v>125.62451224859301</c:v>
                </c:pt>
                <c:pt idx="2">
                  <c:v>117.803568142988</c:v>
                </c:pt>
                <c:pt idx="3">
                  <c:v>118.36003348154701</c:v>
                </c:pt>
                <c:pt idx="4">
                  <c:v>135.884433528747</c:v>
                </c:pt>
                <c:pt idx="5">
                  <c:v>135.24566359446601</c:v>
                </c:pt>
                <c:pt idx="6">
                  <c:v>176.22873492193</c:v>
                </c:pt>
                <c:pt idx="7">
                  <c:v>185.347130386999</c:v>
                </c:pt>
                <c:pt idx="8">
                  <c:v>188.904253333143</c:v>
                </c:pt>
                <c:pt idx="9">
                  <c:v>179.85400784114401</c:v>
                </c:pt>
                <c:pt idx="10">
                  <c:v>162.253454783629</c:v>
                </c:pt>
                <c:pt idx="11">
                  <c:v>159.447429402945</c:v>
                </c:pt>
                <c:pt idx="12">
                  <c:v>161.97060868626301</c:v>
                </c:pt>
                <c:pt idx="13">
                  <c:v>170.756374107314</c:v>
                </c:pt>
                <c:pt idx="14">
                  <c:v>172.333565237947</c:v>
                </c:pt>
                <c:pt idx="15">
                  <c:v>183.39722186791201</c:v>
                </c:pt>
                <c:pt idx="16">
                  <c:v>191.591131022523</c:v>
                </c:pt>
                <c:pt idx="17">
                  <c:v>186.34760986363099</c:v>
                </c:pt>
                <c:pt idx="18">
                  <c:v>171.51910910906</c:v>
                </c:pt>
                <c:pt idx="19">
                  <c:v>147.30829677469501</c:v>
                </c:pt>
                <c:pt idx="20">
                  <c:v>146.36910245464699</c:v>
                </c:pt>
                <c:pt idx="21">
                  <c:v>146.86901924255801</c:v>
                </c:pt>
                <c:pt idx="22">
                  <c:v>134.26493954865899</c:v>
                </c:pt>
                <c:pt idx="23">
                  <c:v>126.902643083776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5.68137401146077</c:v>
                </c:pt>
                <c:pt idx="7">
                  <c:v>66.030580176206698</c:v>
                </c:pt>
                <c:pt idx="8">
                  <c:v>379.32014235435298</c:v>
                </c:pt>
                <c:pt idx="9">
                  <c:v>665.44443638334405</c:v>
                </c:pt>
                <c:pt idx="10">
                  <c:v>761.03661606769595</c:v>
                </c:pt>
                <c:pt idx="11">
                  <c:v>726.03024417704796</c:v>
                </c:pt>
                <c:pt idx="12">
                  <c:v>614.43097032779394</c:v>
                </c:pt>
                <c:pt idx="13">
                  <c:v>429.76676116054199</c:v>
                </c:pt>
                <c:pt idx="14">
                  <c:v>183.35733794356301</c:v>
                </c:pt>
                <c:pt idx="15">
                  <c:v>60.555610048637902</c:v>
                </c:pt>
                <c:pt idx="16">
                  <c:v>9.4518099826562008</c:v>
                </c:pt>
                <c:pt idx="17">
                  <c:v>1.39757043589982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119.39746487967901</c:v>
                </c:pt>
                <c:pt idx="1">
                  <c:v>118.673237377223</c:v>
                </c:pt>
                <c:pt idx="2">
                  <c:v>118.619322093268</c:v>
                </c:pt>
                <c:pt idx="3">
                  <c:v>118.567494303711</c:v>
                </c:pt>
                <c:pt idx="4">
                  <c:v>118.51451243340701</c:v>
                </c:pt>
                <c:pt idx="5">
                  <c:v>118.461228540321</c:v>
                </c:pt>
                <c:pt idx="6">
                  <c:v>123.757382902963</c:v>
                </c:pt>
                <c:pt idx="7">
                  <c:v>130.36506167155201</c:v>
                </c:pt>
                <c:pt idx="8">
                  <c:v>185.96462709333099</c:v>
                </c:pt>
                <c:pt idx="9">
                  <c:v>134.872904195144</c:v>
                </c:pt>
                <c:pt idx="10">
                  <c:v>177.78339344298701</c:v>
                </c:pt>
                <c:pt idx="11">
                  <c:v>204.495988284079</c:v>
                </c:pt>
                <c:pt idx="12">
                  <c:v>124.35677445839499</c:v>
                </c:pt>
                <c:pt idx="13">
                  <c:v>125.406162136378</c:v>
                </c:pt>
                <c:pt idx="14">
                  <c:v>125.32921761532501</c:v>
                </c:pt>
                <c:pt idx="15">
                  <c:v>125.499460374778</c:v>
                </c:pt>
                <c:pt idx="16">
                  <c:v>181.27937149014801</c:v>
                </c:pt>
                <c:pt idx="17">
                  <c:v>186.52099223841</c:v>
                </c:pt>
                <c:pt idx="18">
                  <c:v>195.58919768685499</c:v>
                </c:pt>
                <c:pt idx="19">
                  <c:v>320.119789882975</c:v>
                </c:pt>
                <c:pt idx="20">
                  <c:v>194.75124282574799</c:v>
                </c:pt>
                <c:pt idx="21">
                  <c:v>170.50690223028499</c:v>
                </c:pt>
                <c:pt idx="22">
                  <c:v>172.45622800694201</c:v>
                </c:pt>
                <c:pt idx="23">
                  <c:v>131.77364708441101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59.026281657528102</c:v>
                </c:pt>
                <c:pt idx="13">
                  <c:v>0</c:v>
                </c:pt>
                <c:pt idx="14">
                  <c:v>6.57089993195315</c:v>
                </c:pt>
                <c:pt idx="15">
                  <c:v>107.189859711715</c:v>
                </c:pt>
                <c:pt idx="16">
                  <c:v>96.517902927061698</c:v>
                </c:pt>
                <c:pt idx="17">
                  <c:v>170.956857733248</c:v>
                </c:pt>
                <c:pt idx="18">
                  <c:v>276.168544462542</c:v>
                </c:pt>
                <c:pt idx="19">
                  <c:v>225.47921248815399</c:v>
                </c:pt>
                <c:pt idx="20">
                  <c:v>115.995458546706</c:v>
                </c:pt>
                <c:pt idx="21">
                  <c:v>74.123237071626093</c:v>
                </c:pt>
                <c:pt idx="22">
                  <c:v>73.963733295544799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99552"/>
        <c:axId val="170601088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-2864.2459524781202</c:v>
                </c:pt>
                <c:pt idx="1">
                  <c:v>-2777.95109517022</c:v>
                </c:pt>
                <c:pt idx="2">
                  <c:v>-1658.76855086367</c:v>
                </c:pt>
                <c:pt idx="3">
                  <c:v>-1435.7042712308501</c:v>
                </c:pt>
                <c:pt idx="4">
                  <c:v>-1310.59881286838</c:v>
                </c:pt>
                <c:pt idx="5">
                  <c:v>-1280.8486576426501</c:v>
                </c:pt>
                <c:pt idx="6">
                  <c:v>-1202.49757271354</c:v>
                </c:pt>
                <c:pt idx="7">
                  <c:v>-1010.87319882094</c:v>
                </c:pt>
                <c:pt idx="8">
                  <c:v>-1722.0308470120499</c:v>
                </c:pt>
                <c:pt idx="9">
                  <c:v>-1819.9131151489401</c:v>
                </c:pt>
                <c:pt idx="10">
                  <c:v>-1785.46797533119</c:v>
                </c:pt>
                <c:pt idx="11">
                  <c:v>-1622.3317256575799</c:v>
                </c:pt>
                <c:pt idx="12">
                  <c:v>-1869.01816183203</c:v>
                </c:pt>
                <c:pt idx="13">
                  <c:v>-1628.95733386028</c:v>
                </c:pt>
                <c:pt idx="14">
                  <c:v>-1756.0159604765199</c:v>
                </c:pt>
                <c:pt idx="15">
                  <c:v>-1878.70891965493</c:v>
                </c:pt>
                <c:pt idx="16">
                  <c:v>-1850.61937995481</c:v>
                </c:pt>
                <c:pt idx="17">
                  <c:v>-1775.79951349722</c:v>
                </c:pt>
                <c:pt idx="18">
                  <c:v>-1785.3086628183501</c:v>
                </c:pt>
                <c:pt idx="19">
                  <c:v>-1990.28299307353</c:v>
                </c:pt>
                <c:pt idx="20">
                  <c:v>-1948.48186694637</c:v>
                </c:pt>
                <c:pt idx="21">
                  <c:v>-2256.1121095487001</c:v>
                </c:pt>
                <c:pt idx="22">
                  <c:v>-2218.9359486217099</c:v>
                </c:pt>
                <c:pt idx="23">
                  <c:v>-2288.1531013230501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0</c:v>
                </c:pt>
                <c:pt idx="1">
                  <c:v>-16.578499555669399</c:v>
                </c:pt>
                <c:pt idx="2">
                  <c:v>-977.84165946198505</c:v>
                </c:pt>
                <c:pt idx="3">
                  <c:v>-1064.8201556971001</c:v>
                </c:pt>
                <c:pt idx="4">
                  <c:v>-1058.7288600858001</c:v>
                </c:pt>
                <c:pt idx="5">
                  <c:v>-1052.5119312839499</c:v>
                </c:pt>
                <c:pt idx="6">
                  <c:v>-1044.55605621922</c:v>
                </c:pt>
                <c:pt idx="7">
                  <c:v>-938.25329197696203</c:v>
                </c:pt>
                <c:pt idx="8">
                  <c:v>-572.94162193065404</c:v>
                </c:pt>
                <c:pt idx="9">
                  <c:v>-4.9621582621195097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-0.10386691090741999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6704"/>
        <c:axId val="170615168"/>
      </c:areaChart>
      <c:catAx>
        <c:axId val="1705995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601088"/>
        <c:crosses val="autoZero"/>
        <c:auto val="1"/>
        <c:lblAlgn val="ctr"/>
        <c:lblOffset val="100"/>
        <c:noMultiLvlLbl val="0"/>
      </c:catAx>
      <c:valAx>
        <c:axId val="17060108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99552"/>
        <c:crosses val="autoZero"/>
        <c:crossBetween val="midCat"/>
        <c:majorUnit val="2000"/>
      </c:valAx>
      <c:valAx>
        <c:axId val="1706151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616704"/>
        <c:crosses val="max"/>
        <c:crossBetween val="midCat"/>
      </c:valAx>
      <c:catAx>
        <c:axId val="1706167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6151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3648.6020744934199</c:v>
                </c:pt>
                <c:pt idx="1">
                  <c:v>3646.95491905376</c:v>
                </c:pt>
                <c:pt idx="2">
                  <c:v>3647.1866643804301</c:v>
                </c:pt>
                <c:pt idx="3">
                  <c:v>3645.2660969139001</c:v>
                </c:pt>
                <c:pt idx="4">
                  <c:v>3646.0229965168401</c:v>
                </c:pt>
                <c:pt idx="5">
                  <c:v>3649.13556862206</c:v>
                </c:pt>
                <c:pt idx="6">
                  <c:v>3648.0602567932401</c:v>
                </c:pt>
                <c:pt idx="7">
                  <c:v>3647.76349806399</c:v>
                </c:pt>
                <c:pt idx="8">
                  <c:v>3649.20892594722</c:v>
                </c:pt>
                <c:pt idx="9">
                  <c:v>3653.7552485142801</c:v>
                </c:pt>
                <c:pt idx="10">
                  <c:v>3652.9583428552501</c:v>
                </c:pt>
                <c:pt idx="11">
                  <c:v>3653.0567197375099</c:v>
                </c:pt>
                <c:pt idx="12">
                  <c:v>3650.38259837749</c:v>
                </c:pt>
                <c:pt idx="13">
                  <c:v>3648.5153831729699</c:v>
                </c:pt>
                <c:pt idx="14">
                  <c:v>3650.4442782812498</c:v>
                </c:pt>
                <c:pt idx="15">
                  <c:v>3650.7893625679299</c:v>
                </c:pt>
                <c:pt idx="16">
                  <c:v>3651.66964639963</c:v>
                </c:pt>
                <c:pt idx="17">
                  <c:v>3655.2240190296998</c:v>
                </c:pt>
                <c:pt idx="18">
                  <c:v>3656.9545363612001</c:v>
                </c:pt>
                <c:pt idx="19">
                  <c:v>3654.9339232278899</c:v>
                </c:pt>
                <c:pt idx="20">
                  <c:v>3655.4107356659001</c:v>
                </c:pt>
                <c:pt idx="21">
                  <c:v>3657.3629896871898</c:v>
                </c:pt>
                <c:pt idx="22">
                  <c:v>3654.28541728451</c:v>
                </c:pt>
                <c:pt idx="23">
                  <c:v>3654.2970906357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3370.1029516877902</c:v>
                </c:pt>
                <c:pt idx="1">
                  <c:v>3399.6297862442102</c:v>
                </c:pt>
                <c:pt idx="2">
                  <c:v>3463.1990033135598</c:v>
                </c:pt>
                <c:pt idx="3">
                  <c:v>3158.6054202804198</c:v>
                </c:pt>
                <c:pt idx="4">
                  <c:v>3175.6168835603598</c:v>
                </c:pt>
                <c:pt idx="5">
                  <c:v>3182.5116342824899</c:v>
                </c:pt>
                <c:pt idx="6">
                  <c:v>3258.7551074201001</c:v>
                </c:pt>
                <c:pt idx="7">
                  <c:v>3525.9729232948098</c:v>
                </c:pt>
                <c:pt idx="8">
                  <c:v>3547.2983858492198</c:v>
                </c:pt>
                <c:pt idx="9">
                  <c:v>3518.73123141514</c:v>
                </c:pt>
                <c:pt idx="10">
                  <c:v>3639.7735026281998</c:v>
                </c:pt>
                <c:pt idx="11">
                  <c:v>3640.88144996253</c:v>
                </c:pt>
                <c:pt idx="12">
                  <c:v>3562.6139605212502</c:v>
                </c:pt>
                <c:pt idx="13">
                  <c:v>3410.9440654289501</c:v>
                </c:pt>
                <c:pt idx="14">
                  <c:v>3378.4721868849801</c:v>
                </c:pt>
                <c:pt idx="15">
                  <c:v>3398.88426163547</c:v>
                </c:pt>
                <c:pt idx="16">
                  <c:v>3404.0426550378802</c:v>
                </c:pt>
                <c:pt idx="17">
                  <c:v>3422.0121427896202</c:v>
                </c:pt>
                <c:pt idx="18">
                  <c:v>3346.7935585178898</c:v>
                </c:pt>
                <c:pt idx="19">
                  <c:v>3288.6231789649401</c:v>
                </c:pt>
                <c:pt idx="20">
                  <c:v>3117.3087019894601</c:v>
                </c:pt>
                <c:pt idx="21">
                  <c:v>3126.80002756559</c:v>
                </c:pt>
                <c:pt idx="22">
                  <c:v>3105.3941218116101</c:v>
                </c:pt>
                <c:pt idx="23">
                  <c:v>3152.0321417036398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283.81915046419101</c:v>
                </c:pt>
                <c:pt idx="1">
                  <c:v>288.72484345240599</c:v>
                </c:pt>
                <c:pt idx="2">
                  <c:v>291.63278759987298</c:v>
                </c:pt>
                <c:pt idx="3">
                  <c:v>263.25606149225098</c:v>
                </c:pt>
                <c:pt idx="4">
                  <c:v>273.413792525914</c:v>
                </c:pt>
                <c:pt idx="5">
                  <c:v>292.27695271412898</c:v>
                </c:pt>
                <c:pt idx="6">
                  <c:v>283.69031723709799</c:v>
                </c:pt>
                <c:pt idx="7">
                  <c:v>304.28854310072501</c:v>
                </c:pt>
                <c:pt idx="8">
                  <c:v>294.813456249372</c:v>
                </c:pt>
                <c:pt idx="9">
                  <c:v>302.66557858038902</c:v>
                </c:pt>
                <c:pt idx="10">
                  <c:v>302.973441250625</c:v>
                </c:pt>
                <c:pt idx="11">
                  <c:v>300.10732447485998</c:v>
                </c:pt>
                <c:pt idx="12">
                  <c:v>281.59385381797802</c:v>
                </c:pt>
                <c:pt idx="13">
                  <c:v>258.53106839710398</c:v>
                </c:pt>
                <c:pt idx="14">
                  <c:v>279.57435313042799</c:v>
                </c:pt>
                <c:pt idx="15">
                  <c:v>294.80509123457699</c:v>
                </c:pt>
                <c:pt idx="16">
                  <c:v>291.14924659848202</c:v>
                </c:pt>
                <c:pt idx="17">
                  <c:v>293.935049530691</c:v>
                </c:pt>
                <c:pt idx="18">
                  <c:v>295.11462665246802</c:v>
                </c:pt>
                <c:pt idx="19">
                  <c:v>296.617120918078</c:v>
                </c:pt>
                <c:pt idx="20">
                  <c:v>283.87603664964797</c:v>
                </c:pt>
                <c:pt idx="21">
                  <c:v>294.29812665994098</c:v>
                </c:pt>
                <c:pt idx="22">
                  <c:v>288.38017216404103</c:v>
                </c:pt>
                <c:pt idx="23">
                  <c:v>291.64784692423399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429.18419339423099</c:v>
                </c:pt>
                <c:pt idx="1">
                  <c:v>430.282717080792</c:v>
                </c:pt>
                <c:pt idx="2">
                  <c:v>432.89981841058699</c:v>
                </c:pt>
                <c:pt idx="3">
                  <c:v>432.02222300667597</c:v>
                </c:pt>
                <c:pt idx="4">
                  <c:v>434.52098819214399</c:v>
                </c:pt>
                <c:pt idx="5">
                  <c:v>447.57134830133202</c:v>
                </c:pt>
                <c:pt idx="6">
                  <c:v>500.41713372741299</c:v>
                </c:pt>
                <c:pt idx="7">
                  <c:v>506.017246084931</c:v>
                </c:pt>
                <c:pt idx="8">
                  <c:v>510.38189074928101</c:v>
                </c:pt>
                <c:pt idx="9">
                  <c:v>509.47779619194301</c:v>
                </c:pt>
                <c:pt idx="10">
                  <c:v>508.26633153027802</c:v>
                </c:pt>
                <c:pt idx="11">
                  <c:v>508.20772793153299</c:v>
                </c:pt>
                <c:pt idx="12">
                  <c:v>502.11493207443402</c:v>
                </c:pt>
                <c:pt idx="13">
                  <c:v>497.67555908100701</c:v>
                </c:pt>
                <c:pt idx="14">
                  <c:v>495.34615497284</c:v>
                </c:pt>
                <c:pt idx="15">
                  <c:v>498.96313916479698</c:v>
                </c:pt>
                <c:pt idx="16">
                  <c:v>504.04552642312399</c:v>
                </c:pt>
                <c:pt idx="17">
                  <c:v>511.79718085757997</c:v>
                </c:pt>
                <c:pt idx="18">
                  <c:v>511.40342876418202</c:v>
                </c:pt>
                <c:pt idx="19">
                  <c:v>505.669519437769</c:v>
                </c:pt>
                <c:pt idx="20">
                  <c:v>500.43800412826499</c:v>
                </c:pt>
                <c:pt idx="21">
                  <c:v>482.41777528615302</c:v>
                </c:pt>
                <c:pt idx="22">
                  <c:v>438.93783413002899</c:v>
                </c:pt>
                <c:pt idx="23">
                  <c:v>434.75721858549798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200.066296839204</c:v>
                </c:pt>
                <c:pt idx="1">
                  <c:v>198.61720212031301</c:v>
                </c:pt>
                <c:pt idx="2">
                  <c:v>188.11598805524</c:v>
                </c:pt>
                <c:pt idx="3">
                  <c:v>182.12517030740301</c:v>
                </c:pt>
                <c:pt idx="4">
                  <c:v>165.36170154753</c:v>
                </c:pt>
                <c:pt idx="5">
                  <c:v>179.79718495550199</c:v>
                </c:pt>
                <c:pt idx="6">
                  <c:v>202.13293965752001</c:v>
                </c:pt>
                <c:pt idx="7">
                  <c:v>183.472015569132</c:v>
                </c:pt>
                <c:pt idx="8">
                  <c:v>168.752231153857</c:v>
                </c:pt>
                <c:pt idx="9">
                  <c:v>155.905781265218</c:v>
                </c:pt>
                <c:pt idx="10">
                  <c:v>141.97060154794099</c:v>
                </c:pt>
                <c:pt idx="11">
                  <c:v>136.568994443962</c:v>
                </c:pt>
                <c:pt idx="12">
                  <c:v>136.75414807216799</c:v>
                </c:pt>
                <c:pt idx="13">
                  <c:v>132.53470217138599</c:v>
                </c:pt>
                <c:pt idx="14">
                  <c:v>139.48151541418201</c:v>
                </c:pt>
                <c:pt idx="15">
                  <c:v>138.74379858808001</c:v>
                </c:pt>
                <c:pt idx="16">
                  <c:v>152.29628057829399</c:v>
                </c:pt>
                <c:pt idx="17">
                  <c:v>175.66002218044801</c:v>
                </c:pt>
                <c:pt idx="18">
                  <c:v>174.555914330462</c:v>
                </c:pt>
                <c:pt idx="19">
                  <c:v>182.152342286292</c:v>
                </c:pt>
                <c:pt idx="20">
                  <c:v>202.96764765215201</c:v>
                </c:pt>
                <c:pt idx="21">
                  <c:v>202.09557959682101</c:v>
                </c:pt>
                <c:pt idx="22">
                  <c:v>214.964894553123</c:v>
                </c:pt>
                <c:pt idx="23">
                  <c:v>209.144515044147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2.1692667334048998</c:v>
                </c:pt>
                <c:pt idx="8">
                  <c:v>14.382561157504901</c:v>
                </c:pt>
                <c:pt idx="9">
                  <c:v>87.307741073343806</c:v>
                </c:pt>
                <c:pt idx="10">
                  <c:v>168.46139298725899</c:v>
                </c:pt>
                <c:pt idx="11">
                  <c:v>237.74832868147999</c:v>
                </c:pt>
                <c:pt idx="12">
                  <c:v>394.49223177298501</c:v>
                </c:pt>
                <c:pt idx="13">
                  <c:v>463.68320537760502</c:v>
                </c:pt>
                <c:pt idx="14">
                  <c:v>281.52343636458102</c:v>
                </c:pt>
                <c:pt idx="15">
                  <c:v>80.832733092068096</c:v>
                </c:pt>
                <c:pt idx="16">
                  <c:v>2.6807642603342101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131.305447529324</c:v>
                </c:pt>
                <c:pt idx="1">
                  <c:v>130.210125954597</c:v>
                </c:pt>
                <c:pt idx="2">
                  <c:v>130.19841617607401</c:v>
                </c:pt>
                <c:pt idx="3">
                  <c:v>129.082518792907</c:v>
                </c:pt>
                <c:pt idx="4">
                  <c:v>129.03786125021699</c:v>
                </c:pt>
                <c:pt idx="5">
                  <c:v>127.94150685424501</c:v>
                </c:pt>
                <c:pt idx="6">
                  <c:v>132.21207871236399</c:v>
                </c:pt>
                <c:pt idx="7">
                  <c:v>145.09547120510899</c:v>
                </c:pt>
                <c:pt idx="8">
                  <c:v>141.811599360553</c:v>
                </c:pt>
                <c:pt idx="9">
                  <c:v>180.312251942979</c:v>
                </c:pt>
                <c:pt idx="10">
                  <c:v>336.73786337559301</c:v>
                </c:pt>
                <c:pt idx="11">
                  <c:v>181.51397874247999</c:v>
                </c:pt>
                <c:pt idx="12">
                  <c:v>143.35300363007801</c:v>
                </c:pt>
                <c:pt idx="13">
                  <c:v>145.086059337515</c:v>
                </c:pt>
                <c:pt idx="14">
                  <c:v>143.358025802079</c:v>
                </c:pt>
                <c:pt idx="15">
                  <c:v>184.19879469289901</c:v>
                </c:pt>
                <c:pt idx="16">
                  <c:v>135.42234705599199</c:v>
                </c:pt>
                <c:pt idx="17">
                  <c:v>146.546043458714</c:v>
                </c:pt>
                <c:pt idx="18">
                  <c:v>149.39730677854899</c:v>
                </c:pt>
                <c:pt idx="19">
                  <c:v>139.38727554567799</c:v>
                </c:pt>
                <c:pt idx="20">
                  <c:v>138.98435864711601</c:v>
                </c:pt>
                <c:pt idx="21">
                  <c:v>139.387047246469</c:v>
                </c:pt>
                <c:pt idx="22">
                  <c:v>139.64578224457199</c:v>
                </c:pt>
                <c:pt idx="23">
                  <c:v>138.55619483973999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75.812835412987496</c:v>
                </c:pt>
                <c:pt idx="13">
                  <c:v>68.905562877570006</c:v>
                </c:pt>
                <c:pt idx="14">
                  <c:v>195.99710890174401</c:v>
                </c:pt>
                <c:pt idx="15">
                  <c:v>280.04803548921501</c:v>
                </c:pt>
                <c:pt idx="16">
                  <c:v>535.823686267771</c:v>
                </c:pt>
                <c:pt idx="17">
                  <c:v>862.96318351823095</c:v>
                </c:pt>
                <c:pt idx="18">
                  <c:v>785.641048616273</c:v>
                </c:pt>
                <c:pt idx="19">
                  <c:v>449.741125726733</c:v>
                </c:pt>
                <c:pt idx="20">
                  <c:v>236.966843679325</c:v>
                </c:pt>
                <c:pt idx="21">
                  <c:v>93.4364433159366</c:v>
                </c:pt>
                <c:pt idx="22">
                  <c:v>73.704624601431107</c:v>
                </c:pt>
                <c:pt idx="23">
                  <c:v>217.282946498488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0800"/>
        <c:axId val="170702336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-1282.03853585511</c:v>
                </c:pt>
                <c:pt idx="1">
                  <c:v>-932.99553435675</c:v>
                </c:pt>
                <c:pt idx="2">
                  <c:v>-844.56407495548797</c:v>
                </c:pt>
                <c:pt idx="3">
                  <c:v>-725.80309441852501</c:v>
                </c:pt>
                <c:pt idx="4">
                  <c:v>-758.56120113628504</c:v>
                </c:pt>
                <c:pt idx="5">
                  <c:v>-753.27175417818</c:v>
                </c:pt>
                <c:pt idx="6">
                  <c:v>-1094.4712629379301</c:v>
                </c:pt>
                <c:pt idx="7">
                  <c:v>-1682.82493266704</c:v>
                </c:pt>
                <c:pt idx="8">
                  <c:v>-1369.1124735521</c:v>
                </c:pt>
                <c:pt idx="9">
                  <c:v>-1009.69072368453</c:v>
                </c:pt>
                <c:pt idx="10">
                  <c:v>-964.24051872964503</c:v>
                </c:pt>
                <c:pt idx="11">
                  <c:v>-823.03116913502004</c:v>
                </c:pt>
                <c:pt idx="12">
                  <c:v>-1032.1431065362799</c:v>
                </c:pt>
                <c:pt idx="13">
                  <c:v>-926.78889339641603</c:v>
                </c:pt>
                <c:pt idx="14">
                  <c:v>-1080.28320003367</c:v>
                </c:pt>
                <c:pt idx="15">
                  <c:v>-981.33690123573399</c:v>
                </c:pt>
                <c:pt idx="16">
                  <c:v>-1044.45270874074</c:v>
                </c:pt>
                <c:pt idx="17">
                  <c:v>-1509.74280320301</c:v>
                </c:pt>
                <c:pt idx="18">
                  <c:v>-1712.0773808870999</c:v>
                </c:pt>
                <c:pt idx="19">
                  <c:v>-1566.4909285465201</c:v>
                </c:pt>
                <c:pt idx="20">
                  <c:v>-1517.7858365315301</c:v>
                </c:pt>
                <c:pt idx="21">
                  <c:v>-1525.50732857511</c:v>
                </c:pt>
                <c:pt idx="22">
                  <c:v>-1569.8744181366601</c:v>
                </c:pt>
                <c:pt idx="23">
                  <c:v>-1965.4971990671499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-427.69324896817199</c:v>
                </c:pt>
                <c:pt idx="1">
                  <c:v>-855.48873648051597</c:v>
                </c:pt>
                <c:pt idx="2">
                  <c:v>-1106.27048867453</c:v>
                </c:pt>
                <c:pt idx="3">
                  <c:v>-1104.20267355183</c:v>
                </c:pt>
                <c:pt idx="4">
                  <c:v>-1096.48684397994</c:v>
                </c:pt>
                <c:pt idx="5">
                  <c:v>-983.131793378108</c:v>
                </c:pt>
                <c:pt idx="6">
                  <c:v>-574.94829902801303</c:v>
                </c:pt>
                <c:pt idx="7">
                  <c:v>-4.8855955845570396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9760"/>
        <c:axId val="170703872"/>
      </c:areaChart>
      <c:catAx>
        <c:axId val="1707008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702336"/>
        <c:crosses val="autoZero"/>
        <c:auto val="1"/>
        <c:lblAlgn val="ctr"/>
        <c:lblOffset val="100"/>
        <c:noMultiLvlLbl val="0"/>
      </c:catAx>
      <c:valAx>
        <c:axId val="170702336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700800"/>
        <c:crosses val="autoZero"/>
        <c:crossBetween val="midCat"/>
        <c:majorUnit val="2000"/>
      </c:valAx>
      <c:valAx>
        <c:axId val="17070387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709760"/>
        <c:crosses val="max"/>
        <c:crossBetween val="midCat"/>
      </c:valAx>
      <c:catAx>
        <c:axId val="1707097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7038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686.09954800000014</c:v>
                </c:pt>
                <c:pt idx="2">
                  <c:v>0</c:v>
                </c:pt>
                <c:pt idx="3">
                  <c:v>0.28361700000000001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3.1475999999999997</c:v>
                </c:pt>
                <c:pt idx="2">
                  <c:v>0</c:v>
                </c:pt>
                <c:pt idx="3">
                  <c:v>655.99667099999999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923.34876000000008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10103.023655999999</c:v>
                </c:pt>
                <c:pt idx="2">
                  <c:v>0</c:v>
                </c:pt>
                <c:pt idx="3">
                  <c:v>0.83619699999999997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15.794459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2.735236</c:v>
                </c:pt>
                <c:pt idx="2">
                  <c:v>0</c:v>
                </c:pt>
                <c:pt idx="3">
                  <c:v>2.0730000000000002E-3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52.092593999999998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190.73868199999998</c:v>
                </c:pt>
                <c:pt idx="2">
                  <c:v>0</c:v>
                </c:pt>
                <c:pt idx="3">
                  <c:v>64.734364999999997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0.55149999999999999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2.7494719999999999</c:v>
                </c:pt>
                <c:pt idx="2">
                  <c:v>0</c:v>
                </c:pt>
                <c:pt idx="3">
                  <c:v>2.1457500000000005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206.86735999999999</c:v>
                </c:pt>
                <c:pt idx="2">
                  <c:v>1226.26596</c:v>
                </c:pt>
                <c:pt idx="3">
                  <c:v>365.48754999999989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8736.2112199999992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109</c:v>
              </c:pt>
              <c:pt idx="6">
                <c:v>131</c:v>
              </c:pt>
              <c:pt idx="7">
                <c:v>153</c:v>
              </c:pt>
              <c:pt idx="8">
                <c:v>175</c:v>
              </c:pt>
              <c:pt idx="9">
                <c:v>197</c:v>
              </c:pt>
              <c:pt idx="10">
                <c:v>219</c:v>
              </c:pt>
              <c:pt idx="11">
                <c:v>241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328</c:v>
              </c:pt>
              <c:pt idx="16">
                <c:v>350</c:v>
              </c:pt>
              <c:pt idx="17">
                <c:v>372</c:v>
              </c:pt>
              <c:pt idx="18">
                <c:v>394</c:v>
              </c:pt>
              <c:pt idx="19">
                <c:v>416</c:v>
              </c:pt>
              <c:pt idx="20">
                <c:v>438</c:v>
              </c:pt>
              <c:pt idx="21">
                <c:v>460</c:v>
              </c:pt>
              <c:pt idx="22">
                <c:v>482</c:v>
              </c:pt>
              <c:pt idx="23">
                <c:v>504</c:v>
              </c:pt>
              <c:pt idx="24">
                <c:v>526</c:v>
              </c:pt>
              <c:pt idx="25">
                <c:v>547</c:v>
              </c:pt>
              <c:pt idx="26">
                <c:v>569</c:v>
              </c:pt>
              <c:pt idx="27">
                <c:v>591</c:v>
              </c:pt>
              <c:pt idx="28">
                <c:v>613</c:v>
              </c:pt>
              <c:pt idx="29">
                <c:v>635</c:v>
              </c:pt>
              <c:pt idx="30">
                <c:v>657</c:v>
              </c:pt>
              <c:pt idx="31">
                <c:v>679</c:v>
              </c:pt>
              <c:pt idx="32">
                <c:v>701</c:v>
              </c:pt>
              <c:pt idx="33">
                <c:v>723</c:v>
              </c:pt>
              <c:pt idx="34">
                <c:v>745</c:v>
              </c:pt>
              <c:pt idx="35">
                <c:v>766</c:v>
              </c:pt>
              <c:pt idx="36">
                <c:v>788</c:v>
              </c:pt>
              <c:pt idx="37">
                <c:v>810</c:v>
              </c:pt>
              <c:pt idx="38">
                <c:v>832</c:v>
              </c:pt>
              <c:pt idx="39">
                <c:v>854</c:v>
              </c:pt>
              <c:pt idx="40">
                <c:v>876</c:v>
              </c:pt>
              <c:pt idx="41">
                <c:v>898</c:v>
              </c:pt>
              <c:pt idx="42">
                <c:v>920</c:v>
              </c:pt>
              <c:pt idx="43">
                <c:v>942</c:v>
              </c:pt>
              <c:pt idx="44">
                <c:v>963</c:v>
              </c:pt>
              <c:pt idx="45">
                <c:v>985</c:v>
              </c:pt>
              <c:pt idx="46">
                <c:v>1007</c:v>
              </c:pt>
              <c:pt idx="47">
                <c:v>1029</c:v>
              </c:pt>
              <c:pt idx="48">
                <c:v>1051</c:v>
              </c:pt>
              <c:pt idx="49">
                <c:v>1073</c:v>
              </c:pt>
              <c:pt idx="50">
                <c:v>1095</c:v>
              </c:pt>
              <c:pt idx="51">
                <c:v>1117</c:v>
              </c:pt>
              <c:pt idx="52">
                <c:v>1139</c:v>
              </c:pt>
              <c:pt idx="53">
                <c:v>1161</c:v>
              </c:pt>
              <c:pt idx="54">
                <c:v>1182</c:v>
              </c:pt>
              <c:pt idx="55">
                <c:v>1204</c:v>
              </c:pt>
              <c:pt idx="56">
                <c:v>1226</c:v>
              </c:pt>
              <c:pt idx="57">
                <c:v>1248</c:v>
              </c:pt>
              <c:pt idx="58">
                <c:v>1270</c:v>
              </c:pt>
              <c:pt idx="59">
                <c:v>1292</c:v>
              </c:pt>
              <c:pt idx="60">
                <c:v>1314</c:v>
              </c:pt>
              <c:pt idx="61">
                <c:v>1336</c:v>
              </c:pt>
              <c:pt idx="62">
                <c:v>1358</c:v>
              </c:pt>
              <c:pt idx="63">
                <c:v>1380</c:v>
              </c:pt>
              <c:pt idx="64">
                <c:v>1401</c:v>
              </c:pt>
              <c:pt idx="65">
                <c:v>1423</c:v>
              </c:pt>
              <c:pt idx="66">
                <c:v>1445</c:v>
              </c:pt>
              <c:pt idx="67">
                <c:v>1467</c:v>
              </c:pt>
              <c:pt idx="68">
                <c:v>1489</c:v>
              </c:pt>
              <c:pt idx="69">
                <c:v>1511</c:v>
              </c:pt>
              <c:pt idx="70">
                <c:v>1533</c:v>
              </c:pt>
              <c:pt idx="71">
                <c:v>1555</c:v>
              </c:pt>
              <c:pt idx="72">
                <c:v>1577</c:v>
              </c:pt>
              <c:pt idx="73">
                <c:v>1599</c:v>
              </c:pt>
              <c:pt idx="74">
                <c:v>1620</c:v>
              </c:pt>
              <c:pt idx="75">
                <c:v>1642</c:v>
              </c:pt>
              <c:pt idx="76">
                <c:v>1664</c:v>
              </c:pt>
              <c:pt idx="77">
                <c:v>1686</c:v>
              </c:pt>
              <c:pt idx="78">
                <c:v>1708</c:v>
              </c:pt>
              <c:pt idx="79">
                <c:v>1730</c:v>
              </c:pt>
              <c:pt idx="80">
                <c:v>1752</c:v>
              </c:pt>
              <c:pt idx="81">
                <c:v>1774</c:v>
              </c:pt>
              <c:pt idx="82">
                <c:v>1796</c:v>
              </c:pt>
              <c:pt idx="83">
                <c:v>1817</c:v>
              </c:pt>
              <c:pt idx="84">
                <c:v>1839</c:v>
              </c:pt>
              <c:pt idx="85">
                <c:v>1861</c:v>
              </c:pt>
              <c:pt idx="86">
                <c:v>1883</c:v>
              </c:pt>
              <c:pt idx="87">
                <c:v>1905</c:v>
              </c:pt>
              <c:pt idx="88">
                <c:v>1927</c:v>
              </c:pt>
              <c:pt idx="89">
                <c:v>1949</c:v>
              </c:pt>
              <c:pt idx="90">
                <c:v>1971</c:v>
              </c:pt>
              <c:pt idx="91">
                <c:v>1993</c:v>
              </c:pt>
              <c:pt idx="92">
                <c:v>2015</c:v>
              </c:pt>
              <c:pt idx="93">
                <c:v>2036</c:v>
              </c:pt>
              <c:pt idx="94">
                <c:v>2058</c:v>
              </c:pt>
              <c:pt idx="95">
                <c:v>2080</c:v>
              </c:pt>
              <c:pt idx="96">
                <c:v>2102</c:v>
              </c:pt>
              <c:pt idx="97">
                <c:v>2124</c:v>
              </c:pt>
              <c:pt idx="98">
                <c:v>2146</c:v>
              </c:pt>
              <c:pt idx="99">
                <c:v>2168</c:v>
              </c:pt>
              <c:pt idx="100">
                <c:v>2190</c:v>
              </c:pt>
              <c:pt idx="101">
                <c:v>2212</c:v>
              </c:pt>
              <c:pt idx="102">
                <c:v>2234</c:v>
              </c:pt>
              <c:pt idx="103">
                <c:v>2255</c:v>
              </c:pt>
              <c:pt idx="104">
                <c:v>2277</c:v>
              </c:pt>
              <c:pt idx="105">
                <c:v>2299</c:v>
              </c:pt>
              <c:pt idx="106">
                <c:v>2321</c:v>
              </c:pt>
              <c:pt idx="107">
                <c:v>2343</c:v>
              </c:pt>
              <c:pt idx="108">
                <c:v>2365</c:v>
              </c:pt>
              <c:pt idx="109">
                <c:v>2387</c:v>
              </c:pt>
              <c:pt idx="110">
                <c:v>2409</c:v>
              </c:pt>
              <c:pt idx="111">
                <c:v>2431</c:v>
              </c:pt>
              <c:pt idx="112">
                <c:v>2453</c:v>
              </c:pt>
              <c:pt idx="113">
                <c:v>2474</c:v>
              </c:pt>
              <c:pt idx="114">
                <c:v>2496</c:v>
              </c:pt>
              <c:pt idx="115">
                <c:v>2518</c:v>
              </c:pt>
              <c:pt idx="116">
                <c:v>2540</c:v>
              </c:pt>
              <c:pt idx="117">
                <c:v>2562</c:v>
              </c:pt>
              <c:pt idx="118">
                <c:v>2584</c:v>
              </c:pt>
              <c:pt idx="119">
                <c:v>2606</c:v>
              </c:pt>
              <c:pt idx="120">
                <c:v>2628</c:v>
              </c:pt>
              <c:pt idx="121">
                <c:v>2650</c:v>
              </c:pt>
              <c:pt idx="122">
                <c:v>2671</c:v>
              </c:pt>
              <c:pt idx="123">
                <c:v>2693</c:v>
              </c:pt>
              <c:pt idx="124">
                <c:v>2715</c:v>
              </c:pt>
              <c:pt idx="125">
                <c:v>2737</c:v>
              </c:pt>
              <c:pt idx="126">
                <c:v>2759</c:v>
              </c:pt>
              <c:pt idx="127">
                <c:v>2781</c:v>
              </c:pt>
              <c:pt idx="128">
                <c:v>2803</c:v>
              </c:pt>
              <c:pt idx="129">
                <c:v>2825</c:v>
              </c:pt>
              <c:pt idx="130">
                <c:v>2847</c:v>
              </c:pt>
              <c:pt idx="131">
                <c:v>2869</c:v>
              </c:pt>
              <c:pt idx="132">
                <c:v>2890</c:v>
              </c:pt>
              <c:pt idx="133">
                <c:v>2912</c:v>
              </c:pt>
              <c:pt idx="134">
                <c:v>2934</c:v>
              </c:pt>
              <c:pt idx="135">
                <c:v>2956</c:v>
              </c:pt>
              <c:pt idx="136">
                <c:v>2978</c:v>
              </c:pt>
              <c:pt idx="137">
                <c:v>3000</c:v>
              </c:pt>
              <c:pt idx="138">
                <c:v>3022</c:v>
              </c:pt>
              <c:pt idx="139">
                <c:v>3044</c:v>
              </c:pt>
              <c:pt idx="140">
                <c:v>3066</c:v>
              </c:pt>
              <c:pt idx="141">
                <c:v>3088</c:v>
              </c:pt>
              <c:pt idx="142">
                <c:v>3109</c:v>
              </c:pt>
              <c:pt idx="143">
                <c:v>3131</c:v>
              </c:pt>
              <c:pt idx="144">
                <c:v>3153</c:v>
              </c:pt>
              <c:pt idx="145">
                <c:v>3175</c:v>
              </c:pt>
              <c:pt idx="146">
                <c:v>3197</c:v>
              </c:pt>
              <c:pt idx="147">
                <c:v>3219</c:v>
              </c:pt>
              <c:pt idx="148">
                <c:v>3241</c:v>
              </c:pt>
              <c:pt idx="149">
                <c:v>3263</c:v>
              </c:pt>
              <c:pt idx="150">
                <c:v>3285</c:v>
              </c:pt>
              <c:pt idx="151">
                <c:v>3307</c:v>
              </c:pt>
              <c:pt idx="152">
                <c:v>3328</c:v>
              </c:pt>
              <c:pt idx="153">
                <c:v>3350</c:v>
              </c:pt>
              <c:pt idx="154">
                <c:v>3372</c:v>
              </c:pt>
              <c:pt idx="155">
                <c:v>3394</c:v>
              </c:pt>
              <c:pt idx="156">
                <c:v>3416</c:v>
              </c:pt>
              <c:pt idx="157">
                <c:v>3438</c:v>
              </c:pt>
              <c:pt idx="158">
                <c:v>3460</c:v>
              </c:pt>
              <c:pt idx="159">
                <c:v>3482</c:v>
              </c:pt>
              <c:pt idx="160">
                <c:v>3504</c:v>
              </c:pt>
              <c:pt idx="161">
                <c:v>3525</c:v>
              </c:pt>
              <c:pt idx="162">
                <c:v>3547</c:v>
              </c:pt>
              <c:pt idx="163">
                <c:v>3569</c:v>
              </c:pt>
              <c:pt idx="164">
                <c:v>3591</c:v>
              </c:pt>
              <c:pt idx="165">
                <c:v>3613</c:v>
              </c:pt>
              <c:pt idx="166">
                <c:v>3635</c:v>
              </c:pt>
              <c:pt idx="167">
                <c:v>3657</c:v>
              </c:pt>
              <c:pt idx="168">
                <c:v>3679</c:v>
              </c:pt>
              <c:pt idx="169">
                <c:v>3701</c:v>
              </c:pt>
              <c:pt idx="170">
                <c:v>3723</c:v>
              </c:pt>
              <c:pt idx="171">
                <c:v>3744</c:v>
              </c:pt>
              <c:pt idx="172">
                <c:v>3766</c:v>
              </c:pt>
              <c:pt idx="173">
                <c:v>3788</c:v>
              </c:pt>
              <c:pt idx="174">
                <c:v>3810</c:v>
              </c:pt>
              <c:pt idx="175">
                <c:v>3832</c:v>
              </c:pt>
              <c:pt idx="176">
                <c:v>3854</c:v>
              </c:pt>
              <c:pt idx="177">
                <c:v>3876</c:v>
              </c:pt>
              <c:pt idx="178">
                <c:v>3898</c:v>
              </c:pt>
              <c:pt idx="179">
                <c:v>3920</c:v>
              </c:pt>
              <c:pt idx="180">
                <c:v>3942</c:v>
              </c:pt>
              <c:pt idx="181">
                <c:v>3963</c:v>
              </c:pt>
              <c:pt idx="182">
                <c:v>3985</c:v>
              </c:pt>
              <c:pt idx="183">
                <c:v>4007</c:v>
              </c:pt>
              <c:pt idx="184">
                <c:v>4029</c:v>
              </c:pt>
              <c:pt idx="185">
                <c:v>4051</c:v>
              </c:pt>
              <c:pt idx="186">
                <c:v>4073</c:v>
              </c:pt>
              <c:pt idx="187">
                <c:v>4095</c:v>
              </c:pt>
              <c:pt idx="188">
                <c:v>4117</c:v>
              </c:pt>
              <c:pt idx="189">
                <c:v>4139</c:v>
              </c:pt>
              <c:pt idx="190">
                <c:v>4161</c:v>
              </c:pt>
              <c:pt idx="191">
                <c:v>4182</c:v>
              </c:pt>
              <c:pt idx="192">
                <c:v>4204</c:v>
              </c:pt>
              <c:pt idx="193">
                <c:v>4226</c:v>
              </c:pt>
              <c:pt idx="194">
                <c:v>4248</c:v>
              </c:pt>
              <c:pt idx="195">
                <c:v>4270</c:v>
              </c:pt>
              <c:pt idx="196">
                <c:v>4292</c:v>
              </c:pt>
              <c:pt idx="197">
                <c:v>4314</c:v>
              </c:pt>
              <c:pt idx="198">
                <c:v>4336</c:v>
              </c:pt>
              <c:pt idx="199">
                <c:v>4358</c:v>
              </c:pt>
              <c:pt idx="200">
                <c:v>4380</c:v>
              </c:pt>
              <c:pt idx="201">
                <c:v>4401</c:v>
              </c:pt>
              <c:pt idx="202">
                <c:v>4423</c:v>
              </c:pt>
              <c:pt idx="203">
                <c:v>4445</c:v>
              </c:pt>
              <c:pt idx="204">
                <c:v>4467</c:v>
              </c:pt>
              <c:pt idx="205">
                <c:v>4489</c:v>
              </c:pt>
              <c:pt idx="206">
                <c:v>4511</c:v>
              </c:pt>
              <c:pt idx="207">
                <c:v>4533</c:v>
              </c:pt>
              <c:pt idx="208">
                <c:v>4555</c:v>
              </c:pt>
              <c:pt idx="209">
                <c:v>4577</c:v>
              </c:pt>
              <c:pt idx="210">
                <c:v>4598</c:v>
              </c:pt>
              <c:pt idx="211">
                <c:v>4620</c:v>
              </c:pt>
              <c:pt idx="212">
                <c:v>4642</c:v>
              </c:pt>
              <c:pt idx="213">
                <c:v>4664</c:v>
              </c:pt>
              <c:pt idx="214">
                <c:v>4686</c:v>
              </c:pt>
              <c:pt idx="215">
                <c:v>4708</c:v>
              </c:pt>
              <c:pt idx="216">
                <c:v>4730</c:v>
              </c:pt>
              <c:pt idx="217">
                <c:v>4752</c:v>
              </c:pt>
              <c:pt idx="218">
                <c:v>4774</c:v>
              </c:pt>
              <c:pt idx="219">
                <c:v>4796</c:v>
              </c:pt>
              <c:pt idx="220">
                <c:v>4817</c:v>
              </c:pt>
              <c:pt idx="221">
                <c:v>4839</c:v>
              </c:pt>
              <c:pt idx="222">
                <c:v>4861</c:v>
              </c:pt>
              <c:pt idx="223">
                <c:v>4883</c:v>
              </c:pt>
              <c:pt idx="224">
                <c:v>4905</c:v>
              </c:pt>
              <c:pt idx="225">
                <c:v>4927</c:v>
              </c:pt>
              <c:pt idx="226">
                <c:v>4949</c:v>
              </c:pt>
              <c:pt idx="227">
                <c:v>4971</c:v>
              </c:pt>
              <c:pt idx="228">
                <c:v>4993</c:v>
              </c:pt>
              <c:pt idx="229">
                <c:v>5015</c:v>
              </c:pt>
              <c:pt idx="230">
                <c:v>5036</c:v>
              </c:pt>
              <c:pt idx="231">
                <c:v>5058</c:v>
              </c:pt>
              <c:pt idx="232">
                <c:v>5080</c:v>
              </c:pt>
              <c:pt idx="233">
                <c:v>5102</c:v>
              </c:pt>
              <c:pt idx="234">
                <c:v>5124</c:v>
              </c:pt>
              <c:pt idx="235">
                <c:v>5146</c:v>
              </c:pt>
              <c:pt idx="236">
                <c:v>5168</c:v>
              </c:pt>
              <c:pt idx="237">
                <c:v>5190</c:v>
              </c:pt>
              <c:pt idx="238">
                <c:v>5212</c:v>
              </c:pt>
              <c:pt idx="239">
                <c:v>5234</c:v>
              </c:pt>
              <c:pt idx="240">
                <c:v>5255</c:v>
              </c:pt>
              <c:pt idx="241">
                <c:v>5277</c:v>
              </c:pt>
              <c:pt idx="242">
                <c:v>5299</c:v>
              </c:pt>
              <c:pt idx="243">
                <c:v>5321</c:v>
              </c:pt>
              <c:pt idx="244">
                <c:v>5343</c:v>
              </c:pt>
              <c:pt idx="245">
                <c:v>5365</c:v>
              </c:pt>
              <c:pt idx="246">
                <c:v>5387</c:v>
              </c:pt>
              <c:pt idx="247">
                <c:v>5409</c:v>
              </c:pt>
              <c:pt idx="248">
                <c:v>5431</c:v>
              </c:pt>
              <c:pt idx="249">
                <c:v>5452</c:v>
              </c:pt>
              <c:pt idx="250">
                <c:v>5474</c:v>
              </c:pt>
              <c:pt idx="251">
                <c:v>5496</c:v>
              </c:pt>
              <c:pt idx="252">
                <c:v>5518</c:v>
              </c:pt>
              <c:pt idx="253">
                <c:v>5540</c:v>
              </c:pt>
              <c:pt idx="254">
                <c:v>5562</c:v>
              </c:pt>
              <c:pt idx="255">
                <c:v>5584</c:v>
              </c:pt>
              <c:pt idx="256">
                <c:v>5606</c:v>
              </c:pt>
              <c:pt idx="257">
                <c:v>5628</c:v>
              </c:pt>
              <c:pt idx="258">
                <c:v>5650</c:v>
              </c:pt>
              <c:pt idx="259">
                <c:v>5671</c:v>
              </c:pt>
              <c:pt idx="260">
                <c:v>5693</c:v>
              </c:pt>
              <c:pt idx="261">
                <c:v>5715</c:v>
              </c:pt>
              <c:pt idx="262">
                <c:v>5737</c:v>
              </c:pt>
              <c:pt idx="263">
                <c:v>5759</c:v>
              </c:pt>
              <c:pt idx="264">
                <c:v>5781</c:v>
              </c:pt>
              <c:pt idx="265">
                <c:v>5803</c:v>
              </c:pt>
              <c:pt idx="266">
                <c:v>5825</c:v>
              </c:pt>
              <c:pt idx="267">
                <c:v>5847</c:v>
              </c:pt>
              <c:pt idx="268">
                <c:v>5869</c:v>
              </c:pt>
              <c:pt idx="269">
                <c:v>5890</c:v>
              </c:pt>
              <c:pt idx="270">
                <c:v>5912</c:v>
              </c:pt>
              <c:pt idx="271">
                <c:v>5934</c:v>
              </c:pt>
              <c:pt idx="272">
                <c:v>5956</c:v>
              </c:pt>
              <c:pt idx="273">
                <c:v>5978</c:v>
              </c:pt>
              <c:pt idx="274">
                <c:v>6000</c:v>
              </c:pt>
              <c:pt idx="275">
                <c:v>6022</c:v>
              </c:pt>
              <c:pt idx="276">
                <c:v>6044</c:v>
              </c:pt>
              <c:pt idx="277">
                <c:v>6066</c:v>
              </c:pt>
              <c:pt idx="278">
                <c:v>6088</c:v>
              </c:pt>
              <c:pt idx="279">
                <c:v>6109</c:v>
              </c:pt>
              <c:pt idx="280">
                <c:v>6131</c:v>
              </c:pt>
              <c:pt idx="281">
                <c:v>6153</c:v>
              </c:pt>
              <c:pt idx="282">
                <c:v>6175</c:v>
              </c:pt>
              <c:pt idx="283">
                <c:v>6197</c:v>
              </c:pt>
              <c:pt idx="284">
                <c:v>6219</c:v>
              </c:pt>
              <c:pt idx="285">
                <c:v>6241</c:v>
              </c:pt>
              <c:pt idx="286">
                <c:v>6263</c:v>
              </c:pt>
              <c:pt idx="287">
                <c:v>6285</c:v>
              </c:pt>
              <c:pt idx="288">
                <c:v>6306</c:v>
              </c:pt>
              <c:pt idx="289">
                <c:v>6328</c:v>
              </c:pt>
              <c:pt idx="290">
                <c:v>6350</c:v>
              </c:pt>
              <c:pt idx="291">
                <c:v>6372</c:v>
              </c:pt>
              <c:pt idx="292">
                <c:v>6394</c:v>
              </c:pt>
              <c:pt idx="293">
                <c:v>6416</c:v>
              </c:pt>
              <c:pt idx="294">
                <c:v>6438</c:v>
              </c:pt>
              <c:pt idx="295">
                <c:v>6460</c:v>
              </c:pt>
              <c:pt idx="296">
                <c:v>6482</c:v>
              </c:pt>
              <c:pt idx="297">
                <c:v>6504</c:v>
              </c:pt>
              <c:pt idx="298">
                <c:v>6525</c:v>
              </c:pt>
              <c:pt idx="299">
                <c:v>6547</c:v>
              </c:pt>
              <c:pt idx="300">
                <c:v>6569</c:v>
              </c:pt>
              <c:pt idx="301">
                <c:v>6591</c:v>
              </c:pt>
              <c:pt idx="302">
                <c:v>6613</c:v>
              </c:pt>
              <c:pt idx="303">
                <c:v>6635</c:v>
              </c:pt>
              <c:pt idx="304">
                <c:v>6657</c:v>
              </c:pt>
              <c:pt idx="305">
                <c:v>6679</c:v>
              </c:pt>
              <c:pt idx="306">
                <c:v>6701</c:v>
              </c:pt>
              <c:pt idx="307">
                <c:v>6723</c:v>
              </c:pt>
              <c:pt idx="308">
                <c:v>6744</c:v>
              </c:pt>
              <c:pt idx="309">
                <c:v>6766</c:v>
              </c:pt>
              <c:pt idx="310">
                <c:v>6788</c:v>
              </c:pt>
              <c:pt idx="311">
                <c:v>6810</c:v>
              </c:pt>
              <c:pt idx="312">
                <c:v>6832</c:v>
              </c:pt>
              <c:pt idx="313">
                <c:v>6854</c:v>
              </c:pt>
              <c:pt idx="314">
                <c:v>6876</c:v>
              </c:pt>
              <c:pt idx="315">
                <c:v>6898</c:v>
              </c:pt>
              <c:pt idx="316">
                <c:v>6920</c:v>
              </c:pt>
              <c:pt idx="317">
                <c:v>6942</c:v>
              </c:pt>
              <c:pt idx="318">
                <c:v>6963</c:v>
              </c:pt>
              <c:pt idx="319">
                <c:v>6985</c:v>
              </c:pt>
              <c:pt idx="320">
                <c:v>7007</c:v>
              </c:pt>
              <c:pt idx="321">
                <c:v>7029</c:v>
              </c:pt>
              <c:pt idx="322">
                <c:v>7051</c:v>
              </c:pt>
              <c:pt idx="323">
                <c:v>7073</c:v>
              </c:pt>
              <c:pt idx="324">
                <c:v>7095</c:v>
              </c:pt>
              <c:pt idx="325">
                <c:v>7117</c:v>
              </c:pt>
              <c:pt idx="326">
                <c:v>7139</c:v>
              </c:pt>
              <c:pt idx="327">
                <c:v>7160</c:v>
              </c:pt>
              <c:pt idx="328">
                <c:v>7182</c:v>
              </c:pt>
              <c:pt idx="329">
                <c:v>7204</c:v>
              </c:pt>
              <c:pt idx="330">
                <c:v>7226</c:v>
              </c:pt>
              <c:pt idx="331">
                <c:v>7248</c:v>
              </c:pt>
              <c:pt idx="332">
                <c:v>7270</c:v>
              </c:pt>
              <c:pt idx="333">
                <c:v>7292</c:v>
              </c:pt>
              <c:pt idx="334">
                <c:v>7314</c:v>
              </c:pt>
              <c:pt idx="335">
                <c:v>7336</c:v>
              </c:pt>
              <c:pt idx="336">
                <c:v>7358</c:v>
              </c:pt>
              <c:pt idx="337">
                <c:v>7379</c:v>
              </c:pt>
              <c:pt idx="338">
                <c:v>7401</c:v>
              </c:pt>
              <c:pt idx="339">
                <c:v>7423</c:v>
              </c:pt>
              <c:pt idx="340">
                <c:v>7445</c:v>
              </c:pt>
              <c:pt idx="341">
                <c:v>7467</c:v>
              </c:pt>
              <c:pt idx="342">
                <c:v>7489</c:v>
              </c:pt>
              <c:pt idx="343">
                <c:v>7511</c:v>
              </c:pt>
              <c:pt idx="344">
                <c:v>7533</c:v>
              </c:pt>
              <c:pt idx="345">
                <c:v>7555</c:v>
              </c:pt>
              <c:pt idx="346">
                <c:v>7577</c:v>
              </c:pt>
              <c:pt idx="347">
                <c:v>7598</c:v>
              </c:pt>
              <c:pt idx="348">
                <c:v>7620</c:v>
              </c:pt>
              <c:pt idx="349">
                <c:v>7642</c:v>
              </c:pt>
              <c:pt idx="350">
                <c:v>7664</c:v>
              </c:pt>
              <c:pt idx="351">
                <c:v>7686</c:v>
              </c:pt>
              <c:pt idx="352">
                <c:v>7708</c:v>
              </c:pt>
              <c:pt idx="353">
                <c:v>7730</c:v>
              </c:pt>
              <c:pt idx="354">
                <c:v>7752</c:v>
              </c:pt>
              <c:pt idx="355">
                <c:v>7774</c:v>
              </c:pt>
              <c:pt idx="356">
                <c:v>7796</c:v>
              </c:pt>
              <c:pt idx="357">
                <c:v>7817</c:v>
              </c:pt>
              <c:pt idx="358">
                <c:v>7839</c:v>
              </c:pt>
              <c:pt idx="359">
                <c:v>7861</c:v>
              </c:pt>
              <c:pt idx="360">
                <c:v>7883</c:v>
              </c:pt>
              <c:pt idx="361">
                <c:v>7905</c:v>
              </c:pt>
              <c:pt idx="362">
                <c:v>7927</c:v>
              </c:pt>
              <c:pt idx="363">
                <c:v>7949</c:v>
              </c:pt>
              <c:pt idx="364">
                <c:v>7971</c:v>
              </c:pt>
              <c:pt idx="365">
                <c:v>7993</c:v>
              </c:pt>
              <c:pt idx="366">
                <c:v>8014</c:v>
              </c:pt>
              <c:pt idx="367">
                <c:v>8036</c:v>
              </c:pt>
              <c:pt idx="368">
                <c:v>8058</c:v>
              </c:pt>
              <c:pt idx="369">
                <c:v>8080</c:v>
              </c:pt>
              <c:pt idx="370">
                <c:v>8102</c:v>
              </c:pt>
              <c:pt idx="371">
                <c:v>8124</c:v>
              </c:pt>
              <c:pt idx="372">
                <c:v>8146</c:v>
              </c:pt>
              <c:pt idx="373">
                <c:v>8168</c:v>
              </c:pt>
              <c:pt idx="374">
                <c:v>8190</c:v>
              </c:pt>
              <c:pt idx="375">
                <c:v>8212</c:v>
              </c:pt>
              <c:pt idx="376">
                <c:v>8233</c:v>
              </c:pt>
              <c:pt idx="377">
                <c:v>8255</c:v>
              </c:pt>
              <c:pt idx="378">
                <c:v>8277</c:v>
              </c:pt>
              <c:pt idx="379">
                <c:v>8299</c:v>
              </c:pt>
              <c:pt idx="380">
                <c:v>8321</c:v>
              </c:pt>
              <c:pt idx="381">
                <c:v>8343</c:v>
              </c:pt>
              <c:pt idx="382">
                <c:v>8365</c:v>
              </c:pt>
              <c:pt idx="383">
                <c:v>8387</c:v>
              </c:pt>
              <c:pt idx="384">
                <c:v>8409</c:v>
              </c:pt>
              <c:pt idx="385">
                <c:v>8431</c:v>
              </c:pt>
              <c:pt idx="386">
                <c:v>8452</c:v>
              </c:pt>
              <c:pt idx="387">
                <c:v>8474</c:v>
              </c:pt>
              <c:pt idx="388">
                <c:v>8496</c:v>
              </c:pt>
              <c:pt idx="389">
                <c:v>8518</c:v>
              </c:pt>
              <c:pt idx="390">
                <c:v>8540</c:v>
              </c:pt>
              <c:pt idx="391">
                <c:v>8562</c:v>
              </c:pt>
              <c:pt idx="392">
                <c:v>8584</c:v>
              </c:pt>
              <c:pt idx="393">
                <c:v>8606</c:v>
              </c:pt>
              <c:pt idx="394">
                <c:v>8628</c:v>
              </c:pt>
              <c:pt idx="395">
                <c:v>8650</c:v>
              </c:pt>
              <c:pt idx="396">
                <c:v>8671</c:v>
              </c:pt>
              <c:pt idx="397">
                <c:v>8693</c:v>
              </c:pt>
              <c:pt idx="398">
                <c:v>8715</c:v>
              </c:pt>
              <c:pt idx="399">
                <c:v>8737</c:v>
              </c:pt>
              <c:pt idx="400">
                <c:v>8759</c:v>
              </c:pt>
            </c:numLit>
          </c:xVal>
          <c:yVal>
            <c:numLit>
              <c:formatCode>General</c:formatCode>
              <c:ptCount val="401"/>
              <c:pt idx="0">
                <c:v>12108.4596806627</c:v>
              </c:pt>
              <c:pt idx="1">
                <c:v>11627.8596699028</c:v>
              </c:pt>
              <c:pt idx="2">
                <c:v>11462.303813496001</c:v>
              </c:pt>
              <c:pt idx="3">
                <c:v>11344.7281783611</c:v>
              </c:pt>
              <c:pt idx="4">
                <c:v>11245.4309011027</c:v>
              </c:pt>
              <c:pt idx="5">
                <c:v>11192.4822536345</c:v>
              </c:pt>
              <c:pt idx="6">
                <c:v>11154.3619175925</c:v>
              </c:pt>
              <c:pt idx="7">
                <c:v>11124.7271455472</c:v>
              </c:pt>
              <c:pt idx="8">
                <c:v>11092.5332829246</c:v>
              </c:pt>
              <c:pt idx="9">
                <c:v>11049.7527212359</c:v>
              </c:pt>
              <c:pt idx="10">
                <c:v>10996.1382531733</c:v>
              </c:pt>
              <c:pt idx="11">
                <c:v>10955.992401994899</c:v>
              </c:pt>
              <c:pt idx="12">
                <c:v>10915.7124629635</c:v>
              </c:pt>
              <c:pt idx="13">
                <c:v>10874.7244840166</c:v>
              </c:pt>
              <c:pt idx="14">
                <c:v>10834.1115254382</c:v>
              </c:pt>
              <c:pt idx="15">
                <c:v>10814.9834689258</c:v>
              </c:pt>
              <c:pt idx="16">
                <c:v>10791.947040164399</c:v>
              </c:pt>
              <c:pt idx="17">
                <c:v>10767.7889017627</c:v>
              </c:pt>
              <c:pt idx="18">
                <c:v>10738.297345287699</c:v>
              </c:pt>
              <c:pt idx="19">
                <c:v>10717.604612900999</c:v>
              </c:pt>
              <c:pt idx="20">
                <c:v>10689.1864469216</c:v>
              </c:pt>
              <c:pt idx="21">
                <c:v>10655.5999587079</c:v>
              </c:pt>
              <c:pt idx="22">
                <c:v>10619.345497676501</c:v>
              </c:pt>
              <c:pt idx="23">
                <c:v>10595.242753046199</c:v>
              </c:pt>
              <c:pt idx="24">
                <c:v>10572.5433554601</c:v>
              </c:pt>
              <c:pt idx="25">
                <c:v>10551.5164736192</c:v>
              </c:pt>
              <c:pt idx="26">
                <c:v>10533.943415803</c:v>
              </c:pt>
              <c:pt idx="27">
                <c:v>10517.6645874267</c:v>
              </c:pt>
              <c:pt idx="28">
                <c:v>10503.1212031958</c:v>
              </c:pt>
              <c:pt idx="29">
                <c:v>10487.119966528</c:v>
              </c:pt>
              <c:pt idx="30">
                <c:v>10469.5462254291</c:v>
              </c:pt>
              <c:pt idx="31">
                <c:v>10444.0500602992</c:v>
              </c:pt>
              <c:pt idx="32">
                <c:v>10413.110585890299</c:v>
              </c:pt>
              <c:pt idx="33">
                <c:v>10384.4662658094</c:v>
              </c:pt>
              <c:pt idx="34">
                <c:v>10355.986683199901</c:v>
              </c:pt>
              <c:pt idx="35">
                <c:v>10336.901504854</c:v>
              </c:pt>
              <c:pt idx="36">
                <c:v>10318.5205555668</c:v>
              </c:pt>
              <c:pt idx="37">
                <c:v>10285.0356717341</c:v>
              </c:pt>
              <c:pt idx="38">
                <c:v>10266.8043268654</c:v>
              </c:pt>
              <c:pt idx="39">
                <c:v>10249.608218809701</c:v>
              </c:pt>
              <c:pt idx="40">
                <c:v>10229.818434606401</c:v>
              </c:pt>
              <c:pt idx="41">
                <c:v>10212.9543055873</c:v>
              </c:pt>
              <c:pt idx="42">
                <c:v>10194.026840827901</c:v>
              </c:pt>
              <c:pt idx="43">
                <c:v>10174.6603662612</c:v>
              </c:pt>
              <c:pt idx="44">
                <c:v>10149.239954241</c:v>
              </c:pt>
              <c:pt idx="45">
                <c:v>10135.584458591</c:v>
              </c:pt>
              <c:pt idx="46">
                <c:v>10114.890366101899</c:v>
              </c:pt>
              <c:pt idx="47">
                <c:v>10096.940564061701</c:v>
              </c:pt>
              <c:pt idx="48">
                <c:v>10076.9621670052</c:v>
              </c:pt>
              <c:pt idx="49">
                <c:v>10050.377133874999</c:v>
              </c:pt>
              <c:pt idx="50">
                <c:v>10037.322606285899</c:v>
              </c:pt>
              <c:pt idx="51">
                <c:v>10029.136432691599</c:v>
              </c:pt>
              <c:pt idx="52">
                <c:v>10013.9821076429</c:v>
              </c:pt>
              <c:pt idx="53">
                <c:v>9991.6379914990102</c:v>
              </c:pt>
              <c:pt idx="54">
                <c:v>9978.7679837070791</c:v>
              </c:pt>
              <c:pt idx="55">
                <c:v>9955.8929371660306</c:v>
              </c:pt>
              <c:pt idx="56">
                <c:v>9941.77726169782</c:v>
              </c:pt>
              <c:pt idx="57">
                <c:v>9920.7655610872298</c:v>
              </c:pt>
              <c:pt idx="58">
                <c:v>9903.5709459454592</c:v>
              </c:pt>
              <c:pt idx="59">
                <c:v>9886.9274026606909</c:v>
              </c:pt>
              <c:pt idx="60">
                <c:v>9872.6938839560498</c:v>
              </c:pt>
              <c:pt idx="61">
                <c:v>9845.7411516758693</c:v>
              </c:pt>
              <c:pt idx="62">
                <c:v>9827.26167812944</c:v>
              </c:pt>
              <c:pt idx="63">
                <c:v>9808.7905272142107</c:v>
              </c:pt>
              <c:pt idx="64">
                <c:v>9793.2757781976707</c:v>
              </c:pt>
              <c:pt idx="65">
                <c:v>9778.1868485628493</c:v>
              </c:pt>
              <c:pt idx="66">
                <c:v>9756.3682765177</c:v>
              </c:pt>
              <c:pt idx="67">
                <c:v>9734.1755620263193</c:v>
              </c:pt>
              <c:pt idx="68">
                <c:v>9715.1930460883505</c:v>
              </c:pt>
              <c:pt idx="69">
                <c:v>9698.2479919822108</c:v>
              </c:pt>
              <c:pt idx="70">
                <c:v>9682.7613742679605</c:v>
              </c:pt>
              <c:pt idx="71">
                <c:v>9657.7991850841408</c:v>
              </c:pt>
              <c:pt idx="72">
                <c:v>9636.3184639773208</c:v>
              </c:pt>
              <c:pt idx="73">
                <c:v>9618.2769777707999</c:v>
              </c:pt>
              <c:pt idx="74">
                <c:v>9609.0471609349806</c:v>
              </c:pt>
              <c:pt idx="75">
                <c:v>9584.6868015481105</c:v>
              </c:pt>
              <c:pt idx="76">
                <c:v>9559.3929904134293</c:v>
              </c:pt>
              <c:pt idx="77">
                <c:v>9543.0880892559198</c:v>
              </c:pt>
              <c:pt idx="78">
                <c:v>9526.5041591105892</c:v>
              </c:pt>
              <c:pt idx="79">
                <c:v>9507.7975176853906</c:v>
              </c:pt>
              <c:pt idx="80">
                <c:v>9488.0230549403896</c:v>
              </c:pt>
              <c:pt idx="81">
                <c:v>9465.2966880118602</c:v>
              </c:pt>
              <c:pt idx="82">
                <c:v>9446.9133721677408</c:v>
              </c:pt>
              <c:pt idx="83">
                <c:v>9429.9073113353807</c:v>
              </c:pt>
              <c:pt idx="84">
                <c:v>9417.5244747207907</c:v>
              </c:pt>
              <c:pt idx="85">
                <c:v>9399.0746041353195</c:v>
              </c:pt>
              <c:pt idx="86">
                <c:v>9382.7009967817794</c:v>
              </c:pt>
              <c:pt idx="87">
                <c:v>9370.6589132261597</c:v>
              </c:pt>
              <c:pt idx="88">
                <c:v>9360.7201786870392</c:v>
              </c:pt>
              <c:pt idx="89">
                <c:v>9346.9981516625903</c:v>
              </c:pt>
              <c:pt idx="90">
                <c:v>9334.0267217528999</c:v>
              </c:pt>
              <c:pt idx="91">
                <c:v>9322.2249547342799</c:v>
              </c:pt>
              <c:pt idx="92">
                <c:v>9309.0444952387406</c:v>
              </c:pt>
              <c:pt idx="93">
                <c:v>9293.0634633724494</c:v>
              </c:pt>
              <c:pt idx="94">
                <c:v>9271.1106549285796</c:v>
              </c:pt>
              <c:pt idx="95">
                <c:v>9256.6645116760301</c:v>
              </c:pt>
              <c:pt idx="96">
                <c:v>9239.67816121328</c:v>
              </c:pt>
              <c:pt idx="97">
                <c:v>9222.4819957235995</c:v>
              </c:pt>
              <c:pt idx="98">
                <c:v>9207.69905294009</c:v>
              </c:pt>
              <c:pt idx="99">
                <c:v>9189.4694598616097</c:v>
              </c:pt>
              <c:pt idx="100">
                <c:v>9173.7519159018302</c:v>
              </c:pt>
              <c:pt idx="101">
                <c:v>9161.9482718600702</c:v>
              </c:pt>
              <c:pt idx="102">
                <c:v>9148.3182707603792</c:v>
              </c:pt>
              <c:pt idx="103">
                <c:v>9132.4865272758107</c:v>
              </c:pt>
              <c:pt idx="104">
                <c:v>9113.4374313717199</c:v>
              </c:pt>
              <c:pt idx="105">
                <c:v>9095.0572594663208</c:v>
              </c:pt>
              <c:pt idx="106">
                <c:v>9079.5291208809904</c:v>
              </c:pt>
              <c:pt idx="107">
                <c:v>9064.1339520506299</c:v>
              </c:pt>
              <c:pt idx="108">
                <c:v>9045.6519310801305</c:v>
              </c:pt>
              <c:pt idx="109">
                <c:v>9031.1538375609707</c:v>
              </c:pt>
              <c:pt idx="110">
                <c:v>9023.39212164743</c:v>
              </c:pt>
              <c:pt idx="111">
                <c:v>9015.8376076103796</c:v>
              </c:pt>
              <c:pt idx="112">
                <c:v>9007.8519357813493</c:v>
              </c:pt>
              <c:pt idx="113">
                <c:v>8998.9936632733807</c:v>
              </c:pt>
              <c:pt idx="114">
                <c:v>8985.1096758147596</c:v>
              </c:pt>
              <c:pt idx="115">
                <c:v>8974.3600784282498</c:v>
              </c:pt>
              <c:pt idx="116">
                <c:v>8966.8043959553106</c:v>
              </c:pt>
              <c:pt idx="117">
                <c:v>8958.0312963844208</c:v>
              </c:pt>
              <c:pt idx="118">
                <c:v>8942.7287786794004</c:v>
              </c:pt>
              <c:pt idx="119">
                <c:v>8935.0004528996906</c:v>
              </c:pt>
              <c:pt idx="120">
                <c:v>8926.2974369018393</c:v>
              </c:pt>
              <c:pt idx="121">
                <c:v>8917.2155412796401</c:v>
              </c:pt>
              <c:pt idx="122">
                <c:v>8908.0060431963502</c:v>
              </c:pt>
              <c:pt idx="123">
                <c:v>8898.7931097174205</c:v>
              </c:pt>
              <c:pt idx="124">
                <c:v>8889.8683906405095</c:v>
              </c:pt>
              <c:pt idx="125">
                <c:v>8881.5667819356295</c:v>
              </c:pt>
              <c:pt idx="126">
                <c:v>8873.03636162363</c:v>
              </c:pt>
              <c:pt idx="127">
                <c:v>8864.7909724782803</c:v>
              </c:pt>
              <c:pt idx="128">
                <c:v>8859.7424298102906</c:v>
              </c:pt>
              <c:pt idx="129">
                <c:v>8849.7997885842506</c:v>
              </c:pt>
              <c:pt idx="130">
                <c:v>8839.2448079417009</c:v>
              </c:pt>
              <c:pt idx="131">
                <c:v>8828.6281644122701</c:v>
              </c:pt>
              <c:pt idx="132">
                <c:v>8817.9570942799892</c:v>
              </c:pt>
              <c:pt idx="133">
                <c:v>8809.6824394390405</c:v>
              </c:pt>
              <c:pt idx="134">
                <c:v>8798.2083989743805</c:v>
              </c:pt>
              <c:pt idx="135">
                <c:v>8792.4283116619208</c:v>
              </c:pt>
              <c:pt idx="136">
                <c:v>8784.7185467064392</c:v>
              </c:pt>
              <c:pt idx="137">
                <c:v>8778.6523551784703</c:v>
              </c:pt>
              <c:pt idx="138">
                <c:v>8769.6651676744204</c:v>
              </c:pt>
              <c:pt idx="139">
                <c:v>8756.4588123930607</c:v>
              </c:pt>
              <c:pt idx="140">
                <c:v>8743.6379682118604</c:v>
              </c:pt>
              <c:pt idx="141">
                <c:v>8732.7238218166203</c:v>
              </c:pt>
              <c:pt idx="142">
                <c:v>8725.9127866591098</c:v>
              </c:pt>
              <c:pt idx="143">
                <c:v>8718.1277416572502</c:v>
              </c:pt>
              <c:pt idx="144">
                <c:v>8707.0086592649695</c:v>
              </c:pt>
              <c:pt idx="145">
                <c:v>8696.9027506792609</c:v>
              </c:pt>
              <c:pt idx="146">
                <c:v>8685.7901998595298</c:v>
              </c:pt>
              <c:pt idx="147">
                <c:v>8677.8843413688992</c:v>
              </c:pt>
              <c:pt idx="148">
                <c:v>8670.6333558266506</c:v>
              </c:pt>
              <c:pt idx="149">
                <c:v>8663.1430544488994</c:v>
              </c:pt>
              <c:pt idx="150">
                <c:v>8650.5838504191997</c:v>
              </c:pt>
              <c:pt idx="151">
                <c:v>8642.9943161986193</c:v>
              </c:pt>
              <c:pt idx="152">
                <c:v>8635.4426400284392</c:v>
              </c:pt>
              <c:pt idx="153">
                <c:v>8627.2670112822398</c:v>
              </c:pt>
              <c:pt idx="154">
                <c:v>8622.6390427061306</c:v>
              </c:pt>
              <c:pt idx="155">
                <c:v>8614.4102392834193</c:v>
              </c:pt>
              <c:pt idx="156">
                <c:v>8604.6517628592992</c:v>
              </c:pt>
              <c:pt idx="157">
                <c:v>8596.3769086430693</c:v>
              </c:pt>
              <c:pt idx="158">
                <c:v>8586.8319216272503</c:v>
              </c:pt>
              <c:pt idx="159">
                <c:v>8578.6840827588494</c:v>
              </c:pt>
              <c:pt idx="160">
                <c:v>8570.1379521734998</c:v>
              </c:pt>
              <c:pt idx="161">
                <c:v>8565.1960425782709</c:v>
              </c:pt>
              <c:pt idx="162">
                <c:v>8556.6865407191308</c:v>
              </c:pt>
              <c:pt idx="163">
                <c:v>8547.5096861665497</c:v>
              </c:pt>
              <c:pt idx="164">
                <c:v>8539.7194574867208</c:v>
              </c:pt>
              <c:pt idx="165">
                <c:v>8532.9593289485802</c:v>
              </c:pt>
              <c:pt idx="166">
                <c:v>8523.2817140862608</c:v>
              </c:pt>
              <c:pt idx="167">
                <c:v>8516.6020308579009</c:v>
              </c:pt>
              <c:pt idx="168">
                <c:v>8507.4085253222293</c:v>
              </c:pt>
              <c:pt idx="169">
                <c:v>8500.2580439263493</c:v>
              </c:pt>
              <c:pt idx="170">
                <c:v>8493.8599798013402</c:v>
              </c:pt>
              <c:pt idx="171">
                <c:v>8488.2302602713808</c:v>
              </c:pt>
              <c:pt idx="172">
                <c:v>8481.8473244438992</c:v>
              </c:pt>
              <c:pt idx="173">
                <c:v>8474.2825739254404</c:v>
              </c:pt>
              <c:pt idx="174">
                <c:v>8468.39434616586</c:v>
              </c:pt>
              <c:pt idx="175">
                <c:v>8460.8513101595599</c:v>
              </c:pt>
              <c:pt idx="176">
                <c:v>8452.0436312325</c:v>
              </c:pt>
              <c:pt idx="177">
                <c:v>8443.1439065681898</c:v>
              </c:pt>
              <c:pt idx="178">
                <c:v>8434.7762838432009</c:v>
              </c:pt>
              <c:pt idx="179">
                <c:v>8428.42960066657</c:v>
              </c:pt>
              <c:pt idx="180">
                <c:v>8421.7479553377198</c:v>
              </c:pt>
              <c:pt idx="181">
                <c:v>8412.1067122727309</c:v>
              </c:pt>
              <c:pt idx="182">
                <c:v>8405.1211598758091</c:v>
              </c:pt>
              <c:pt idx="183">
                <c:v>8395.3208651659406</c:v>
              </c:pt>
              <c:pt idx="184">
                <c:v>8386.0717864893795</c:v>
              </c:pt>
              <c:pt idx="185">
                <c:v>8376.5155665458497</c:v>
              </c:pt>
              <c:pt idx="186">
                <c:v>8366.6991058390795</c:v>
              </c:pt>
              <c:pt idx="187">
                <c:v>8354.4866584175797</c:v>
              </c:pt>
              <c:pt idx="188">
                <c:v>8341.1928331561303</c:v>
              </c:pt>
              <c:pt idx="189">
                <c:v>8330.8431553870796</c:v>
              </c:pt>
              <c:pt idx="190">
                <c:v>8320.3363355061501</c:v>
              </c:pt>
              <c:pt idx="191">
                <c:v>8312.3412733742898</c:v>
              </c:pt>
              <c:pt idx="192">
                <c:v>8302.4740893735798</c:v>
              </c:pt>
              <c:pt idx="193">
                <c:v>8292.9220568338005</c:v>
              </c:pt>
              <c:pt idx="194">
                <c:v>8284.2444773507905</c:v>
              </c:pt>
              <c:pt idx="195">
                <c:v>8275.0345407354598</c:v>
              </c:pt>
              <c:pt idx="196">
                <c:v>8267.6375232338396</c:v>
              </c:pt>
              <c:pt idx="197">
                <c:v>8260.5938571396091</c:v>
              </c:pt>
              <c:pt idx="198">
                <c:v>8249.7696019654995</c:v>
              </c:pt>
              <c:pt idx="199">
                <c:v>8241.4756933258104</c:v>
              </c:pt>
              <c:pt idx="200">
                <c:v>8231.4028911848709</c:v>
              </c:pt>
              <c:pt idx="201">
                <c:v>8221.9062177901906</c:v>
              </c:pt>
              <c:pt idx="202">
                <c:v>8211.8990089004001</c:v>
              </c:pt>
              <c:pt idx="203">
                <c:v>8201.9640249761796</c:v>
              </c:pt>
              <c:pt idx="204">
                <c:v>8195.1556730376196</c:v>
              </c:pt>
              <c:pt idx="205">
                <c:v>8185.5194917787003</c:v>
              </c:pt>
              <c:pt idx="206">
                <c:v>8179.0540757068002</c:v>
              </c:pt>
              <c:pt idx="207">
                <c:v>8169.8720379260503</c:v>
              </c:pt>
              <c:pt idx="208">
                <c:v>8158.7989295973503</c:v>
              </c:pt>
              <c:pt idx="209">
                <c:v>8142.4474242831202</c:v>
              </c:pt>
              <c:pt idx="210">
                <c:v>8132.5119489354802</c:v>
              </c:pt>
              <c:pt idx="211">
                <c:v>8123.4667499852703</c:v>
              </c:pt>
              <c:pt idx="212">
                <c:v>8113.8973493225803</c:v>
              </c:pt>
              <c:pt idx="213">
                <c:v>8106.8139510137598</c:v>
              </c:pt>
              <c:pt idx="214">
                <c:v>8098.3872782910803</c:v>
              </c:pt>
              <c:pt idx="215">
                <c:v>8093.3852824416699</c:v>
              </c:pt>
              <c:pt idx="216">
                <c:v>8081.3207635455001</c:v>
              </c:pt>
              <c:pt idx="217">
                <c:v>8071.2808480663298</c:v>
              </c:pt>
              <c:pt idx="218">
                <c:v>8058.9211712140404</c:v>
              </c:pt>
              <c:pt idx="219">
                <c:v>8047.0893563249401</c:v>
              </c:pt>
              <c:pt idx="220">
                <c:v>8038.3922506585805</c:v>
              </c:pt>
              <c:pt idx="221">
                <c:v>8028.6770644094004</c:v>
              </c:pt>
              <c:pt idx="222">
                <c:v>8018.0241387129599</c:v>
              </c:pt>
              <c:pt idx="223">
                <c:v>8009.4320625416103</c:v>
              </c:pt>
              <c:pt idx="224">
                <c:v>8000.2008372912496</c:v>
              </c:pt>
              <c:pt idx="225">
                <c:v>7988.0433144361004</c:v>
              </c:pt>
              <c:pt idx="226">
                <c:v>7980.1381219282903</c:v>
              </c:pt>
              <c:pt idx="227">
                <c:v>7970.13561318969</c:v>
              </c:pt>
              <c:pt idx="228">
                <c:v>7959.9583809829801</c:v>
              </c:pt>
              <c:pt idx="229">
                <c:v>7952.8368932022004</c:v>
              </c:pt>
              <c:pt idx="230">
                <c:v>7946.7518663201899</c:v>
              </c:pt>
              <c:pt idx="231">
                <c:v>7938.0826498356701</c:v>
              </c:pt>
              <c:pt idx="232">
                <c:v>7926.5254714703797</c:v>
              </c:pt>
              <c:pt idx="233">
                <c:v>7916.15398811247</c:v>
              </c:pt>
              <c:pt idx="234">
                <c:v>7906.0849447313503</c:v>
              </c:pt>
              <c:pt idx="235">
                <c:v>7895.6962157927701</c:v>
              </c:pt>
              <c:pt idx="236">
                <c:v>7885.7259270571603</c:v>
              </c:pt>
              <c:pt idx="237">
                <c:v>7874.6627008976802</c:v>
              </c:pt>
              <c:pt idx="238">
                <c:v>7860.6647558968698</c:v>
              </c:pt>
              <c:pt idx="239">
                <c:v>7852.9379581278999</c:v>
              </c:pt>
              <c:pt idx="240">
                <c:v>7844.4387666829498</c:v>
              </c:pt>
              <c:pt idx="241">
                <c:v>7835.0533548393396</c:v>
              </c:pt>
              <c:pt idx="242">
                <c:v>7823.8966735907798</c:v>
              </c:pt>
              <c:pt idx="243">
                <c:v>7814.6223104815499</c:v>
              </c:pt>
              <c:pt idx="244">
                <c:v>7806.5196791300004</c:v>
              </c:pt>
              <c:pt idx="245">
                <c:v>7795.6689721767498</c:v>
              </c:pt>
              <c:pt idx="246">
                <c:v>7783.7046254248999</c:v>
              </c:pt>
              <c:pt idx="247">
                <c:v>7772.83724903025</c:v>
              </c:pt>
              <c:pt idx="248">
                <c:v>7763.2138296882504</c:v>
              </c:pt>
              <c:pt idx="249">
                <c:v>7753.0842906285498</c:v>
              </c:pt>
              <c:pt idx="250">
                <c:v>7740.5889602073603</c:v>
              </c:pt>
              <c:pt idx="251">
                <c:v>7724.9243662919898</c:v>
              </c:pt>
              <c:pt idx="252">
                <c:v>7714.4915008867401</c:v>
              </c:pt>
              <c:pt idx="253">
                <c:v>7701.1363510958099</c:v>
              </c:pt>
              <c:pt idx="254">
                <c:v>7690.6750159399398</c:v>
              </c:pt>
              <c:pt idx="255">
                <c:v>7677.7168422428604</c:v>
              </c:pt>
              <c:pt idx="256">
                <c:v>7665.1337539781798</c:v>
              </c:pt>
              <c:pt idx="257">
                <c:v>7656.8661055411703</c:v>
              </c:pt>
              <c:pt idx="258">
                <c:v>7640.0410106917898</c:v>
              </c:pt>
              <c:pt idx="259">
                <c:v>7631.14390909331</c:v>
              </c:pt>
              <c:pt idx="260">
                <c:v>7621.3274902523799</c:v>
              </c:pt>
              <c:pt idx="261">
                <c:v>7607.3418884818402</c:v>
              </c:pt>
              <c:pt idx="262">
                <c:v>7595.8226832608198</c:v>
              </c:pt>
              <c:pt idx="263">
                <c:v>7583.9840231460303</c:v>
              </c:pt>
              <c:pt idx="264">
                <c:v>7573.9139736648904</c:v>
              </c:pt>
              <c:pt idx="265">
                <c:v>7562.3099458455199</c:v>
              </c:pt>
              <c:pt idx="266">
                <c:v>7553.4536981617603</c:v>
              </c:pt>
              <c:pt idx="267">
                <c:v>7544.4160571774401</c:v>
              </c:pt>
              <c:pt idx="268">
                <c:v>7533.3694209138603</c:v>
              </c:pt>
              <c:pt idx="269">
                <c:v>7519.1426538187698</c:v>
              </c:pt>
              <c:pt idx="270">
                <c:v>7507.7737751289596</c:v>
              </c:pt>
              <c:pt idx="271">
                <c:v>7499.2847833214601</c:v>
              </c:pt>
              <c:pt idx="272">
                <c:v>7488.5613587724201</c:v>
              </c:pt>
              <c:pt idx="273">
                <c:v>7479.9180117742799</c:v>
              </c:pt>
              <c:pt idx="274">
                <c:v>7468.0883725164904</c:v>
              </c:pt>
              <c:pt idx="275">
                <c:v>7451.4694516606296</c:v>
              </c:pt>
              <c:pt idx="276">
                <c:v>7440.7824600322401</c:v>
              </c:pt>
              <c:pt idx="277">
                <c:v>7430.7369377922896</c:v>
              </c:pt>
              <c:pt idx="278">
                <c:v>7421.1237658417404</c:v>
              </c:pt>
              <c:pt idx="279">
                <c:v>7405.9941704042103</c:v>
              </c:pt>
              <c:pt idx="280">
                <c:v>7396.58451512179</c:v>
              </c:pt>
              <c:pt idx="281">
                <c:v>7383.7366646611199</c:v>
              </c:pt>
              <c:pt idx="282">
                <c:v>7369.7593759904703</c:v>
              </c:pt>
              <c:pt idx="283">
                <c:v>7357.8860724562601</c:v>
              </c:pt>
              <c:pt idx="284">
                <c:v>7346.95793727213</c:v>
              </c:pt>
              <c:pt idx="285">
                <c:v>7333.9213466309202</c:v>
              </c:pt>
              <c:pt idx="286">
                <c:v>7321.1527748545504</c:v>
              </c:pt>
              <c:pt idx="287">
                <c:v>7307.3359995903002</c:v>
              </c:pt>
              <c:pt idx="288">
                <c:v>7299.1533757094903</c:v>
              </c:pt>
              <c:pt idx="289">
                <c:v>7286.5602964446298</c:v>
              </c:pt>
              <c:pt idx="290">
                <c:v>7273.10341596746</c:v>
              </c:pt>
              <c:pt idx="291">
                <c:v>7263.2460134594303</c:v>
              </c:pt>
              <c:pt idx="292">
                <c:v>7252.7961361853604</c:v>
              </c:pt>
              <c:pt idx="293">
                <c:v>7239.9917385526496</c:v>
              </c:pt>
              <c:pt idx="294">
                <c:v>7230.5773831487904</c:v>
              </c:pt>
              <c:pt idx="295">
                <c:v>7222.4287934054501</c:v>
              </c:pt>
              <c:pt idx="296">
                <c:v>7212.7263824970496</c:v>
              </c:pt>
              <c:pt idx="297">
                <c:v>7199.95561084977</c:v>
              </c:pt>
              <c:pt idx="298">
                <c:v>7189.87669131643</c:v>
              </c:pt>
              <c:pt idx="299">
                <c:v>7177.7236603103202</c:v>
              </c:pt>
              <c:pt idx="300">
                <c:v>7169.1358918829301</c:v>
              </c:pt>
              <c:pt idx="301">
                <c:v>7157.56180073819</c:v>
              </c:pt>
              <c:pt idx="302">
                <c:v>7147.6200466351702</c:v>
              </c:pt>
              <c:pt idx="303">
                <c:v>7138.4926194242898</c:v>
              </c:pt>
              <c:pt idx="304">
                <c:v>7132.1532499832701</c:v>
              </c:pt>
              <c:pt idx="305">
                <c:v>7117.8611356224401</c:v>
              </c:pt>
              <c:pt idx="306">
                <c:v>7108.1797785816698</c:v>
              </c:pt>
              <c:pt idx="307">
                <c:v>7098.1826863407596</c:v>
              </c:pt>
              <c:pt idx="308">
                <c:v>7088.3170700208802</c:v>
              </c:pt>
              <c:pt idx="309">
                <c:v>7073.1761440194496</c:v>
              </c:pt>
              <c:pt idx="310">
                <c:v>7062.4815362713698</c:v>
              </c:pt>
              <c:pt idx="311">
                <c:v>7051.1650757419902</c:v>
              </c:pt>
              <c:pt idx="312">
                <c:v>7039.28087597381</c:v>
              </c:pt>
              <c:pt idx="313">
                <c:v>7027.8711636336702</c:v>
              </c:pt>
              <c:pt idx="314">
                <c:v>7012.0299138404598</c:v>
              </c:pt>
              <c:pt idx="315">
                <c:v>6999.8909273427898</c:v>
              </c:pt>
              <c:pt idx="316">
                <c:v>6985.3602736005196</c:v>
              </c:pt>
              <c:pt idx="317">
                <c:v>6977.9985196449697</c:v>
              </c:pt>
              <c:pt idx="318">
                <c:v>6964.40883564039</c:v>
              </c:pt>
              <c:pt idx="319">
                <c:v>6953.1855553713203</c:v>
              </c:pt>
              <c:pt idx="320">
                <c:v>6936.7587196007999</c:v>
              </c:pt>
              <c:pt idx="321">
                <c:v>6925.6044548008203</c:v>
              </c:pt>
              <c:pt idx="322">
                <c:v>6915.1366787842999</c:v>
              </c:pt>
              <c:pt idx="323">
                <c:v>6900.6060133942601</c:v>
              </c:pt>
              <c:pt idx="324">
                <c:v>6887.04317617985</c:v>
              </c:pt>
              <c:pt idx="325">
                <c:v>6873.2124487514302</c:v>
              </c:pt>
              <c:pt idx="326">
                <c:v>6863.6740738086501</c:v>
              </c:pt>
              <c:pt idx="327">
                <c:v>6850.8324791627201</c:v>
              </c:pt>
              <c:pt idx="328">
                <c:v>6844.5142240976902</c:v>
              </c:pt>
              <c:pt idx="329">
                <c:v>6833.8492356810202</c:v>
              </c:pt>
              <c:pt idx="330">
                <c:v>6822.7441357900498</c:v>
              </c:pt>
              <c:pt idx="331">
                <c:v>6814.0289236036997</c:v>
              </c:pt>
              <c:pt idx="332">
                <c:v>6795.52008789514</c:v>
              </c:pt>
              <c:pt idx="333">
                <c:v>6783.2415744875698</c:v>
              </c:pt>
              <c:pt idx="334">
                <c:v>6769.8077397447496</c:v>
              </c:pt>
              <c:pt idx="335">
                <c:v>6758.8609470852598</c:v>
              </c:pt>
              <c:pt idx="336">
                <c:v>6747.7530656851404</c:v>
              </c:pt>
              <c:pt idx="337">
                <c:v>6737.43735958659</c:v>
              </c:pt>
              <c:pt idx="338">
                <c:v>6721.2610207879598</c:v>
              </c:pt>
              <c:pt idx="339">
                <c:v>6708.1292922900702</c:v>
              </c:pt>
              <c:pt idx="340">
                <c:v>6692.20574284759</c:v>
              </c:pt>
              <c:pt idx="341">
                <c:v>6681.8867895533403</c:v>
              </c:pt>
              <c:pt idx="342">
                <c:v>6671.3184043874398</c:v>
              </c:pt>
              <c:pt idx="343">
                <c:v>6656.7987384376102</c:v>
              </c:pt>
              <c:pt idx="344">
                <c:v>6642.5085717522597</c:v>
              </c:pt>
              <c:pt idx="345">
                <c:v>6629.6746538330599</c:v>
              </c:pt>
              <c:pt idx="346">
                <c:v>6622.0770447205296</c:v>
              </c:pt>
              <c:pt idx="347">
                <c:v>6612.6028210705199</c:v>
              </c:pt>
              <c:pt idx="348">
                <c:v>6601.57546790373</c:v>
              </c:pt>
              <c:pt idx="349">
                <c:v>6591.9352627866201</c:v>
              </c:pt>
              <c:pt idx="350">
                <c:v>6572.8483478340304</c:v>
              </c:pt>
              <c:pt idx="351">
                <c:v>6556.5533615734703</c:v>
              </c:pt>
              <c:pt idx="352">
                <c:v>6547.0008559322896</c:v>
              </c:pt>
              <c:pt idx="353">
                <c:v>6528.5206190723202</c:v>
              </c:pt>
              <c:pt idx="354">
                <c:v>6502.7321443504097</c:v>
              </c:pt>
              <c:pt idx="355">
                <c:v>6490.73910519729</c:v>
              </c:pt>
              <c:pt idx="356">
                <c:v>6471.8321710418104</c:v>
              </c:pt>
              <c:pt idx="357">
                <c:v>6455.5173547136301</c:v>
              </c:pt>
              <c:pt idx="358">
                <c:v>6442.3155892247296</c:v>
              </c:pt>
              <c:pt idx="359">
                <c:v>6423.5178076340098</c:v>
              </c:pt>
              <c:pt idx="360">
                <c:v>6412.0506900731298</c:v>
              </c:pt>
              <c:pt idx="361">
                <c:v>6395.6367195808098</c:v>
              </c:pt>
              <c:pt idx="362">
                <c:v>6384.6332551063597</c:v>
              </c:pt>
              <c:pt idx="363">
                <c:v>6369.4343962887497</c:v>
              </c:pt>
              <c:pt idx="364">
                <c:v>6358.1955041010497</c:v>
              </c:pt>
              <c:pt idx="365">
                <c:v>6344.5813723896299</c:v>
              </c:pt>
              <c:pt idx="366">
                <c:v>6325.27512204906</c:v>
              </c:pt>
              <c:pt idx="367">
                <c:v>6311.2178092518297</c:v>
              </c:pt>
              <c:pt idx="368">
                <c:v>6297.6021972884</c:v>
              </c:pt>
              <c:pt idx="369">
                <c:v>6279.78426889612</c:v>
              </c:pt>
              <c:pt idx="370">
                <c:v>6261.72450419712</c:v>
              </c:pt>
              <c:pt idx="371">
                <c:v>6234.9569564337698</c:v>
              </c:pt>
              <c:pt idx="372">
                <c:v>6215.2077736634701</c:v>
              </c:pt>
              <c:pt idx="373">
                <c:v>6202.3981143057399</c:v>
              </c:pt>
              <c:pt idx="374">
                <c:v>6182.8510917576696</c:v>
              </c:pt>
              <c:pt idx="375">
                <c:v>6163.0063547378104</c:v>
              </c:pt>
              <c:pt idx="376">
                <c:v>6151.5946327767997</c:v>
              </c:pt>
              <c:pt idx="377">
                <c:v>6126.9103715207202</c:v>
              </c:pt>
              <c:pt idx="378">
                <c:v>6104.3838388650702</c:v>
              </c:pt>
              <c:pt idx="379">
                <c:v>6081.1795131827203</c:v>
              </c:pt>
              <c:pt idx="380">
                <c:v>6052.7199754394996</c:v>
              </c:pt>
              <c:pt idx="381">
                <c:v>6019.9625787124696</c:v>
              </c:pt>
              <c:pt idx="382">
                <c:v>5977.3837849601796</c:v>
              </c:pt>
              <c:pt idx="383">
                <c:v>5945.9603448199496</c:v>
              </c:pt>
              <c:pt idx="384">
                <c:v>5921.77320218779</c:v>
              </c:pt>
              <c:pt idx="385">
                <c:v>5884.9722670239198</c:v>
              </c:pt>
              <c:pt idx="386">
                <c:v>5854.9652908685503</c:v>
              </c:pt>
              <c:pt idx="387">
                <c:v>5826.5443296008398</c:v>
              </c:pt>
              <c:pt idx="388">
                <c:v>5792.17207682972</c:v>
              </c:pt>
              <c:pt idx="389">
                <c:v>5759.4657900654502</c:v>
              </c:pt>
              <c:pt idx="390">
                <c:v>5708.9762674930398</c:v>
              </c:pt>
              <c:pt idx="391">
                <c:v>5656.90372412959</c:v>
              </c:pt>
              <c:pt idx="392">
                <c:v>5616.4194330107102</c:v>
              </c:pt>
              <c:pt idx="393">
                <c:v>5585.6605443357203</c:v>
              </c:pt>
              <c:pt idx="394">
                <c:v>5527.9655482067801</c:v>
              </c:pt>
              <c:pt idx="395">
                <c:v>5460.8691023604097</c:v>
              </c:pt>
              <c:pt idx="396">
                <c:v>5417.5047191284002</c:v>
              </c:pt>
              <c:pt idx="397">
                <c:v>5368.5242332056096</c:v>
              </c:pt>
              <c:pt idx="398">
                <c:v>5293.9588891301801</c:v>
              </c:pt>
              <c:pt idx="399">
                <c:v>5189.9239082678796</c:v>
              </c:pt>
              <c:pt idx="400">
                <c:v>4958.1717666337499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1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5387.0680000000002</c:v>
                </c:pt>
                <c:pt idx="1">
                  <c:v>4630.6210000000001</c:v>
                </c:pt>
                <c:pt idx="2">
                  <c:v>4800.442</c:v>
                </c:pt>
                <c:pt idx="3">
                  <c:v>4007.98</c:v>
                </c:pt>
                <c:pt idx="4">
                  <c:v>3576.366</c:v>
                </c:pt>
                <c:pt idx="5">
                  <c:v>3831.627</c:v>
                </c:pt>
                <c:pt idx="6">
                  <c:v>3848.7750000000001</c:v>
                </c:pt>
                <c:pt idx="7">
                  <c:v>4077.777</c:v>
                </c:pt>
                <c:pt idx="8">
                  <c:v>4483.4080000000004</c:v>
                </c:pt>
                <c:pt idx="9">
                  <c:v>5248.1180000000004</c:v>
                </c:pt>
                <c:pt idx="10">
                  <c:v>5288.5379999999996</c:v>
                </c:pt>
                <c:pt idx="11">
                  <c:v>5280.4759999999997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32.185000000000002</c:v>
                </c:pt>
                <c:pt idx="1">
                  <c:v>24.317</c:v>
                </c:pt>
                <c:pt idx="2">
                  <c:v>8.3089999999999993</c:v>
                </c:pt>
                <c:pt idx="3">
                  <c:v>15.989000000000001</c:v>
                </c:pt>
                <c:pt idx="4">
                  <c:v>6.665</c:v>
                </c:pt>
                <c:pt idx="5">
                  <c:v>26.613</c:v>
                </c:pt>
                <c:pt idx="6">
                  <c:v>69.274000000000001</c:v>
                </c:pt>
                <c:pt idx="7">
                  <c:v>26.238</c:v>
                </c:pt>
                <c:pt idx="8">
                  <c:v>79.27</c:v>
                </c:pt>
                <c:pt idx="9">
                  <c:v>55.2</c:v>
                </c:pt>
                <c:pt idx="10">
                  <c:v>86.221999999999994</c:v>
                </c:pt>
                <c:pt idx="11">
                  <c:v>52.32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1159.0930000000001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1450.2349999999999</c:v>
                </c:pt>
                <c:pt idx="4">
                  <c:v>1150.4590000000001</c:v>
                </c:pt>
                <c:pt idx="5">
                  <c:v>849.03099999999995</c:v>
                </c:pt>
                <c:pt idx="6">
                  <c:v>1082.644</c:v>
                </c:pt>
                <c:pt idx="7">
                  <c:v>1181.039</c:v>
                </c:pt>
                <c:pt idx="8">
                  <c:v>1411.0229999999999</c:v>
                </c:pt>
                <c:pt idx="9">
                  <c:v>1636.482</c:v>
                </c:pt>
                <c:pt idx="10">
                  <c:v>1470.4590000000001</c:v>
                </c:pt>
                <c:pt idx="11">
                  <c:v>1408.6590000000001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-4006.444</c:v>
                </c:pt>
                <c:pt idx="1">
                  <c:v>-3763.962</c:v>
                </c:pt>
                <c:pt idx="2">
                  <c:v>-3893.444</c:v>
                </c:pt>
                <c:pt idx="3">
                  <c:v>-3436.701</c:v>
                </c:pt>
                <c:pt idx="4">
                  <c:v>-3370.0590000000002</c:v>
                </c:pt>
                <c:pt idx="5">
                  <c:v>-3208.7710000000002</c:v>
                </c:pt>
                <c:pt idx="6">
                  <c:v>-2909.0830000000001</c:v>
                </c:pt>
                <c:pt idx="7">
                  <c:v>-3114.489</c:v>
                </c:pt>
                <c:pt idx="8">
                  <c:v>-3054.0189999999998</c:v>
                </c:pt>
                <c:pt idx="9">
                  <c:v>-3149.741</c:v>
                </c:pt>
                <c:pt idx="10">
                  <c:v>-3390.7979999999998</c:v>
                </c:pt>
                <c:pt idx="11">
                  <c:v>-3593.4630000000002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-2306.873</c:v>
                </c:pt>
                <c:pt idx="1">
                  <c:v>-1510.6579999999999</c:v>
                </c:pt>
                <c:pt idx="2">
                  <c:v>-1839.117</c:v>
                </c:pt>
                <c:pt idx="3">
                  <c:v>-1812.2159999999999</c:v>
                </c:pt>
                <c:pt idx="4">
                  <c:v>-1182.8889999999999</c:v>
                </c:pt>
                <c:pt idx="5">
                  <c:v>-1353.3889999999999</c:v>
                </c:pt>
                <c:pt idx="6">
                  <c:v>-1914.6210000000001</c:v>
                </c:pt>
                <c:pt idx="7">
                  <c:v>-1952.4739999999999</c:v>
                </c:pt>
                <c:pt idx="8">
                  <c:v>-2666.1060000000002</c:v>
                </c:pt>
                <c:pt idx="9">
                  <c:v>-3508.0079999999998</c:v>
                </c:pt>
                <c:pt idx="10">
                  <c:v>-3196.99</c:v>
                </c:pt>
                <c:pt idx="11">
                  <c:v>-2864.1170000000002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-156.285</c:v>
                </c:pt>
                <c:pt idx="1">
                  <c:v>-139.65199999999999</c:v>
                </c:pt>
                <c:pt idx="2">
                  <c:v>-120.392</c:v>
                </c:pt>
                <c:pt idx="3">
                  <c:v>-131.36199999999999</c:v>
                </c:pt>
                <c:pt idx="4">
                  <c:v>-99.031999999999996</c:v>
                </c:pt>
                <c:pt idx="5">
                  <c:v>-67.260999999999996</c:v>
                </c:pt>
                <c:pt idx="6">
                  <c:v>-91.665000000000006</c:v>
                </c:pt>
                <c:pt idx="7">
                  <c:v>-134.76300000000001</c:v>
                </c:pt>
                <c:pt idx="8">
                  <c:v>-147.499</c:v>
                </c:pt>
                <c:pt idx="9">
                  <c:v>-157.755</c:v>
                </c:pt>
                <c:pt idx="10">
                  <c:v>-146.69</c:v>
                </c:pt>
                <c:pt idx="11">
                  <c:v>-166.00200000000001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-11.951000000000001</c:v>
                </c:pt>
                <c:pt idx="1">
                  <c:v>-11.911</c:v>
                </c:pt>
                <c:pt idx="2">
                  <c:v>-20.109000000000002</c:v>
                </c:pt>
                <c:pt idx="3">
                  <c:v>-16.335000000000001</c:v>
                </c:pt>
                <c:pt idx="4">
                  <c:v>-22.411999999999999</c:v>
                </c:pt>
                <c:pt idx="5">
                  <c:v>-11.087</c:v>
                </c:pt>
                <c:pt idx="6">
                  <c:v>-12.177</c:v>
                </c:pt>
                <c:pt idx="7">
                  <c:v>-15.215999999999999</c:v>
                </c:pt>
                <c:pt idx="8">
                  <c:v>-20.88</c:v>
                </c:pt>
                <c:pt idx="9">
                  <c:v>-11.175000000000001</c:v>
                </c:pt>
                <c:pt idx="10">
                  <c:v>-6.2969999999999997</c:v>
                </c:pt>
                <c:pt idx="11">
                  <c:v>-6.5819999999999999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-96.793999999999997</c:v>
                </c:pt>
                <c:pt idx="1">
                  <c:v>-89.75</c:v>
                </c:pt>
                <c:pt idx="2">
                  <c:v>-95.899000000000001</c:v>
                </c:pt>
                <c:pt idx="3">
                  <c:v>-77.59</c:v>
                </c:pt>
                <c:pt idx="4">
                  <c:v>-59.098999999999997</c:v>
                </c:pt>
                <c:pt idx="5">
                  <c:v>-66.763000000000005</c:v>
                </c:pt>
                <c:pt idx="6">
                  <c:v>-73.147999999999996</c:v>
                </c:pt>
                <c:pt idx="7">
                  <c:v>-68.111000000000004</c:v>
                </c:pt>
                <c:pt idx="8">
                  <c:v>-85.197000000000003</c:v>
                </c:pt>
                <c:pt idx="9">
                  <c:v>-113.121</c:v>
                </c:pt>
                <c:pt idx="10">
                  <c:v>-104.444</c:v>
                </c:pt>
                <c:pt idx="11">
                  <c:v>-111.292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4006.4437410000019</c:v>
                </c:pt>
                <c:pt idx="1">
                  <c:v>3763.9622659999995</c:v>
                </c:pt>
                <c:pt idx="2">
                  <c:v>3893.44353</c:v>
                </c:pt>
                <c:pt idx="3">
                  <c:v>3436.7006549999996</c:v>
                </c:pt>
                <c:pt idx="4">
                  <c:v>3370.0593439999998</c:v>
                </c:pt>
                <c:pt idx="5">
                  <c:v>3208.77117</c:v>
                </c:pt>
                <c:pt idx="6">
                  <c:v>2909.0829800000001</c:v>
                </c:pt>
                <c:pt idx="7">
                  <c:v>3114.4893960000004</c:v>
                </c:pt>
                <c:pt idx="8">
                  <c:v>3054.0188120000003</c:v>
                </c:pt>
                <c:pt idx="9">
                  <c:v>3149.7408860000005</c:v>
                </c:pt>
                <c:pt idx="10">
                  <c:v>3390.7978950000015</c:v>
                </c:pt>
                <c:pt idx="11">
                  <c:v>3593.462708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670.76064100000008</c:v>
                </c:pt>
                <c:pt idx="1">
                  <c:v>594.50759899999991</c:v>
                </c:pt>
                <c:pt idx="2">
                  <c:v>634.04727400000002</c:v>
                </c:pt>
                <c:pt idx="3">
                  <c:v>556.63531699999999</c:v>
                </c:pt>
                <c:pt idx="4">
                  <c:v>487.46155900000002</c:v>
                </c:pt>
                <c:pt idx="5">
                  <c:v>488.83321100000001</c:v>
                </c:pt>
                <c:pt idx="6">
                  <c:v>474.12227800000005</c:v>
                </c:pt>
                <c:pt idx="7">
                  <c:v>497.23278700000003</c:v>
                </c:pt>
                <c:pt idx="8">
                  <c:v>511.56168400000001</c:v>
                </c:pt>
                <c:pt idx="9">
                  <c:v>531.79019999999991</c:v>
                </c:pt>
                <c:pt idx="10">
                  <c:v>616.61541399999999</c:v>
                </c:pt>
                <c:pt idx="11">
                  <c:v>678.00274000000002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1478.265013</c:v>
                </c:pt>
                <c:pt idx="1">
                  <c:v>1385.5535789999999</c:v>
                </c:pt>
                <c:pt idx="2">
                  <c:v>1435.4541610000001</c:v>
                </c:pt>
                <c:pt idx="3">
                  <c:v>1295.082928</c:v>
                </c:pt>
                <c:pt idx="4">
                  <c:v>1208.5737720000002</c:v>
                </c:pt>
                <c:pt idx="5">
                  <c:v>1123.7343989999999</c:v>
                </c:pt>
                <c:pt idx="6">
                  <c:v>1317.444131</c:v>
                </c:pt>
                <c:pt idx="7">
                  <c:v>1102.2663139999997</c:v>
                </c:pt>
                <c:pt idx="8">
                  <c:v>1258.5579169999999</c:v>
                </c:pt>
                <c:pt idx="9">
                  <c:v>1495.2583970000001</c:v>
                </c:pt>
                <c:pt idx="10">
                  <c:v>1619.4483329999998</c:v>
                </c:pt>
                <c:pt idx="11">
                  <c:v>1623.0830790000002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212.11114999999998</c:v>
                </c:pt>
                <c:pt idx="1">
                  <c:v>166.652919</c:v>
                </c:pt>
                <c:pt idx="2">
                  <c:v>175.11175299999999</c:v>
                </c:pt>
                <c:pt idx="3">
                  <c:v>173.22083299999997</c:v>
                </c:pt>
                <c:pt idx="4">
                  <c:v>146.18577200000001</c:v>
                </c:pt>
                <c:pt idx="5">
                  <c:v>118.04699100000001</c:v>
                </c:pt>
                <c:pt idx="6">
                  <c:v>108.14233900000001</c:v>
                </c:pt>
                <c:pt idx="7">
                  <c:v>77.327224000000001</c:v>
                </c:pt>
                <c:pt idx="8">
                  <c:v>108.127202</c:v>
                </c:pt>
                <c:pt idx="9">
                  <c:v>218.56753099999997</c:v>
                </c:pt>
                <c:pt idx="10">
                  <c:v>231.32154599999998</c:v>
                </c:pt>
                <c:pt idx="11">
                  <c:v>224.174015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11.735567999999999</c:v>
                </c:pt>
                <c:pt idx="7">
                  <c:v>28.467047999999998</c:v>
                </c:pt>
                <c:pt idx="8">
                  <c:v>35.792431000000008</c:v>
                </c:pt>
                <c:pt idx="9">
                  <c:v>46.152392999999996</c:v>
                </c:pt>
                <c:pt idx="10">
                  <c:v>47.469878000000001</c:v>
                </c:pt>
                <c:pt idx="11">
                  <c:v>56.080295999999997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-32.184576</c:v>
                </c:pt>
                <c:pt idx="1">
                  <c:v>-24.317489999999999</c:v>
                </c:pt>
                <c:pt idx="2">
                  <c:v>-8.3093559999999993</c:v>
                </c:pt>
                <c:pt idx="3">
                  <c:v>-15.988509000000002</c:v>
                </c:pt>
                <c:pt idx="4">
                  <c:v>-6.664803</c:v>
                </c:pt>
                <c:pt idx="5">
                  <c:v>-26.612755000000003</c:v>
                </c:pt>
                <c:pt idx="6">
                  <c:v>-69.274481999999992</c:v>
                </c:pt>
                <c:pt idx="7">
                  <c:v>-26.238082999999989</c:v>
                </c:pt>
                <c:pt idx="8">
                  <c:v>-79.269787000000008</c:v>
                </c:pt>
                <c:pt idx="9">
                  <c:v>-55.199512999999996</c:v>
                </c:pt>
                <c:pt idx="10">
                  <c:v>-86.222460999999996</c:v>
                </c:pt>
                <c:pt idx="11">
                  <c:v>-52.320008000000001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-670.76064099999996</c:v>
                </c:pt>
                <c:pt idx="1">
                  <c:v>-594.50759899999991</c:v>
                </c:pt>
                <c:pt idx="2">
                  <c:v>-634.04727400000002</c:v>
                </c:pt>
                <c:pt idx="3">
                  <c:v>-556.63531699999987</c:v>
                </c:pt>
                <c:pt idx="4">
                  <c:v>-487.46155900000002</c:v>
                </c:pt>
                <c:pt idx="5">
                  <c:v>-488.83321100000001</c:v>
                </c:pt>
                <c:pt idx="6">
                  <c:v>-474.12227800000005</c:v>
                </c:pt>
                <c:pt idx="7">
                  <c:v>-497.23278700000003</c:v>
                </c:pt>
                <c:pt idx="8">
                  <c:v>-511.56168400000001</c:v>
                </c:pt>
                <c:pt idx="9">
                  <c:v>-531.79020000000003</c:v>
                </c:pt>
                <c:pt idx="10">
                  <c:v>-616.6154140000001</c:v>
                </c:pt>
                <c:pt idx="11">
                  <c:v>-678.00274000000002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-19.266116999999998</c:v>
                </c:pt>
                <c:pt idx="4">
                  <c:v>-25.186181000000001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-0.13963200000000001</c:v>
                </c:pt>
                <c:pt idx="8">
                  <c:v>-3.5718999999999994E-2</c:v>
                </c:pt>
                <c:pt idx="9">
                  <c:v>-0.34966200000000003</c:v>
                </c:pt>
                <c:pt idx="10">
                  <c:v>-4.9913000000000006E-2</c:v>
                </c:pt>
                <c:pt idx="11">
                  <c:v>-0.29682300000000006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-621.79466200000002</c:v>
                </c:pt>
                <c:pt idx="1">
                  <c:v>-595.66658499999994</c:v>
                </c:pt>
                <c:pt idx="2">
                  <c:v>-660.00356700000009</c:v>
                </c:pt>
                <c:pt idx="3">
                  <c:v>-614.76839500000006</c:v>
                </c:pt>
                <c:pt idx="4">
                  <c:v>-648.85798199999999</c:v>
                </c:pt>
                <c:pt idx="5">
                  <c:v>-626.15864299999998</c:v>
                </c:pt>
                <c:pt idx="6">
                  <c:v>-617.57801000000006</c:v>
                </c:pt>
                <c:pt idx="7">
                  <c:v>-592.337581</c:v>
                </c:pt>
                <c:pt idx="8">
                  <c:v>-599.73485399999993</c:v>
                </c:pt>
                <c:pt idx="9">
                  <c:v>-637.06783200000007</c:v>
                </c:pt>
                <c:pt idx="10">
                  <c:v>-637.72354900000005</c:v>
                </c:pt>
                <c:pt idx="11">
                  <c:v>-609.33216800000002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-245.61113799999998</c:v>
                </c:pt>
                <c:pt idx="1">
                  <c:v>-232.156576</c:v>
                </c:pt>
                <c:pt idx="2">
                  <c:v>-254.11991100000003</c:v>
                </c:pt>
                <c:pt idx="3">
                  <c:v>-227.970372</c:v>
                </c:pt>
                <c:pt idx="4">
                  <c:v>-230.12869499999999</c:v>
                </c:pt>
                <c:pt idx="5">
                  <c:v>-236.72457200000002</c:v>
                </c:pt>
                <c:pt idx="6">
                  <c:v>-225.744348</c:v>
                </c:pt>
                <c:pt idx="7">
                  <c:v>-249.48199199999999</c:v>
                </c:pt>
                <c:pt idx="8">
                  <c:v>-253.3465380000012</c:v>
                </c:pt>
                <c:pt idx="9">
                  <c:v>-256.30665199999891</c:v>
                </c:pt>
                <c:pt idx="10">
                  <c:v>-252.76380800000001</c:v>
                </c:pt>
                <c:pt idx="11">
                  <c:v>-238.03842700000001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-0.28167799999999998</c:v>
                </c:pt>
                <c:pt idx="1">
                  <c:v>-0.25556299999999998</c:v>
                </c:pt>
                <c:pt idx="2">
                  <c:v>-0.26330999999999999</c:v>
                </c:pt>
                <c:pt idx="3">
                  <c:v>-0.19988499999999998</c:v>
                </c:pt>
                <c:pt idx="4">
                  <c:v>-0.166073</c:v>
                </c:pt>
                <c:pt idx="5">
                  <c:v>-0.31995999999999997</c:v>
                </c:pt>
                <c:pt idx="6">
                  <c:v>-0.19711799999999999</c:v>
                </c:pt>
                <c:pt idx="7">
                  <c:v>-0.22391800000000001</c:v>
                </c:pt>
                <c:pt idx="8">
                  <c:v>-0.21690799999999999</c:v>
                </c:pt>
                <c:pt idx="9">
                  <c:v>-0.52601500000000001</c:v>
                </c:pt>
                <c:pt idx="10">
                  <c:v>-5.4039709999999994</c:v>
                </c:pt>
                <c:pt idx="11">
                  <c:v>-7.3251629999999999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-134.98630900000001</c:v>
                </c:pt>
                <c:pt idx="1">
                  <c:v>-121.702535</c:v>
                </c:pt>
                <c:pt idx="2">
                  <c:v>-139.590091</c:v>
                </c:pt>
                <c:pt idx="3">
                  <c:v>-133.73480799999999</c:v>
                </c:pt>
                <c:pt idx="4">
                  <c:v>-150.29325900000001</c:v>
                </c:pt>
                <c:pt idx="5">
                  <c:v>-153.74668699999998</c:v>
                </c:pt>
                <c:pt idx="6">
                  <c:v>-135.40198800000002</c:v>
                </c:pt>
                <c:pt idx="7">
                  <c:v>-137.36339999999998</c:v>
                </c:pt>
                <c:pt idx="8">
                  <c:v>-153.17208299999999</c:v>
                </c:pt>
                <c:pt idx="9">
                  <c:v>-139.28161000000003</c:v>
                </c:pt>
                <c:pt idx="10">
                  <c:v>-146.03500599999998</c:v>
                </c:pt>
                <c:pt idx="11">
                  <c:v>-136.043578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-1649.2133989999998</c:v>
                </c:pt>
                <c:pt idx="1">
                  <c:v>-1569.484786</c:v>
                </c:pt>
                <c:pt idx="2">
                  <c:v>-1709.8263730000001</c:v>
                </c:pt>
                <c:pt idx="3">
                  <c:v>-1565.863572</c:v>
                </c:pt>
                <c:pt idx="4">
                  <c:v>-1602.2632990000002</c:v>
                </c:pt>
                <c:pt idx="5">
                  <c:v>-1654.4131790000001</c:v>
                </c:pt>
                <c:pt idx="6">
                  <c:v>-1556.2239550000002</c:v>
                </c:pt>
                <c:pt idx="7">
                  <c:v>-1542.6924369999999</c:v>
                </c:pt>
                <c:pt idx="8">
                  <c:v>-1569.5757389999992</c:v>
                </c:pt>
                <c:pt idx="9">
                  <c:v>-1616.1381180000021</c:v>
                </c:pt>
                <c:pt idx="10">
                  <c:v>-1676.2671769999999</c:v>
                </c:pt>
                <c:pt idx="11">
                  <c:v>-1520.6374070000002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-804.77766125434107</c:v>
                </c:pt>
                <c:pt idx="1">
                  <c:v>-746.57763940725602</c:v>
                </c:pt>
                <c:pt idx="2">
                  <c:v>-719.65108968553204</c:v>
                </c:pt>
                <c:pt idx="3">
                  <c:v>-620.22655353803304</c:v>
                </c:pt>
                <c:pt idx="4">
                  <c:v>-581.51584238647604</c:v>
                </c:pt>
                <c:pt idx="5">
                  <c:v>-513.37608376113701</c:v>
                </c:pt>
                <c:pt idx="6">
                  <c:v>-520.61155655175105</c:v>
                </c:pt>
                <c:pt idx="7">
                  <c:v>-537.30044102829606</c:v>
                </c:pt>
                <c:pt idx="8">
                  <c:v>-538.50041768927906</c:v>
                </c:pt>
                <c:pt idx="9">
                  <c:v>-624.65840192177905</c:v>
                </c:pt>
                <c:pt idx="10">
                  <c:v>-692.78395322890901</c:v>
                </c:pt>
                <c:pt idx="11">
                  <c:v>-761.40624734936205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-1953.4305257456592</c:v>
                </c:pt>
                <c:pt idx="1">
                  <c:v>-1773.4715355927431</c:v>
                </c:pt>
                <c:pt idx="2">
                  <c:v>-1723.2208113144677</c:v>
                </c:pt>
                <c:pt idx="3">
                  <c:v>-1486.5384984619679</c:v>
                </c:pt>
                <c:pt idx="4">
                  <c:v>-1270.8310906135239</c:v>
                </c:pt>
                <c:pt idx="5">
                  <c:v>-1023.911614238864</c:v>
                </c:pt>
                <c:pt idx="6">
                  <c:v>-1025.5937624482499</c:v>
                </c:pt>
                <c:pt idx="7">
                  <c:v>-1043.9261779717021</c:v>
                </c:pt>
                <c:pt idx="8">
                  <c:v>-1064.5224573107221</c:v>
                </c:pt>
                <c:pt idx="9">
                  <c:v>-1362.0878290782221</c:v>
                </c:pt>
                <c:pt idx="10">
                  <c:v>-1552.0706017710872</c:v>
                </c:pt>
                <c:pt idx="11">
                  <c:v>-1913.3363836506401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-10.783699</c:v>
                </c:pt>
                <c:pt idx="1">
                  <c:v>-9.8834070000000018</c:v>
                </c:pt>
                <c:pt idx="2">
                  <c:v>-9.0619519999999998</c:v>
                </c:pt>
                <c:pt idx="3">
                  <c:v>-7.139937999999999</c:v>
                </c:pt>
                <c:pt idx="4">
                  <c:v>-5.0674359999999998</c:v>
                </c:pt>
                <c:pt idx="5">
                  <c:v>-3.5386690000000001</c:v>
                </c:pt>
                <c:pt idx="6">
                  <c:v>-3.429033</c:v>
                </c:pt>
                <c:pt idx="7">
                  <c:v>-3.5102539999999998</c:v>
                </c:pt>
                <c:pt idx="8">
                  <c:v>-3.7626929999999996</c:v>
                </c:pt>
                <c:pt idx="9">
                  <c:v>-5.881564</c:v>
                </c:pt>
                <c:pt idx="10">
                  <c:v>-8.1137569999999997</c:v>
                </c:pt>
                <c:pt idx="11">
                  <c:v>-10.380886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-259.48129599999999</c:v>
                </c:pt>
                <c:pt idx="1">
                  <c:v>-235.19467399999996</c:v>
                </c:pt>
                <c:pt idx="2">
                  <c:v>-240.029169</c:v>
                </c:pt>
                <c:pt idx="3">
                  <c:v>-213.40033300000002</c:v>
                </c:pt>
                <c:pt idx="4">
                  <c:v>-204.04806800000003</c:v>
                </c:pt>
                <c:pt idx="5">
                  <c:v>-193.24161999999998</c:v>
                </c:pt>
                <c:pt idx="6">
                  <c:v>-189.070808</c:v>
                </c:pt>
                <c:pt idx="7">
                  <c:v>-189.33606599999999</c:v>
                </c:pt>
                <c:pt idx="8">
                  <c:v>-194.35916599999999</c:v>
                </c:pt>
                <c:pt idx="9">
                  <c:v>-212.22200999999998</c:v>
                </c:pt>
                <c:pt idx="10">
                  <c:v>-231.60345499999997</c:v>
                </c:pt>
                <c:pt idx="11">
                  <c:v>-247.683007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5.7142857142857141E-2"/>
                  <c:y val="-0.1298949379178605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9.5238095238096114E-3"/>
                  <c:y val="-0.1566380133715377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1.6666666666666666E-2"/>
                  <c:y val="-0.129894937917860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8736211.2200000007</c:v>
                </c:pt>
                <c:pt idx="1">
                  <c:v>12186597.367000001</c:v>
                </c:pt>
                <c:pt idx="2">
                  <c:v>1226265.96</c:v>
                </c:pt>
                <c:pt idx="3">
                  <c:v>1090037.7230000002</c:v>
                </c:pt>
                <c:pt idx="4">
                  <c:v>465684.23300000007</c:v>
                </c:pt>
                <c:pt idx="5">
                  <c:v>371637.74</c:v>
                </c:pt>
                <c:pt idx="6">
                  <c:v>196726.109</c:v>
                </c:pt>
                <c:pt idx="7">
                  <c:v>280035.90100000054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7031.7730000000211</c:v>
                </c:pt>
                <c:pt idx="1">
                  <c:v>2325.146000000002</c:v>
                </c:pt>
                <c:pt idx="2">
                  <c:v>1563.720999999982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10765.76400000001</c:v>
                </c:pt>
                <c:pt idx="1">
                  <c:v>3424.4850000000015</c:v>
                </c:pt>
                <c:pt idx="2">
                  <c:v>2016.6499999999958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4630.7959999999985</c:v>
                </c:pt>
                <c:pt idx="1">
                  <c:v>1430.5900000000011</c:v>
                </c:pt>
                <c:pt idx="2">
                  <c:v>811.780000000001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41186.509999999995</c:v>
                </c:pt>
                <c:pt idx="1">
                  <c:v>12386.662999999997</c:v>
                </c:pt>
                <c:pt idx="2">
                  <c:v>7411.9990000000053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93195.324999999939</c:v>
                </c:pt>
                <c:pt idx="1">
                  <c:v>28169.152000000006</c:v>
                </c:pt>
                <c:pt idx="2">
                  <c:v>16963.967999999993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31832.921999999999</c:v>
                </c:pt>
                <c:pt idx="1">
                  <c:v>9066.9440000000013</c:v>
                </c:pt>
                <c:pt idx="2">
                  <c:v>5821.7130000000016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9527.1949999999997</c:v>
                </c:pt>
                <c:pt idx="2">
                  <c:v>1363.5</c:v>
                </c:pt>
                <c:pt idx="3">
                  <c:v>981.95279999999991</c:v>
                </c:pt>
                <c:pt idx="4">
                  <c:v>1111.25863</c:v>
                </c:pt>
                <c:pt idx="5">
                  <c:v>1171.5</c:v>
                </c:pt>
                <c:pt idx="6">
                  <c:v>339.26190000000003</c:v>
                </c:pt>
                <c:pt idx="7">
                  <c:v>2067.7802599999968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2.6318999999999999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185.548</c:v>
                </c:pt>
                <c:pt idx="1">
                  <c:v>154.16699999999997</c:v>
                </c:pt>
                <c:pt idx="2">
                  <c:v>156.60999999999999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1022.6160000000001</c:v>
                </c:pt>
                <c:pt idx="1">
                  <c:v>715.24599999999998</c:v>
                </c:pt>
                <c:pt idx="2">
                  <c:v>706.601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12303.694999999998</c:v>
                </c:pt>
                <c:pt idx="1">
                  <c:v>10200.428000000002</c:v>
                </c:pt>
                <c:pt idx="2">
                  <c:v>11473.937999999996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57945.23799999999</c:v>
                </c:pt>
                <c:pt idx="1">
                  <c:v>47400.223000000013</c:v>
                </c:pt>
                <c:pt idx="2">
                  <c:v>54461.799000000028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8249.6420460000008</c:v>
                </c:pt>
                <c:pt idx="1">
                  <c:v>7240.8095620000022</c:v>
                </c:pt>
                <c:pt idx="2">
                  <c:v>7494.8619939999999</c:v>
                </c:pt>
                <c:pt idx="3">
                  <c:v>6442.396893000001</c:v>
                </c:pt>
                <c:pt idx="4">
                  <c:v>5859.4398119999978</c:v>
                </c:pt>
                <c:pt idx="5">
                  <c:v>5964.6689530000003</c:v>
                </c:pt>
                <c:pt idx="6">
                  <c:v>6170.5117559999999</c:v>
                </c:pt>
                <c:pt idx="7">
                  <c:v>6140.597929999999</c:v>
                </c:pt>
                <c:pt idx="8">
                  <c:v>6784.7379359999995</c:v>
                </c:pt>
                <c:pt idx="9">
                  <c:v>8002.7497150000036</c:v>
                </c:pt>
                <c:pt idx="10">
                  <c:v>8277.9897619999992</c:v>
                </c:pt>
                <c:pt idx="11">
                  <c:v>8272.4567759999973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-6053.9842150000059</c:v>
                </c:pt>
                <c:pt idx="1">
                  <c:v>-5629.548906</c:v>
                </c:pt>
                <c:pt idx="2">
                  <c:v>-5830.2849799999976</c:v>
                </c:pt>
                <c:pt idx="3">
                  <c:v>-5211.2913929999977</c:v>
                </c:pt>
                <c:pt idx="4">
                  <c:v>-5046.3724000000038</c:v>
                </c:pt>
                <c:pt idx="5">
                  <c:v>-4703.4187739999943</c:v>
                </c:pt>
                <c:pt idx="6">
                  <c:v>-4562.0820450000083</c:v>
                </c:pt>
                <c:pt idx="7">
                  <c:v>-4584.9590240000016</c:v>
                </c:pt>
                <c:pt idx="8">
                  <c:v>-4697.8753400000041</c:v>
                </c:pt>
                <c:pt idx="9">
                  <c:v>-5170.1005650000152</c:v>
                </c:pt>
                <c:pt idx="10">
                  <c:v>-5542.5192219999999</c:v>
                </c:pt>
                <c:pt idx="11">
                  <c:v>-5801.6331910000054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-520.39660299999991</c:v>
                </c:pt>
                <c:pt idx="1">
                  <c:v>-459.19343599999991</c:v>
                </c:pt>
                <c:pt idx="2">
                  <c:v>-467.41642499999995</c:v>
                </c:pt>
                <c:pt idx="3">
                  <c:v>-405.23568899999992</c:v>
                </c:pt>
                <c:pt idx="4">
                  <c:v>-384.63452899999993</c:v>
                </c:pt>
                <c:pt idx="5">
                  <c:v>-395.408705</c:v>
                </c:pt>
                <c:pt idx="6">
                  <c:v>-429.20407999999992</c:v>
                </c:pt>
                <c:pt idx="7">
                  <c:v>-437.16186099999993</c:v>
                </c:pt>
                <c:pt idx="8">
                  <c:v>-467.55461599999984</c:v>
                </c:pt>
                <c:pt idx="9">
                  <c:v>-542.48880899999983</c:v>
                </c:pt>
                <c:pt idx="10">
                  <c:v>-552.76225999999963</c:v>
                </c:pt>
                <c:pt idx="11">
                  <c:v>-543.22000100000037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-356.27529599999997</c:v>
                </c:pt>
                <c:pt idx="1">
                  <c:v>-324.94467399999996</c:v>
                </c:pt>
                <c:pt idx="2">
                  <c:v>-335.92816900000003</c:v>
                </c:pt>
                <c:pt idx="3">
                  <c:v>-290.99033300000002</c:v>
                </c:pt>
                <c:pt idx="4">
                  <c:v>-263.14706800000005</c:v>
                </c:pt>
                <c:pt idx="5">
                  <c:v>-260.00461999999999</c:v>
                </c:pt>
                <c:pt idx="6">
                  <c:v>-262.21880799999997</c:v>
                </c:pt>
                <c:pt idx="7">
                  <c:v>-257.44706600000001</c:v>
                </c:pt>
                <c:pt idx="8">
                  <c:v>-279.55616599999996</c:v>
                </c:pt>
                <c:pt idx="9">
                  <c:v>-325.34300999999999</c:v>
                </c:pt>
                <c:pt idx="10">
                  <c:v>-336.04745499999996</c:v>
                </c:pt>
                <c:pt idx="11">
                  <c:v>-358.97500700000001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-156.566678</c:v>
                </c:pt>
                <c:pt idx="1">
                  <c:v>-139.90756299999998</c:v>
                </c:pt>
                <c:pt idx="2">
                  <c:v>-120.65531</c:v>
                </c:pt>
                <c:pt idx="3">
                  <c:v>-131.56188499999999</c:v>
                </c:pt>
                <c:pt idx="4">
                  <c:v>-99.198072999999994</c:v>
                </c:pt>
                <c:pt idx="5">
                  <c:v>-67.58095999999999</c:v>
                </c:pt>
                <c:pt idx="6">
                  <c:v>-91.862118000000009</c:v>
                </c:pt>
                <c:pt idx="7">
                  <c:v>-134.986918</c:v>
                </c:pt>
                <c:pt idx="8">
                  <c:v>-147.71590799999998</c:v>
                </c:pt>
                <c:pt idx="9">
                  <c:v>-158.281015</c:v>
                </c:pt>
                <c:pt idx="10">
                  <c:v>-152.09397100000001</c:v>
                </c:pt>
                <c:pt idx="11">
                  <c:v>-173.32716300000001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-1131.7679600000001</c:v>
                </c:pt>
                <c:pt idx="1">
                  <c:v>-657.12097300000005</c:v>
                </c:pt>
                <c:pt idx="2">
                  <c:v>-718.84281399999975</c:v>
                </c:pt>
                <c:pt idx="3">
                  <c:v>-381.15555199999983</c:v>
                </c:pt>
                <c:pt idx="4">
                  <c:v>-57.413340000000034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-725.30558400000007</c:v>
                </c:pt>
                <c:pt idx="8">
                  <c:v>-1206.5912879999998</c:v>
                </c:pt>
                <c:pt idx="9">
                  <c:v>-1808.197619</c:v>
                </c:pt>
                <c:pt idx="10">
                  <c:v>-1659.1911630000002</c:v>
                </c:pt>
                <c:pt idx="11">
                  <c:v>-1383.2907840000003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8.7471414016979859E-2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0.28966827733894085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2.0384678286799185E-4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1.1222157524798848E-4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0.58352658751471564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3.9017652771247677E-2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23375.368999999999</c:v>
                </c:pt>
                <c:pt idx="1">
                  <c:v>20923.175000000003</c:v>
                </c:pt>
                <c:pt idx="2">
                  <c:v>15740.362000000001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42170.440999999999</c:v>
                </c:pt>
                <c:pt idx="1">
                  <c:v>76660.851999999999</c:v>
                </c:pt>
                <c:pt idx="2">
                  <c:v>79992.135999999999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75.805000000000007</c:v>
                </c:pt>
                <c:pt idx="1">
                  <c:v>22.202999999999999</c:v>
                </c:pt>
                <c:pt idx="2">
                  <c:v>41.909000000000006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77.027000000000001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125584.23200000005</c:v>
                </c:pt>
                <c:pt idx="1">
                  <c:v>149566.845</c:v>
                </c:pt>
                <c:pt idx="2">
                  <c:v>125371.74900000001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9131.112000000001</c:v>
                </c:pt>
                <c:pt idx="1">
                  <c:v>8744.648000000001</c:v>
                </c:pt>
                <c:pt idx="2">
                  <c:v>8905.2999999999993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2.8432163980683378E-2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4.4744891668792204E-2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0.92682294435052448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6375.6730000000025</c:v>
                </c:pt>
                <c:pt idx="1">
                  <c:v>6222.6709999999985</c:v>
                </c:pt>
                <c:pt idx="2">
                  <c:v>6142.5539999999983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9550.1660000000065</c:v>
                </c:pt>
                <c:pt idx="1">
                  <c:v>9871.6689999999999</c:v>
                </c:pt>
                <c:pt idx="2">
                  <c:v>10071.503999999999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203240.14599999989</c:v>
                </c:pt>
                <c:pt idx="1">
                  <c:v>199145.57399999991</c:v>
                </c:pt>
                <c:pt idx="2">
                  <c:v>208524.31400000019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3.3416109999999994</c:v>
                </c:pt>
                <c:pt idx="1">
                  <c:v>21.116719000000003</c:v>
                </c:pt>
                <c:pt idx="2">
                  <c:v>341.36515699999995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300.94300199999998</c:v>
                </c:pt>
                <c:pt idx="1">
                  <c:v>155.53108</c:v>
                </c:pt>
                <c:pt idx="2">
                  <c:v>10.713434000000001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4.1746999999999999E-2</c:v>
                </c:pt>
                <c:pt idx="1">
                  <c:v>13.638930999999999</c:v>
                </c:pt>
                <c:pt idx="2">
                  <c:v>284.30460600000004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4.476559</c:v>
                </c:pt>
                <c:pt idx="1">
                  <c:v>14.728649000000001</c:v>
                </c:pt>
                <c:pt idx="2">
                  <c:v>1267.1110169999997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0.14924100000000001</c:v>
                </c:pt>
                <c:pt idx="1">
                  <c:v>4.3471960000000003</c:v>
                </c:pt>
                <c:pt idx="2">
                  <c:v>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1.2769999999999999</c:v>
                </c:pt>
                <c:pt idx="2">
                  <c:v>1.0107889999999999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0.57240000000000002</c:v>
                </c:pt>
                <c:pt idx="1">
                  <c:v>6.2707739999999994</c:v>
                </c:pt>
                <c:pt idx="2">
                  <c:v>13.628363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2.349958</c:v>
                </c:pt>
                <c:pt idx="1">
                  <c:v>18.103878000000002</c:v>
                </c:pt>
                <c:pt idx="2">
                  <c:v>76.540584999999993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1.3768200000000004</c:v>
                </c:pt>
                <c:pt idx="1">
                  <c:v>0.23461700000000002</c:v>
                </c:pt>
                <c:pt idx="2">
                  <c:v>0.32041300000000006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212.4862320000002</c:v>
                </c:pt>
                <c:pt idx="1">
                  <c:v>159.63829200000001</c:v>
                </c:pt>
                <c:pt idx="2">
                  <c:v>329.48227000000009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472.6078</c:v>
                </c:pt>
                <c:pt idx="1">
                  <c:v>383.13899999999984</c:v>
                </c:pt>
                <c:pt idx="2">
                  <c:v>9058.9480000000021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868.5935000000012</c:v>
                </c:pt>
                <c:pt idx="1">
                  <c:v>1131.1899999999994</c:v>
                </c:pt>
                <c:pt idx="2">
                  <c:v>17774.996999999992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9527.1949999999997</c:v>
                </c:pt>
                <c:pt idx="2">
                  <c:v>1363.5</c:v>
                </c:pt>
                <c:pt idx="3">
                  <c:v>981.95279999999991</c:v>
                </c:pt>
                <c:pt idx="4">
                  <c:v>1111.25863</c:v>
                </c:pt>
                <c:pt idx="5">
                  <c:v>1171.5</c:v>
                </c:pt>
                <c:pt idx="6">
                  <c:v>339.26190000000003</c:v>
                </c:pt>
                <c:pt idx="7">
                  <c:v>2067.7802599999968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10050.455999999998</c:v>
                </c:pt>
                <c:pt idx="1">
                  <c:v>10050.455999999998</c:v>
                </c:pt>
                <c:pt idx="2">
                  <c:v>10050.455999999998</c:v>
                </c:pt>
                <c:pt idx="3">
                  <c:v>10050.031999999997</c:v>
                </c:pt>
                <c:pt idx="4">
                  <c:v>10050.023999999998</c:v>
                </c:pt>
                <c:pt idx="5">
                  <c:v>10050.023999999998</c:v>
                </c:pt>
                <c:pt idx="6">
                  <c:v>10052.194999999998</c:v>
                </c:pt>
                <c:pt idx="7">
                  <c:v>10027.194999999998</c:v>
                </c:pt>
                <c:pt idx="8">
                  <c:v>10027.194999999998</c:v>
                </c:pt>
                <c:pt idx="9">
                  <c:v>9527.1949999999997</c:v>
                </c:pt>
                <c:pt idx="10">
                  <c:v>9527.1949999999997</c:v>
                </c:pt>
                <c:pt idx="11">
                  <c:v>9527.1949999999997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964.11179999999899</c:v>
                </c:pt>
                <c:pt idx="1">
                  <c:v>967.31279999999902</c:v>
                </c:pt>
                <c:pt idx="2">
                  <c:v>969.32979999999907</c:v>
                </c:pt>
                <c:pt idx="3">
                  <c:v>972.69779999999889</c:v>
                </c:pt>
                <c:pt idx="4">
                  <c:v>975.04279999999903</c:v>
                </c:pt>
                <c:pt idx="5">
                  <c:v>975.96679999999913</c:v>
                </c:pt>
                <c:pt idx="6">
                  <c:v>976.26179999999908</c:v>
                </c:pt>
                <c:pt idx="7">
                  <c:v>977.06179999999915</c:v>
                </c:pt>
                <c:pt idx="8">
                  <c:v>977.28879999999913</c:v>
                </c:pt>
                <c:pt idx="9">
                  <c:v>978.85579999999914</c:v>
                </c:pt>
                <c:pt idx="10">
                  <c:v>979.9257999999993</c:v>
                </c:pt>
                <c:pt idx="11">
                  <c:v>981.95279999999946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1094.4443299999971</c:v>
                </c:pt>
                <c:pt idx="1">
                  <c:v>1094.1928299999968</c:v>
                </c:pt>
                <c:pt idx="2">
                  <c:v>1093.9678299999969</c:v>
                </c:pt>
                <c:pt idx="3">
                  <c:v>1093.9598299999968</c:v>
                </c:pt>
                <c:pt idx="4">
                  <c:v>1094.1128299999968</c:v>
                </c:pt>
                <c:pt idx="5">
                  <c:v>1113.0653299999969</c:v>
                </c:pt>
                <c:pt idx="6">
                  <c:v>1113.0203299999971</c:v>
                </c:pt>
                <c:pt idx="7">
                  <c:v>1112.823329999997</c:v>
                </c:pt>
                <c:pt idx="8">
                  <c:v>1112.9323299999969</c:v>
                </c:pt>
                <c:pt idx="9">
                  <c:v>1112.5816299999969</c:v>
                </c:pt>
                <c:pt idx="10">
                  <c:v>1112.099629999997</c:v>
                </c:pt>
                <c:pt idx="11">
                  <c:v>1111.2586299999971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339.41440000000011</c:v>
                </c:pt>
                <c:pt idx="5">
                  <c:v>339.41440000000011</c:v>
                </c:pt>
                <c:pt idx="6">
                  <c:v>339.41440000000011</c:v>
                </c:pt>
                <c:pt idx="7">
                  <c:v>339.41440000000011</c:v>
                </c:pt>
                <c:pt idx="8">
                  <c:v>339.41440000000011</c:v>
                </c:pt>
                <c:pt idx="9">
                  <c:v>339.41190000000012</c:v>
                </c:pt>
                <c:pt idx="10">
                  <c:v>339.41190000000012</c:v>
                </c:pt>
                <c:pt idx="11">
                  <c:v>339.26190000000008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2078.0244400001084</c:v>
                </c:pt>
                <c:pt idx="1">
                  <c:v>2078.5555800001061</c:v>
                </c:pt>
                <c:pt idx="2">
                  <c:v>2078.6775800001101</c:v>
                </c:pt>
                <c:pt idx="3">
                  <c:v>2079.8857900001044</c:v>
                </c:pt>
                <c:pt idx="4">
                  <c:v>2079.0863800001048</c:v>
                </c:pt>
                <c:pt idx="5">
                  <c:v>2079.4990700001044</c:v>
                </c:pt>
                <c:pt idx="6">
                  <c:v>2078.810310000104</c:v>
                </c:pt>
                <c:pt idx="7">
                  <c:v>2078.726300000103</c:v>
                </c:pt>
                <c:pt idx="8">
                  <c:v>2078.7437100001034</c:v>
                </c:pt>
                <c:pt idx="9">
                  <c:v>2075.723560000099</c:v>
                </c:pt>
                <c:pt idx="10">
                  <c:v>2072.1486500000929</c:v>
                </c:pt>
                <c:pt idx="11">
                  <c:v>2067.7802600000896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1152.0020000000002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19.965999999999998</c:v>
                </c:pt>
                <c:pt idx="1">
                  <c:v>52.949000000000005</c:v>
                </c:pt>
                <c:pt idx="2">
                  <c:v>78.467999999999975</c:v>
                </c:pt>
                <c:pt idx="3">
                  <c:v>22.75</c:v>
                </c:pt>
                <c:pt idx="4">
                  <c:v>84.420000000000016</c:v>
                </c:pt>
                <c:pt idx="5">
                  <c:v>58.630000000000024</c:v>
                </c:pt>
                <c:pt idx="6">
                  <c:v>40.703000000000017</c:v>
                </c:pt>
                <c:pt idx="7">
                  <c:v>93.533999999999978</c:v>
                </c:pt>
                <c:pt idx="8">
                  <c:v>119.60499999999992</c:v>
                </c:pt>
                <c:pt idx="9">
                  <c:v>57.977000000000011</c:v>
                </c:pt>
                <c:pt idx="10">
                  <c:v>69.694000000000003</c:v>
                </c:pt>
                <c:pt idx="11">
                  <c:v>204.31980000000001</c:v>
                </c:pt>
                <c:pt idx="12">
                  <c:v>45.532000000000025</c:v>
                </c:pt>
                <c:pt idx="13">
                  <c:v>33.405000000000001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175.86775000000011</c:v>
                </c:pt>
                <c:pt idx="2">
                  <c:v>34.268000000000001</c:v>
                </c:pt>
                <c:pt idx="3">
                  <c:v>7.921999999999997</c:v>
                </c:pt>
                <c:pt idx="4">
                  <c:v>16.414599999999989</c:v>
                </c:pt>
                <c:pt idx="5">
                  <c:v>30.516399999999969</c:v>
                </c:pt>
                <c:pt idx="6">
                  <c:v>25.908299999999976</c:v>
                </c:pt>
                <c:pt idx="7">
                  <c:v>16.790399999999988</c:v>
                </c:pt>
                <c:pt idx="8">
                  <c:v>12.673039999999993</c:v>
                </c:pt>
                <c:pt idx="9">
                  <c:v>29.832500000000017</c:v>
                </c:pt>
                <c:pt idx="10">
                  <c:v>20.608299999999996</c:v>
                </c:pt>
                <c:pt idx="11">
                  <c:v>644.46820000000002</c:v>
                </c:pt>
                <c:pt idx="12">
                  <c:v>77.23363999999998</c:v>
                </c:pt>
                <c:pt idx="13">
                  <c:v>7.5495000000000001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8.2601999999999993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21.00841000000003</c:v>
                </c:pt>
                <c:pt idx="1">
                  <c:v>243.83731000000009</c:v>
                </c:pt>
                <c:pt idx="2">
                  <c:v>450.80007999999913</c:v>
                </c:pt>
                <c:pt idx="3">
                  <c:v>12.73497999999999</c:v>
                </c:pt>
                <c:pt idx="4">
                  <c:v>91.847349999999892</c:v>
                </c:pt>
                <c:pt idx="5">
                  <c:v>92.253589999999662</c:v>
                </c:pt>
                <c:pt idx="6">
                  <c:v>111.54758</c:v>
                </c:pt>
                <c:pt idx="7">
                  <c:v>61.074080000000308</c:v>
                </c:pt>
                <c:pt idx="8">
                  <c:v>109.95691000000001</c:v>
                </c:pt>
                <c:pt idx="9">
                  <c:v>94.215819999999795</c:v>
                </c:pt>
                <c:pt idx="10">
                  <c:v>209.31423999999853</c:v>
                </c:pt>
                <c:pt idx="11">
                  <c:v>247.27658999999878</c:v>
                </c:pt>
                <c:pt idx="12">
                  <c:v>163.62295</c:v>
                </c:pt>
                <c:pt idx="13">
                  <c:v>158.29037000000056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39296.086000000003</c:v>
                </c:pt>
                <c:pt idx="1">
                  <c:v>45328.205629096701</c:v>
                </c:pt>
                <c:pt idx="2">
                  <c:v>131854.41003056988</c:v>
                </c:pt>
                <c:pt idx="3">
                  <c:v>27249.803</c:v>
                </c:pt>
                <c:pt idx="4">
                  <c:v>78640.791171316101</c:v>
                </c:pt>
                <c:pt idx="5">
                  <c:v>124643.53</c:v>
                </c:pt>
                <c:pt idx="6">
                  <c:v>19461.239000000001</c:v>
                </c:pt>
                <c:pt idx="7">
                  <c:v>382286.07999999996</c:v>
                </c:pt>
                <c:pt idx="8">
                  <c:v>104796.69899999999</c:v>
                </c:pt>
                <c:pt idx="9">
                  <c:v>84511.195999999996</c:v>
                </c:pt>
                <c:pt idx="10">
                  <c:v>50025.498</c:v>
                </c:pt>
                <c:pt idx="11">
                  <c:v>185731.28399999999</c:v>
                </c:pt>
                <c:pt idx="12">
                  <c:v>522578.73800000001</c:v>
                </c:pt>
                <c:pt idx="13">
                  <c:v>119337.38716901741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784702.12</c:v>
                </c:pt>
                <c:pt idx="1">
                  <c:v>289628.19963698566</c:v>
                </c:pt>
                <c:pt idx="2">
                  <c:v>674778.86337297701</c:v>
                </c:pt>
                <c:pt idx="3">
                  <c:v>123864.633</c:v>
                </c:pt>
                <c:pt idx="4">
                  <c:v>310448.27203421987</c:v>
                </c:pt>
                <c:pt idx="5">
                  <c:v>347516.82400000002</c:v>
                </c:pt>
                <c:pt idx="6">
                  <c:v>312792.22200000001</c:v>
                </c:pt>
                <c:pt idx="7">
                  <c:v>630637.29499999993</c:v>
                </c:pt>
                <c:pt idx="8">
                  <c:v>397632.06466525543</c:v>
                </c:pt>
                <c:pt idx="9">
                  <c:v>251385.56200000001</c:v>
                </c:pt>
                <c:pt idx="10">
                  <c:v>369338.70799999998</c:v>
                </c:pt>
                <c:pt idx="11">
                  <c:v>730442.07899999991</c:v>
                </c:pt>
                <c:pt idx="12">
                  <c:v>413847.32699999999</c:v>
                </c:pt>
                <c:pt idx="13">
                  <c:v>263800.1642905632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305100</c:v>
                </c:pt>
                <c:pt idx="1">
                  <c:v>151506.88410229649</c:v>
                </c:pt>
                <c:pt idx="2">
                  <c:v>191365.6276007033</c:v>
                </c:pt>
                <c:pt idx="3">
                  <c:v>65315.415999999997</c:v>
                </c:pt>
                <c:pt idx="4">
                  <c:v>116786.19838090621</c:v>
                </c:pt>
                <c:pt idx="5">
                  <c:v>131651.28200000001</c:v>
                </c:pt>
                <c:pt idx="6">
                  <c:v>95258.133999999991</c:v>
                </c:pt>
                <c:pt idx="7">
                  <c:v>178020.992</c:v>
                </c:pt>
                <c:pt idx="8">
                  <c:v>108938.0298018094</c:v>
                </c:pt>
                <c:pt idx="9">
                  <c:v>106745.12</c:v>
                </c:pt>
                <c:pt idx="10">
                  <c:v>130406.47100000002</c:v>
                </c:pt>
                <c:pt idx="11">
                  <c:v>277352.41100000002</c:v>
                </c:pt>
                <c:pt idx="12">
                  <c:v>150467.508</c:v>
                </c:pt>
                <c:pt idx="13">
                  <c:v>99651.975114334782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 *)</c:v>
                </c:pt>
                <c:pt idx="2">
                  <c:v>Jihomoravský kraj *)</c:v>
                </c:pt>
                <c:pt idx="3">
                  <c:v>Karlovarský kraj</c:v>
                </c:pt>
                <c:pt idx="4">
                  <c:v>Kraj Vysočina *)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 *)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440030.04200000002</c:v>
                </c:pt>
                <c:pt idx="1">
                  <c:v>348793.273499534</c:v>
                </c:pt>
                <c:pt idx="2">
                  <c:v>478859.89025743701</c:v>
                </c:pt>
                <c:pt idx="3">
                  <c:v>121009.36600000001</c:v>
                </c:pt>
                <c:pt idx="4">
                  <c:v>227283.45598718847</c:v>
                </c:pt>
                <c:pt idx="5">
                  <c:v>306090.39199999999</c:v>
                </c:pt>
                <c:pt idx="6">
                  <c:v>238987.21400000001</c:v>
                </c:pt>
                <c:pt idx="7">
                  <c:v>431250.674</c:v>
                </c:pt>
                <c:pt idx="8">
                  <c:v>256949.2155117942</c:v>
                </c:pt>
                <c:pt idx="9">
                  <c:v>231555.15400000001</c:v>
                </c:pt>
                <c:pt idx="10">
                  <c:v>284355.67799999996</c:v>
                </c:pt>
                <c:pt idx="11">
                  <c:v>911892.58400000003</c:v>
                </c:pt>
                <c:pt idx="12">
                  <c:v>338686.49100000004</c:v>
                </c:pt>
                <c:pt idx="13">
                  <c:v>235451.91674399481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0.11034639964894857"/>
                  <c:y val="0.1041862033478196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076571372229161"/>
                  <c:y val="0.1438632402616451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7.7007989933143006E-2"/>
                  <c:y val="0.169170049252945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5525286.5869263252</c:v>
                </c:pt>
                <c:pt idx="1">
                  <c:v>973895.88560882874</c:v>
                </c:pt>
                <c:pt idx="2">
                  <c:v>200337.89856246661</c:v>
                </c:pt>
                <c:pt idx="3">
                  <c:v>145520.59573225785</c:v>
                </c:pt>
                <c:pt idx="4">
                  <c:v>283393.04393455177</c:v>
                </c:pt>
                <c:pt idx="5">
                  <c:v>4851356.8349999487</c:v>
                </c:pt>
                <c:pt idx="6">
                  <c:v>3475975.4482533587</c:v>
                </c:pt>
                <c:pt idx="7">
                  <c:v>293982.24898226332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194875.66700000002</c:v>
                </c:pt>
                <c:pt idx="1">
                  <c:v>256506.45263675723</c:v>
                </c:pt>
                <c:pt idx="2">
                  <c:v>498891.49171821401</c:v>
                </c:pt>
                <c:pt idx="3">
                  <c:v>108076.829</c:v>
                </c:pt>
                <c:pt idx="4">
                  <c:v>343368.50356677658</c:v>
                </c:pt>
                <c:pt idx="5">
                  <c:v>312736.23000000004</c:v>
                </c:pt>
                <c:pt idx="6">
                  <c:v>261047.304</c:v>
                </c:pt>
                <c:pt idx="7">
                  <c:v>936119.58799999999</c:v>
                </c:pt>
                <c:pt idx="8">
                  <c:v>376205.16811194067</c:v>
                </c:pt>
                <c:pt idx="9">
                  <c:v>256268.05</c:v>
                </c:pt>
                <c:pt idx="10">
                  <c:v>278081.071</c:v>
                </c:pt>
                <c:pt idx="11">
                  <c:v>691877.67</c:v>
                </c:pt>
                <c:pt idx="12">
                  <c:v>712534.85800000001</c:v>
                </c:pt>
                <c:pt idx="13">
                  <c:v>298697.70389263623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60655.301999999996</c:v>
                </c:pt>
                <c:pt idx="1">
                  <c:v>27348.861817293913</c:v>
                </c:pt>
                <c:pt idx="2">
                  <c:v>62981.062487739502</c:v>
                </c:pt>
                <c:pt idx="3">
                  <c:v>67422.189000000013</c:v>
                </c:pt>
                <c:pt idx="4">
                  <c:v>15548.762855808611</c:v>
                </c:pt>
                <c:pt idx="5">
                  <c:v>64736.039999999994</c:v>
                </c:pt>
                <c:pt idx="6">
                  <c:v>30991.843000000001</c:v>
                </c:pt>
                <c:pt idx="7">
                  <c:v>243333.49899999998</c:v>
                </c:pt>
                <c:pt idx="8">
                  <c:v>24168.718106647142</c:v>
                </c:pt>
                <c:pt idx="9">
                  <c:v>27561.724000000002</c:v>
                </c:pt>
                <c:pt idx="10">
                  <c:v>30163.965</c:v>
                </c:pt>
                <c:pt idx="11">
                  <c:v>87302.421000000002</c:v>
                </c:pt>
                <c:pt idx="12">
                  <c:v>92732.210999999996</c:v>
                </c:pt>
                <c:pt idx="13">
                  <c:v>138949.28634133961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96768.417000000001</c:v>
                </c:pt>
                <c:pt idx="1">
                  <c:v>5223.9213594557805</c:v>
                </c:pt>
                <c:pt idx="2">
                  <c:v>22013.756445406521</c:v>
                </c:pt>
                <c:pt idx="3">
                  <c:v>889.78800000000001</c:v>
                </c:pt>
                <c:pt idx="4">
                  <c:v>2509.1130913168836</c:v>
                </c:pt>
                <c:pt idx="5">
                  <c:v>8992.0640000000003</c:v>
                </c:pt>
                <c:pt idx="6">
                  <c:v>4799.7110000000002</c:v>
                </c:pt>
                <c:pt idx="7">
                  <c:v>15304.7</c:v>
                </c:pt>
                <c:pt idx="8">
                  <c:v>4295.4008327271822</c:v>
                </c:pt>
                <c:pt idx="9">
                  <c:v>5493.1880000000001</c:v>
                </c:pt>
                <c:pt idx="10">
                  <c:v>8657.0709999999999</c:v>
                </c:pt>
                <c:pt idx="11">
                  <c:v>10661.421</c:v>
                </c:pt>
                <c:pt idx="12">
                  <c:v>10464.788</c:v>
                </c:pt>
                <c:pt idx="13">
                  <c:v>4264.5588335602069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26545.141</c:v>
                </c:pt>
                <c:pt idx="1">
                  <c:v>4998.09498142744</c:v>
                </c:pt>
                <c:pt idx="2">
                  <c:v>15345.494756544729</c:v>
                </c:pt>
                <c:pt idx="3">
                  <c:v>6047.3989999999994</c:v>
                </c:pt>
                <c:pt idx="4">
                  <c:v>4615.3794423999443</c:v>
                </c:pt>
                <c:pt idx="5">
                  <c:v>7102.0460000000012</c:v>
                </c:pt>
                <c:pt idx="6">
                  <c:v>5911.8509999999997</c:v>
                </c:pt>
                <c:pt idx="7">
                  <c:v>12511.554999999998</c:v>
                </c:pt>
                <c:pt idx="8">
                  <c:v>11041.497252413172</c:v>
                </c:pt>
                <c:pt idx="9">
                  <c:v>5907.8890000000001</c:v>
                </c:pt>
                <c:pt idx="10">
                  <c:v>6455.9680000000008</c:v>
                </c:pt>
                <c:pt idx="11">
                  <c:v>22359.192999999999</c:v>
                </c:pt>
                <c:pt idx="12">
                  <c:v>12079.822</c:v>
                </c:pt>
                <c:pt idx="13">
                  <c:v>4599.2652994725677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11487.777</c:v>
                </c:pt>
                <c:pt idx="1">
                  <c:v>26044.806038574512</c:v>
                </c:pt>
                <c:pt idx="2">
                  <c:v>42522.207087023198</c:v>
                </c:pt>
                <c:pt idx="3">
                  <c:v>4700.8310000000001</c:v>
                </c:pt>
                <c:pt idx="4">
                  <c:v>31485.936504359302</c:v>
                </c:pt>
                <c:pt idx="5">
                  <c:v>20294.064000000002</c:v>
                </c:pt>
                <c:pt idx="6">
                  <c:v>6037.9089999999997</c:v>
                </c:pt>
                <c:pt idx="7">
                  <c:v>12458.210000000001</c:v>
                </c:pt>
                <c:pt idx="8">
                  <c:v>21371.58729682794</c:v>
                </c:pt>
                <c:pt idx="9">
                  <c:v>23346.289999999997</c:v>
                </c:pt>
                <c:pt idx="10">
                  <c:v>19400.93</c:v>
                </c:pt>
                <c:pt idx="11">
                  <c:v>38889.931999999993</c:v>
                </c:pt>
                <c:pt idx="12">
                  <c:v>9992.4770000000008</c:v>
                </c:pt>
                <c:pt idx="13">
                  <c:v>15360.087007766837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440030.04200000002</c:v>
                </c:pt>
                <c:pt idx="1">
                  <c:v>348793.273499534</c:v>
                </c:pt>
                <c:pt idx="2">
                  <c:v>478861.207257437</c:v>
                </c:pt>
                <c:pt idx="3">
                  <c:v>121023.03600000001</c:v>
                </c:pt>
                <c:pt idx="4">
                  <c:v>227288.83998718846</c:v>
                </c:pt>
                <c:pt idx="5">
                  <c:v>306098.08199999999</c:v>
                </c:pt>
                <c:pt idx="6">
                  <c:v>238987.21400000001</c:v>
                </c:pt>
                <c:pt idx="7">
                  <c:v>431273.65500000003</c:v>
                </c:pt>
                <c:pt idx="8">
                  <c:v>256949.2155117942</c:v>
                </c:pt>
                <c:pt idx="9">
                  <c:v>231558.93100000001</c:v>
                </c:pt>
                <c:pt idx="10">
                  <c:v>284355.67799999996</c:v>
                </c:pt>
                <c:pt idx="11">
                  <c:v>911999.25300000003</c:v>
                </c:pt>
                <c:pt idx="12">
                  <c:v>338686.49100000004</c:v>
                </c:pt>
                <c:pt idx="13">
                  <c:v>235451.91674399481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624840.12699999998</c:v>
                </c:pt>
                <c:pt idx="1">
                  <c:v>153975.9192949686</c:v>
                </c:pt>
                <c:pt idx="2">
                  <c:v>348536.67139036901</c:v>
                </c:pt>
                <c:pt idx="3">
                  <c:v>92840.788</c:v>
                </c:pt>
                <c:pt idx="4">
                  <c:v>109423.62533988799</c:v>
                </c:pt>
                <c:pt idx="5">
                  <c:v>223638.87100000001</c:v>
                </c:pt>
                <c:pt idx="6">
                  <c:v>129174.35500000001</c:v>
                </c:pt>
                <c:pt idx="7">
                  <c:v>352931.58199999999</c:v>
                </c:pt>
                <c:pt idx="8">
                  <c:v>175483.94951086745</c:v>
                </c:pt>
                <c:pt idx="9">
                  <c:v>132141.04500000001</c:v>
                </c:pt>
                <c:pt idx="10">
                  <c:v>208593.98900000003</c:v>
                </c:pt>
                <c:pt idx="11">
                  <c:v>490574.94700000004</c:v>
                </c:pt>
                <c:pt idx="12">
                  <c:v>314016.07199999999</c:v>
                </c:pt>
                <c:pt idx="13">
                  <c:v>119803.5067172658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115966.06200000001</c:v>
                </c:pt>
                <c:pt idx="1">
                  <c:v>22108.53823990146</c:v>
                </c:pt>
                <c:pt idx="2">
                  <c:v>18323.499118953288</c:v>
                </c:pt>
                <c:pt idx="3">
                  <c:v>13.705</c:v>
                </c:pt>
                <c:pt idx="4">
                  <c:v>4969.3847858930803</c:v>
                </c:pt>
                <c:pt idx="5">
                  <c:v>554.79100000000005</c:v>
                </c:pt>
                <c:pt idx="6">
                  <c:v>0</c:v>
                </c:pt>
                <c:pt idx="7">
                  <c:v>1067.646</c:v>
                </c:pt>
                <c:pt idx="8">
                  <c:v>1600.050355641237</c:v>
                </c:pt>
                <c:pt idx="9">
                  <c:v>1570.681</c:v>
                </c:pt>
                <c:pt idx="10">
                  <c:v>211.12299999999999</c:v>
                </c:pt>
                <c:pt idx="11">
                  <c:v>965.28099999999984</c:v>
                </c:pt>
                <c:pt idx="12">
                  <c:v>122138.17400000001</c:v>
                </c:pt>
                <c:pt idx="13">
                  <c:v>4493.3134818742501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3559911.4510000004</c:v>
                </c:pt>
                <c:pt idx="1">
                  <c:v>3317573.9350000005</c:v>
                </c:pt>
                <c:pt idx="2">
                  <c:v>3418918.26</c:v>
                </c:pt>
                <c:pt idx="3">
                  <c:v>3061561.64</c:v>
                </c:pt>
                <c:pt idx="4">
                  <c:v>2935432.602</c:v>
                </c:pt>
                <c:pt idx="5">
                  <c:v>2713160.108</c:v>
                </c:pt>
                <c:pt idx="6">
                  <c:v>2630631.1320000002</c:v>
                </c:pt>
                <c:pt idx="7">
                  <c:v>2630685.1809999999</c:v>
                </c:pt>
                <c:pt idx="8">
                  <c:v>2683199.105</c:v>
                </c:pt>
                <c:pt idx="9">
                  <c:v>2998494.3919999995</c:v>
                </c:pt>
                <c:pt idx="10">
                  <c:v>3217541.392</c:v>
                </c:pt>
                <c:pt idx="11">
                  <c:v>3384293.855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1311788.919</c:v>
                </c:pt>
                <c:pt idx="1">
                  <c:v>1221404.2839999991</c:v>
                </c:pt>
                <c:pt idx="2">
                  <c:v>1272219.4080000001</c:v>
                </c:pt>
                <c:pt idx="3">
                  <c:v>1125833.0380000011</c:v>
                </c:pt>
                <c:pt idx="4">
                  <c:v>1097689.2450000001</c:v>
                </c:pt>
                <c:pt idx="5">
                  <c:v>1044914.8560000008</c:v>
                </c:pt>
                <c:pt idx="6">
                  <c:v>1009342.978999999</c:v>
                </c:pt>
                <c:pt idx="7">
                  <c:v>1034502.0749999981</c:v>
                </c:pt>
                <c:pt idx="8">
                  <c:v>1040545.604000001</c:v>
                </c:pt>
                <c:pt idx="9">
                  <c:v>1138361.4150000021</c:v>
                </c:pt>
                <c:pt idx="10">
                  <c:v>1213178.2489999961</c:v>
                </c:pt>
                <c:pt idx="11">
                  <c:v>1240734.6890000016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534334.18299999996</c:v>
                </c:pt>
                <c:pt idx="1">
                  <c:v>495800.25800000003</c:v>
                </c:pt>
                <c:pt idx="2">
                  <c:v>510792.56599999999</c:v>
                </c:pt>
                <c:pt idx="3">
                  <c:v>457998.97500000003</c:v>
                </c:pt>
                <c:pt idx="4">
                  <c:v>447681.10400000005</c:v>
                </c:pt>
                <c:pt idx="5">
                  <c:v>445899.299</c:v>
                </c:pt>
                <c:pt idx="6">
                  <c:v>437799.58300000004</c:v>
                </c:pt>
                <c:pt idx="7">
                  <c:v>435547.82300000003</c:v>
                </c:pt>
                <c:pt idx="8">
                  <c:v>441080.34899999999</c:v>
                </c:pt>
                <c:pt idx="9">
                  <c:v>489977.52799999999</c:v>
                </c:pt>
                <c:pt idx="10">
                  <c:v>524922.09000000008</c:v>
                </c:pt>
                <c:pt idx="11">
                  <c:v>554228.63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4119.085</c:v>
                </c:pt>
                <c:pt idx="1">
                  <c:v>4351.83</c:v>
                </c:pt>
                <c:pt idx="2">
                  <c:v>4537.549</c:v>
                </c:pt>
                <c:pt idx="3">
                  <c:v>3974.1349999999998</c:v>
                </c:pt>
                <c:pt idx="4">
                  <c:v>5051.8559999999998</c:v>
                </c:pt>
                <c:pt idx="5">
                  <c:v>4913.6230000000005</c:v>
                </c:pt>
                <c:pt idx="6">
                  <c:v>3680.2179999999998</c:v>
                </c:pt>
                <c:pt idx="7">
                  <c:v>4117.0239999999994</c:v>
                </c:pt>
                <c:pt idx="8">
                  <c:v>4609.9290000000001</c:v>
                </c:pt>
                <c:pt idx="9">
                  <c:v>4896.6750000000002</c:v>
                </c:pt>
                <c:pt idx="10">
                  <c:v>4930.9090000000006</c:v>
                </c:pt>
                <c:pt idx="11">
                  <c:v>4756.8530000000001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6220942.4550000001</c:v>
                </c:pt>
                <c:pt idx="1">
                  <c:v>14373538.74</c:v>
                </c:pt>
                <c:pt idx="2">
                  <c:v>4679068.0439999998</c:v>
                </c:pt>
                <c:pt idx="3">
                  <c:v>11277853.814000001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121407.82400000001</c:v>
                </c:pt>
                <c:pt idx="1">
                  <c:v>2980088.4670000002</c:v>
                </c:pt>
                <c:pt idx="2">
                  <c:v>1115000</c:v>
                </c:pt>
                <c:pt idx="3">
                  <c:v>1559566.0970000001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200.23889400000002</c:v>
                </c:pt>
                <c:pt idx="1">
                  <c:v>255.81416000000002</c:v>
                </c:pt>
                <c:pt idx="2">
                  <c:v>230.04649400000005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0.72256799999999999</c:v>
                </c:pt>
                <c:pt idx="1">
                  <c:v>1.2944740000000001</c:v>
                </c:pt>
                <c:pt idx="2">
                  <c:v>1.130558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251.52631699999998</c:v>
                </c:pt>
                <c:pt idx="1">
                  <c:v>366.09416300000004</c:v>
                </c:pt>
                <c:pt idx="2">
                  <c:v>305.72827999999998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3152.2644629999995</c:v>
                </c:pt>
                <c:pt idx="1">
                  <c:v>3373.6108569999997</c:v>
                </c:pt>
                <c:pt idx="2">
                  <c:v>3577.1483360000002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5.0322110000000002</c:v>
                </c:pt>
                <c:pt idx="1">
                  <c:v>5.7967180000000003</c:v>
                </c:pt>
                <c:pt idx="2">
                  <c:v>4.9655300000000002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0.65211300000000005</c:v>
                </c:pt>
                <c:pt idx="1">
                  <c:v>1.206458</c:v>
                </c:pt>
                <c:pt idx="2">
                  <c:v>0.87666499999999992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12.499687</c:v>
                </c:pt>
                <c:pt idx="1">
                  <c:v>16.102103</c:v>
                </c:pt>
                <c:pt idx="2">
                  <c:v>23.490803999999997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59.830601999999999</c:v>
                </c:pt>
                <c:pt idx="1">
                  <c:v>67.153970999999999</c:v>
                </c:pt>
                <c:pt idx="2">
                  <c:v>63.754108999999993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0.95567100000000005</c:v>
                </c:pt>
                <c:pt idx="1">
                  <c:v>0.80583000000000005</c:v>
                </c:pt>
                <c:pt idx="2">
                  <c:v>0.98797100000000004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64.78179999999999</c:v>
                </c:pt>
                <c:pt idx="1">
                  <c:v>59.191960000000002</c:v>
                </c:pt>
                <c:pt idx="2">
                  <c:v>82.893599999999992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 baseline="0"/>
              <a:t> </a:t>
            </a:r>
          </a:p>
          <a:p>
            <a:pPr>
              <a:defRPr sz="1000"/>
            </a:pPr>
            <a:r>
              <a:rPr lang="cs-CZ" sz="1000"/>
              <a:t>EG.D</a:t>
            </a:r>
            <a:r>
              <a:rPr lang="en-US" sz="1000"/>
              <a:t>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1393912.5419999997</c:v>
                </c:pt>
                <c:pt idx="1">
                  <c:v>5980361.2919999994</c:v>
                </c:pt>
                <c:pt idx="2">
                  <c:v>1953705.0403021511</c:v>
                </c:pt>
                <c:pt idx="3">
                  <c:v>4422535.8866978483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53010.784000000007</c:v>
                </c:pt>
                <c:pt idx="2">
                  <c:v>928.90200000000004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4488.0420000000004</c:v>
                </c:pt>
                <c:pt idx="2">
                  <c:v>0</c:v>
                </c:pt>
                <c:pt idx="3">
                  <c:v>20736.024000000001</c:v>
                </c:pt>
                <c:pt idx="4">
                  <c:v>10968.191999999999</c:v>
                </c:pt>
                <c:pt idx="5">
                  <c:v>0</c:v>
                </c:pt>
                <c:pt idx="6">
                  <c:v>0</c:v>
                </c:pt>
                <c:pt idx="7">
                  <c:v>2372.0860000000039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2.051221281329119E-2</c:v>
                </c:pt>
                <c:pt idx="1">
                  <c:v>0.13298200478510427</c:v>
                </c:pt>
                <c:pt idx="2">
                  <c:v>0.14469549111097954</c:v>
                </c:pt>
                <c:pt idx="3">
                  <c:v>9.0705488137500193E-2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1.5528180120171781E-2</c:v>
                </c:pt>
                <c:pt idx="2">
                  <c:v>0</c:v>
                </c:pt>
                <c:pt idx="3">
                  <c:v>2.0332952866980988E-2</c:v>
                </c:pt>
                <c:pt idx="4">
                  <c:v>1.0084061169450707E-2</c:v>
                </c:pt>
                <c:pt idx="5">
                  <c:v>0</c:v>
                </c:pt>
                <c:pt idx="6">
                  <c:v>0</c:v>
                </c:pt>
                <c:pt idx="7">
                  <c:v>1.0159885170777296E-2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0</c:v>
                </c:pt>
                <c:pt idx="1">
                  <c:v>1302.184</c:v>
                </c:pt>
                <c:pt idx="2">
                  <c:v>3185.8580000000002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6641.7150000000011</c:v>
                </c:pt>
                <c:pt idx="1">
                  <c:v>6960.7159999999985</c:v>
                </c:pt>
                <c:pt idx="2">
                  <c:v>7133.5929999999998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4332.6270000000004</c:v>
                </c:pt>
                <c:pt idx="1">
                  <c:v>3548.2729999999997</c:v>
                </c:pt>
                <c:pt idx="2">
                  <c:v>3087.2920000000004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1611.8650000000034</c:v>
                </c:pt>
                <c:pt idx="1">
                  <c:v>460.22200000000004</c:v>
                </c:pt>
                <c:pt idx="2">
                  <c:v>299.99900000000031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3107.2876699999997</c:v>
                </c:pt>
                <c:pt idx="1">
                  <c:v>2882.12453</c:v>
                </c:pt>
                <c:pt idx="2">
                  <c:v>2746.7990199999999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3.6827687539371217E-4</c:v>
                </c:pt>
                <c:pt idx="2">
                  <c:v>0</c:v>
                </c:pt>
                <c:pt idx="3">
                  <c:v>1.9023216868981695E-2</c:v>
                </c:pt>
                <c:pt idx="4">
                  <c:v>2.3552852389571877E-2</c:v>
                </c:pt>
                <c:pt idx="5">
                  <c:v>0</c:v>
                </c:pt>
                <c:pt idx="6">
                  <c:v>0</c:v>
                </c:pt>
                <c:pt idx="7">
                  <c:v>8.4706496257420921E-3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4853061.83</c:v>
                </c:pt>
                <c:pt idx="1">
                  <c:v>116931.54699999999</c:v>
                </c:pt>
                <c:pt idx="2">
                  <c:v>0</c:v>
                </c:pt>
                <c:pt idx="3">
                  <c:v>79355.801000000007</c:v>
                </c:pt>
                <c:pt idx="4">
                  <c:v>49787.239000000001</c:v>
                </c:pt>
                <c:pt idx="5">
                  <c:v>0</c:v>
                </c:pt>
                <c:pt idx="6">
                  <c:v>0</c:v>
                </c:pt>
                <c:pt idx="7">
                  <c:v>35842.517000000007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2.3660926442105587E-2</c:v>
                </c:pt>
                <c:pt idx="1">
                  <c:v>4.9082750827825934E-2</c:v>
                </c:pt>
                <c:pt idx="2">
                  <c:v>7.1853041631845471E-2</c:v>
                </c:pt>
                <c:pt idx="3">
                  <c:v>7.1898418544458928E-2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2.2613686399827023E-2</c:v>
                </c:pt>
                <c:pt idx="2">
                  <c:v>0</c:v>
                </c:pt>
                <c:pt idx="3">
                  <c:v>5.3922143711999229E-2</c:v>
                </c:pt>
                <c:pt idx="4">
                  <c:v>0.15825996329945263</c:v>
                </c:pt>
                <c:pt idx="5">
                  <c:v>0</c:v>
                </c:pt>
                <c:pt idx="6">
                  <c:v>0</c:v>
                </c:pt>
                <c:pt idx="7">
                  <c:v>0.11792225446624584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1631943.74</c:v>
                </c:pt>
                <c:pt idx="1">
                  <c:v>1584166.59</c:v>
                </c:pt>
                <c:pt idx="2">
                  <c:v>1636951.5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26641.701000000005</c:v>
                </c:pt>
                <c:pt idx="1">
                  <c:v>41503.213000000003</c:v>
                </c:pt>
                <c:pt idx="2">
                  <c:v>48786.632999999994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26072.775000000001</c:v>
                </c:pt>
                <c:pt idx="1">
                  <c:v>26279.948</c:v>
                </c:pt>
                <c:pt idx="2">
                  <c:v>27003.078000000009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16514.073999999997</c:v>
                </c:pt>
                <c:pt idx="1">
                  <c:v>12938.868999999999</c:v>
                </c:pt>
                <c:pt idx="2">
                  <c:v>20334.296000000002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23431.996999999985</c:v>
                </c:pt>
                <c:pt idx="1">
                  <c:v>7863.7890000000007</c:v>
                </c:pt>
                <c:pt idx="2">
                  <c:v>4546.7310000000207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0.55551104566814713</c:v>
                </c:pt>
                <c:pt idx="1">
                  <c:v>9.5950939773097026E-3</c:v>
                </c:pt>
                <c:pt idx="2">
                  <c:v>0</c:v>
                </c:pt>
                <c:pt idx="3">
                  <c:v>7.280096764137399E-2</c:v>
                </c:pt>
                <c:pt idx="4">
                  <c:v>0.10691201348876245</c:v>
                </c:pt>
                <c:pt idx="5">
                  <c:v>0</c:v>
                </c:pt>
                <c:pt idx="6">
                  <c:v>0</c:v>
                </c:pt>
                <c:pt idx="7">
                  <c:v>0.12799257835158764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137765.72</c:v>
                </c:pt>
                <c:pt idx="2">
                  <c:v>153322.5</c:v>
                </c:pt>
                <c:pt idx="3">
                  <c:v>108207.67300000001</c:v>
                </c:pt>
                <c:pt idx="4">
                  <c:v>12812.738999999998</c:v>
                </c:pt>
                <c:pt idx="5">
                  <c:v>0</c:v>
                </c:pt>
                <c:pt idx="6">
                  <c:v>3600.9900000000002</c:v>
                </c:pt>
                <c:pt idx="7">
                  <c:v>69245.663000000059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6.8826847511429146E-2</c:v>
                </c:pt>
                <c:pt idx="1">
                  <c:v>0.11435351549445598</c:v>
                </c:pt>
                <c:pt idx="2">
                  <c:v>9.0756287995557475E-2</c:v>
                </c:pt>
                <c:pt idx="3">
                  <c:v>9.8709669680395587E-2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9.8064999999999999E-2</c:v>
                </c:pt>
                <c:pt idx="1">
                  <c:v>0.103563</c:v>
                </c:pt>
                <c:pt idx="2">
                  <c:v>8.1989000000000006E-2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218.44341700000001</c:v>
                </c:pt>
                <c:pt idx="1">
                  <c:v>213.94543999999993</c:v>
                </c:pt>
                <c:pt idx="2">
                  <c:v>223.60781400000008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0.18696000000000002</c:v>
                </c:pt>
                <c:pt idx="1">
                  <c:v>0.32086599999999998</c:v>
                </c:pt>
                <c:pt idx="2">
                  <c:v>0.32837099999999997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5.7299999999999994E-4</c:v>
                </c:pt>
                <c:pt idx="1">
                  <c:v>7.2099999999999996E-4</c:v>
                </c:pt>
                <c:pt idx="2">
                  <c:v>7.7899999999999996E-4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22.236852000000003</c:v>
                </c:pt>
                <c:pt idx="1">
                  <c:v>21.259208000000001</c:v>
                </c:pt>
                <c:pt idx="2">
                  <c:v>21.238305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0.1177</c:v>
                </c:pt>
                <c:pt idx="2">
                  <c:v>0.43380000000000002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0.74885500000000005</c:v>
                </c:pt>
                <c:pt idx="1">
                  <c:v>0.68852600000000008</c:v>
                </c:pt>
                <c:pt idx="2">
                  <c:v>0.70836900000000014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95.439353999999895</c:v>
                </c:pt>
                <c:pt idx="1">
                  <c:v>130.34569999999994</c:v>
                </c:pt>
                <c:pt idx="2">
                  <c:v>139.70249600000005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2.3753056382282506E-2</c:v>
                </c:pt>
                <c:pt idx="2">
                  <c:v>8.690869086908691E-2</c:v>
                </c:pt>
                <c:pt idx="3">
                  <c:v>7.9910154541032952E-2</c:v>
                </c:pt>
                <c:pt idx="4">
                  <c:v>3.0837105849967596E-2</c:v>
                </c:pt>
                <c:pt idx="5">
                  <c:v>0</c:v>
                </c:pt>
                <c:pt idx="6">
                  <c:v>2.4347561574111321E-2</c:v>
                </c:pt>
                <c:pt idx="7">
                  <c:v>0.21801159858252972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36597.266000000003</c:v>
                </c:pt>
                <c:pt idx="1">
                  <c:v>46009.167000000001</c:v>
                </c:pt>
                <c:pt idx="2">
                  <c:v>55159.287000000004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40586.9</c:v>
                </c:pt>
                <c:pt idx="1">
                  <c:v>55092.800000000003</c:v>
                </c:pt>
                <c:pt idx="2">
                  <c:v>57642.8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33530.199000000008</c:v>
                </c:pt>
                <c:pt idx="1">
                  <c:v>36638.65400000001</c:v>
                </c:pt>
                <c:pt idx="2">
                  <c:v>38038.819999999985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4623.2820000000002</c:v>
                </c:pt>
                <c:pt idx="1">
                  <c:v>3523.9949999999985</c:v>
                </c:pt>
                <c:pt idx="2">
                  <c:v>4665.4620000000004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1274.4390000000001</c:v>
                </c:pt>
                <c:pt idx="1">
                  <c:v>1126.2120000000002</c:v>
                </c:pt>
                <c:pt idx="2">
                  <c:v>1200.3389999999999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45455.647000000077</c:v>
                </c:pt>
                <c:pt idx="1">
                  <c:v>14734.832999999988</c:v>
                </c:pt>
                <c:pt idx="2">
                  <c:v>9055.1829999999827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1.1304691198960491E-2</c:v>
                </c:pt>
                <c:pt idx="2">
                  <c:v>0.12503201181577284</c:v>
                </c:pt>
                <c:pt idx="3">
                  <c:v>9.9269658945555575E-2</c:v>
                </c:pt>
                <c:pt idx="4">
                  <c:v>2.7513791732776995E-2</c:v>
                </c:pt>
                <c:pt idx="5">
                  <c:v>0</c:v>
                </c:pt>
                <c:pt idx="6">
                  <c:v>1.830458609843191E-2</c:v>
                </c:pt>
                <c:pt idx="7">
                  <c:v>0.24727423431326373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647579.68400000001</c:v>
                </c:pt>
                <c:pt idx="2">
                  <c:v>523207.76999999996</c:v>
                </c:pt>
                <c:pt idx="3">
                  <c:v>25493.216000000008</c:v>
                </c:pt>
                <c:pt idx="4">
                  <c:v>5024.3010000000004</c:v>
                </c:pt>
                <c:pt idx="5">
                  <c:v>0</c:v>
                </c:pt>
                <c:pt idx="6">
                  <c:v>31678.271000000008</c:v>
                </c:pt>
                <c:pt idx="7">
                  <c:v>1325.6689999999999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1.4224158565213358E-2</c:v>
                </c:pt>
                <c:pt idx="1">
                  <c:v>2.0991108343521723E-2</c:v>
                </c:pt>
                <c:pt idx="2">
                  <c:v>3.0976224828705119E-2</c:v>
                </c:pt>
                <c:pt idx="3">
                  <c:v>2.494423690335084E-2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5.6659488968159047E-2</c:v>
                </c:pt>
                <c:pt idx="2">
                  <c:v>0.29336266960029334</c:v>
                </c:pt>
                <c:pt idx="3">
                  <c:v>2.3168119689663303E-2</c:v>
                </c:pt>
                <c:pt idx="4">
                  <c:v>7.1288535235042375E-3</c:v>
                </c:pt>
                <c:pt idx="5">
                  <c:v>0</c:v>
                </c:pt>
                <c:pt idx="6">
                  <c:v>0.20016983928935134</c:v>
                </c:pt>
                <c:pt idx="7">
                  <c:v>6.1587685337512526E-3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217808.28600000002</c:v>
                </c:pt>
                <c:pt idx="1">
                  <c:v>218466</c:v>
                </c:pt>
                <c:pt idx="2">
                  <c:v>211305.39800000002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174893.8</c:v>
                </c:pt>
                <c:pt idx="1">
                  <c:v>172701.61</c:v>
                </c:pt>
                <c:pt idx="2">
                  <c:v>175612.36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7699.9980000000023</c:v>
                </c:pt>
                <c:pt idx="1">
                  <c:v>8706.2030000000013</c:v>
                </c:pt>
                <c:pt idx="2">
                  <c:v>9087.0150000000012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1256.8510000000001</c:v>
                </c:pt>
                <c:pt idx="1">
                  <c:v>1481.453</c:v>
                </c:pt>
                <c:pt idx="2">
                  <c:v>2285.9970000000003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11439.831000000002</c:v>
                </c:pt>
                <c:pt idx="1">
                  <c:v>8494.233000000002</c:v>
                </c:pt>
                <c:pt idx="2">
                  <c:v>11744.207000000002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946.30299999999988</c:v>
                </c:pt>
                <c:pt idx="1">
                  <c:v>247.21600000000001</c:v>
                </c:pt>
                <c:pt idx="2">
                  <c:v>132.14999999999998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4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5.3138678869753785E-2</c:v>
                </c:pt>
                <c:pt idx="2">
                  <c:v>0.42666744985728866</c:v>
                </c:pt>
                <c:pt idx="3">
                  <c:v>2.3387462160334795E-2</c:v>
                </c:pt>
                <c:pt idx="4">
                  <c:v>1.0789072603194619E-2</c:v>
                </c:pt>
                <c:pt idx="5">
                  <c:v>0</c:v>
                </c:pt>
                <c:pt idx="6">
                  <c:v>0.16102728387720008</c:v>
                </c:pt>
                <c:pt idx="7">
                  <c:v>4.7339251691160744E-3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252.39903999999999</c:v>
                </c:pt>
                <c:pt idx="1">
                  <c:v>504.46129999999999</c:v>
                </c:pt>
                <c:pt idx="2">
                  <c:v>469.40562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3883149.39</c:v>
                </c:pt>
                <c:pt idx="1">
                  <c:v>19158.171000000002</c:v>
                </c:pt>
                <c:pt idx="2">
                  <c:v>0</c:v>
                </c:pt>
                <c:pt idx="3">
                  <c:v>136365.00699999993</c:v>
                </c:pt>
                <c:pt idx="4">
                  <c:v>9918.1389999999992</c:v>
                </c:pt>
                <c:pt idx="5">
                  <c:v>138337.20000000001</c:v>
                </c:pt>
                <c:pt idx="6">
                  <c:v>6095.7690000000002</c:v>
                </c:pt>
                <c:pt idx="7">
                  <c:v>11939.038000000011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 *)</c:v>
                </c:pt>
                <c:pt idx="3">
                  <c:v>MOO *)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4.1049804408297225E-2</c:v>
                </c:pt>
                <c:pt idx="1">
                  <c:v>5.2611089666970673E-2</c:v>
                </c:pt>
                <c:pt idx="2">
                  <c:v>5.5386549753226842E-2</c:v>
                </c:pt>
                <c:pt idx="3">
                  <c:v>4.6851021187539671E-2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1.6017306248061474E-3</c:v>
                </c:pt>
                <c:pt idx="2">
                  <c:v>0</c:v>
                </c:pt>
                <c:pt idx="3">
                  <c:v>8.5971545679181388E-2</c:v>
                </c:pt>
                <c:pt idx="4">
                  <c:v>1.4771178874894297E-2</c:v>
                </c:pt>
                <c:pt idx="5">
                  <c:v>0.40546308151941957</c:v>
                </c:pt>
                <c:pt idx="6">
                  <c:v>3.2158046630051881E-2</c:v>
                </c:pt>
                <c:pt idx="7">
                  <c:v>4.4418331955640128E-2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1475343.93</c:v>
                </c:pt>
                <c:pt idx="1">
                  <c:v>1297957.94</c:v>
                </c:pt>
                <c:pt idx="2">
                  <c:v>1109847.52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5259.73</c:v>
                </c:pt>
                <c:pt idx="1">
                  <c:v>6312.5810000000001</c:v>
                </c:pt>
                <c:pt idx="2">
                  <c:v>7585.8600000000006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43093.681999999972</c:v>
                </c:pt>
                <c:pt idx="1">
                  <c:v>45719.107999999964</c:v>
                </c:pt>
                <c:pt idx="2">
                  <c:v>47552.216999999975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4427.92</c:v>
                </c:pt>
                <c:pt idx="1">
                  <c:v>3030.070999999999</c:v>
                </c:pt>
                <c:pt idx="2">
                  <c:v>2460.1480000000006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47412.89</c:v>
                </c:pt>
                <c:pt idx="1">
                  <c:v>42573.03</c:v>
                </c:pt>
                <c:pt idx="2">
                  <c:v>48351.28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2025.96</c:v>
                </c:pt>
                <c:pt idx="1">
                  <c:v>1819.5490000000002</c:v>
                </c:pt>
                <c:pt idx="2">
                  <c:v>2250.2599999999998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8253.8010000000122</c:v>
                </c:pt>
                <c:pt idx="1">
                  <c:v>2384.960999999998</c:v>
                </c:pt>
                <c:pt idx="2">
                  <c:v>1300.2760000000023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0.44448895433185276</c:v>
                </c:pt>
                <c:pt idx="1">
                  <c:v>1.572068923182633E-3</c:v>
                </c:pt>
                <c:pt idx="2">
                  <c:v>0</c:v>
                </c:pt>
                <c:pt idx="3">
                  <c:v>0.12510118147534963</c:v>
                </c:pt>
                <c:pt idx="4">
                  <c:v>2.1297991851916529E-2</c:v>
                </c:pt>
                <c:pt idx="5">
                  <c:v>0.37223668403537274</c:v>
                </c:pt>
                <c:pt idx="6">
                  <c:v>3.0986070079798103E-2</c:v>
                </c:pt>
                <c:pt idx="7">
                  <c:v>4.2633954994220506E-2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157913.98699999999</c:v>
                </c:pt>
                <c:pt idx="2">
                  <c:v>0</c:v>
                </c:pt>
                <c:pt idx="3">
                  <c:v>87666.697000000015</c:v>
                </c:pt>
                <c:pt idx="4">
                  <c:v>17322.000999999997</c:v>
                </c:pt>
                <c:pt idx="5">
                  <c:v>0</c:v>
                </c:pt>
                <c:pt idx="6">
                  <c:v>5751.5770000000002</c:v>
                </c:pt>
                <c:pt idx="7">
                  <c:v>11439.44399999999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6.5062831274337207E-2</c:v>
                </c:pt>
                <c:pt idx="1">
                  <c:v>5.8893028034730226E-2</c:v>
                </c:pt>
                <c:pt idx="2">
                  <c:v>6.2436404144149665E-2</c:v>
                </c:pt>
                <c:pt idx="3">
                  <c:v>6.3095870214604083E-2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1.9166081937023439E-2</c:v>
                </c:pt>
                <c:pt idx="2">
                  <c:v>0</c:v>
                </c:pt>
                <c:pt idx="3">
                  <c:v>5.9707554171646596E-2</c:v>
                </c:pt>
                <c:pt idx="4">
                  <c:v>2.7461114070268185E-2</c:v>
                </c:pt>
                <c:pt idx="5">
                  <c:v>0</c:v>
                </c:pt>
                <c:pt idx="6">
                  <c:v>3.0078532248979318E-2</c:v>
                </c:pt>
                <c:pt idx="7">
                  <c:v>4.4614793836942626E-2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30942.873999999996</c:v>
                </c:pt>
                <c:pt idx="1">
                  <c:v>59844.548999999999</c:v>
                </c:pt>
                <c:pt idx="2">
                  <c:v>67126.563999999998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26698.467000000004</c:v>
                </c:pt>
                <c:pt idx="1">
                  <c:v>29446.972000000005</c:v>
                </c:pt>
                <c:pt idx="2">
                  <c:v>31521.258000000002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4736.4759999999997</c:v>
                </c:pt>
                <c:pt idx="1">
                  <c:v>6095.2289999999975</c:v>
                </c:pt>
                <c:pt idx="2">
                  <c:v>6490.2959999999994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2362.4110000000001</c:v>
                </c:pt>
                <c:pt idx="1">
                  <c:v>1835.2060000000001</c:v>
                </c:pt>
                <c:pt idx="2">
                  <c:v>1553.96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7751.3649999999934</c:v>
                </c:pt>
                <c:pt idx="1">
                  <c:v>2195.1210000000005</c:v>
                </c:pt>
                <c:pt idx="2">
                  <c:v>1492.9579999999971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1.2958004785455056E-2</c:v>
                </c:pt>
                <c:pt idx="2">
                  <c:v>0</c:v>
                </c:pt>
                <c:pt idx="3">
                  <c:v>8.0425379003144823E-2</c:v>
                </c:pt>
                <c:pt idx="4">
                  <c:v>3.7196881003269858E-2</c:v>
                </c:pt>
                <c:pt idx="5">
                  <c:v>0</c:v>
                </c:pt>
                <c:pt idx="6">
                  <c:v>2.92364700813556E-2</c:v>
                </c:pt>
                <c:pt idx="7">
                  <c:v>4.0849919453720213E-2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6833.0869999999995</c:v>
                </c:pt>
                <c:pt idx="2">
                  <c:v>0</c:v>
                </c:pt>
                <c:pt idx="3">
                  <c:v>45392.140000000007</c:v>
                </c:pt>
                <c:pt idx="4">
                  <c:v>15233.521999999999</c:v>
                </c:pt>
                <c:pt idx="5">
                  <c:v>0</c:v>
                </c:pt>
                <c:pt idx="6">
                  <c:v>37053.968999999997</c:v>
                </c:pt>
                <c:pt idx="7">
                  <c:v>11880.073000000008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1.0158596354311782E-2</c:v>
                </c:pt>
                <c:pt idx="1">
                  <c:v>5.3008314496139505E-2</c:v>
                </c:pt>
                <c:pt idx="2">
                  <c:v>4.5176737074550957E-2</c:v>
                </c:pt>
                <c:pt idx="3">
                  <c:v>4.926357256419147E-2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5.0749459835764885E-4</c:v>
                </c:pt>
                <c:pt idx="2">
                  <c:v>0</c:v>
                </c:pt>
                <c:pt idx="3">
                  <c:v>4.1451075856191906E-2</c:v>
                </c:pt>
                <c:pt idx="4">
                  <c:v>2.3314374620424735E-2</c:v>
                </c:pt>
                <c:pt idx="5">
                  <c:v>0</c:v>
                </c:pt>
                <c:pt idx="6">
                  <c:v>0.14766232223541748</c:v>
                </c:pt>
                <c:pt idx="7">
                  <c:v>5.3945567697797805E-2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2340.5709999999999</c:v>
                </c:pt>
                <c:pt idx="1">
                  <c:v>2165.9969999999998</c:v>
                </c:pt>
                <c:pt idx="2">
                  <c:v>2326.5189999999998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12061.749999999996</c:v>
                </c:pt>
                <c:pt idx="1">
                  <c:v>15799.426000000007</c:v>
                </c:pt>
                <c:pt idx="2">
                  <c:v>17530.964000000004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3059.3690000000006</c:v>
                </c:pt>
                <c:pt idx="1">
                  <c:v>5371.2809999999999</c:v>
                </c:pt>
                <c:pt idx="2">
                  <c:v>6802.8719999999976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14654.95</c:v>
                </c:pt>
                <c:pt idx="1">
                  <c:v>10795.492000000002</c:v>
                </c:pt>
                <c:pt idx="2">
                  <c:v>11603.526999999998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8694.8200000000052</c:v>
                </c:pt>
                <c:pt idx="1">
                  <c:v>2030.399000000001</c:v>
                </c:pt>
                <c:pt idx="2">
                  <c:v>1154.8540000000005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5.6070507576653572E-4</c:v>
                </c:pt>
                <c:pt idx="2">
                  <c:v>0</c:v>
                </c:pt>
                <c:pt idx="3">
                  <c:v>4.164272395552681E-2</c:v>
                </c:pt>
                <c:pt idx="4">
                  <c:v>3.271212749004538E-2</c:v>
                </c:pt>
                <c:pt idx="5">
                  <c:v>0</c:v>
                </c:pt>
                <c:pt idx="6">
                  <c:v>0.18835308230490136</c:v>
                </c:pt>
                <c:pt idx="7">
                  <c:v>4.2423392706351551E-2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1185579.5090000001</c:v>
                </c:pt>
                <c:pt idx="2">
                  <c:v>0</c:v>
                </c:pt>
                <c:pt idx="3">
                  <c:v>132170.02499999999</c:v>
                </c:pt>
                <c:pt idx="4">
                  <c:v>7112.7519999999977</c:v>
                </c:pt>
                <c:pt idx="5">
                  <c:v>0</c:v>
                </c:pt>
                <c:pt idx="6">
                  <c:v>23087.567999999999</c:v>
                </c:pt>
                <c:pt idx="7">
                  <c:v>8199.3069999999971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0.19954998644187769</c:v>
                </c:pt>
                <c:pt idx="1">
                  <c:v>0.10687292622754123</c:v>
                </c:pt>
                <c:pt idx="2">
                  <c:v>8.4427515127839275E-2</c:v>
                </c:pt>
                <c:pt idx="3">
                  <c:v>8.8895755201177748E-2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0.13221646035375578</c:v>
                </c:pt>
                <c:pt idx="2">
                  <c:v>0</c:v>
                </c:pt>
                <c:pt idx="3">
                  <c:v>9.525305085947107E-2</c:v>
                </c:pt>
                <c:pt idx="4">
                  <c:v>1.5109353976400595E-2</c:v>
                </c:pt>
                <c:pt idx="5">
                  <c:v>0</c:v>
                </c:pt>
                <c:pt idx="6">
                  <c:v>8.3711138798668497E-2</c:v>
                </c:pt>
                <c:pt idx="7">
                  <c:v>2.9536059116842657E-2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321267.48600000009</c:v>
                </c:pt>
                <c:pt idx="1">
                  <c:v>460274.73000000004</c:v>
                </c:pt>
                <c:pt idx="2">
                  <c:v>404037.29300000006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42496.47</c:v>
                </c:pt>
                <c:pt idx="1">
                  <c:v>43579.359000000026</c:v>
                </c:pt>
                <c:pt idx="2">
                  <c:v>46094.195999999974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4022.7029999999972</c:v>
                </c:pt>
                <c:pt idx="1">
                  <c:v>1258.8260000000002</c:v>
                </c:pt>
                <c:pt idx="2">
                  <c:v>1831.2229999999997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9061.5849999999991</c:v>
                </c:pt>
                <c:pt idx="1">
                  <c:v>7752.22</c:v>
                </c:pt>
                <c:pt idx="2">
                  <c:v>6273.762999999999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5498.1539999999977</c:v>
                </c:pt>
                <c:pt idx="1">
                  <c:v>2000.9159999999997</c:v>
                </c:pt>
                <c:pt idx="2">
                  <c:v>700.2369999999986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5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9.7285523866606299E-2</c:v>
                </c:pt>
                <c:pt idx="2">
                  <c:v>0</c:v>
                </c:pt>
                <c:pt idx="3">
                  <c:v>0.12125270732488215</c:v>
                </c:pt>
                <c:pt idx="4">
                  <c:v>1.5273765989839722E-2</c:v>
                </c:pt>
                <c:pt idx="5">
                  <c:v>0</c:v>
                </c:pt>
                <c:pt idx="6">
                  <c:v>0.11735894191858387</c:v>
                </c:pt>
                <c:pt idx="7">
                  <c:v>2.9279485132872235E-2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91273.858999999997</c:v>
                </c:pt>
                <c:pt idx="2">
                  <c:v>0</c:v>
                </c:pt>
                <c:pt idx="3">
                  <c:v>87646.091000000015</c:v>
                </c:pt>
                <c:pt idx="4">
                  <c:v>4355.5529999999999</c:v>
                </c:pt>
                <c:pt idx="5">
                  <c:v>223762.13</c:v>
                </c:pt>
                <c:pt idx="6">
                  <c:v>26984.472000000002</c:v>
                </c:pt>
                <c:pt idx="7">
                  <c:v>15822.929999999998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5.4702959272290373E-2</c:v>
                </c:pt>
                <c:pt idx="1">
                  <c:v>6.7385964403952281E-2</c:v>
                </c:pt>
                <c:pt idx="2">
                  <c:v>5.1664509088283642E-2</c:v>
                </c:pt>
                <c:pt idx="3">
                  <c:v>5.2966165477276728E-2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1.1714465800269651E-2</c:v>
                </c:pt>
                <c:pt idx="2">
                  <c:v>0</c:v>
                </c:pt>
                <c:pt idx="3">
                  <c:v>0.12180320683438144</c:v>
                </c:pt>
                <c:pt idx="4">
                  <c:v>1.1404221895671564E-2</c:v>
                </c:pt>
                <c:pt idx="5">
                  <c:v>0.55484421681604779</c:v>
                </c:pt>
                <c:pt idx="6">
                  <c:v>0.13527012611790473</c:v>
                </c:pt>
                <c:pt idx="7">
                  <c:v>5.3176303172562424E-2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27423.044999999998</c:v>
                </c:pt>
                <c:pt idx="1">
                  <c:v>29680.580999999998</c:v>
                </c:pt>
                <c:pt idx="2">
                  <c:v>34170.233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27098.173999999995</c:v>
                </c:pt>
                <c:pt idx="1">
                  <c:v>29878.24700000001</c:v>
                </c:pt>
                <c:pt idx="2">
                  <c:v>30669.670000000006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1160.6270000000006</c:v>
                </c:pt>
                <c:pt idx="1">
                  <c:v>1243.0739999999996</c:v>
                </c:pt>
                <c:pt idx="2">
                  <c:v>1951.8520000000003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72346.080000000002</c:v>
                </c:pt>
                <c:pt idx="1">
                  <c:v>71836.44</c:v>
                </c:pt>
                <c:pt idx="2">
                  <c:v>79579.61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11159.745999999999</c:v>
                </c:pt>
                <c:pt idx="1">
                  <c:v>8105.773000000001</c:v>
                </c:pt>
                <c:pt idx="2">
                  <c:v>7718.9530000000013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10665.154000000002</c:v>
                </c:pt>
                <c:pt idx="1">
                  <c:v>3102.2059999999997</c:v>
                </c:pt>
                <c:pt idx="2">
                  <c:v>2055.5699999999965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3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7.4896918517354007E-3</c:v>
                </c:pt>
                <c:pt idx="2">
                  <c:v>0</c:v>
                </c:pt>
                <c:pt idx="3">
                  <c:v>8.0406475070221028E-2</c:v>
                </c:pt>
                <c:pt idx="4">
                  <c:v>9.3530179708704014E-3</c:v>
                </c:pt>
                <c:pt idx="5">
                  <c:v>0.60209743499139778</c:v>
                </c:pt>
                <c:pt idx="6">
                  <c:v>0.13716772083363882</c:v>
                </c:pt>
                <c:pt idx="7">
                  <c:v>5.6503219563980009E-2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3876675</xdr:rowOff>
    </xdr:from>
    <xdr:to>
      <xdr:col>0</xdr:col>
      <xdr:colOff>2116575</xdr:colOff>
      <xdr:row>1</xdr:row>
      <xdr:rowOff>592384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820C353-7504-4BF2-8115-927BE99C1B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7667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3890135</xdr:rowOff>
    </xdr:from>
    <xdr:to>
      <xdr:col>0</xdr:col>
      <xdr:colOff>2116575</xdr:colOff>
      <xdr:row>1</xdr:row>
      <xdr:rowOff>605844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0C50805-2764-4945-9AA3-C511B8B7779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9013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97883"/>
          <a:ext cx="10078508" cy="5156995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0.90365</cdr:x>
      <cdr:y>0.74917</cdr:y>
    </cdr:from>
    <cdr:to>
      <cdr:x>1</cdr:x>
      <cdr:y>0.85479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id="{02C463C5-3333-4652-92F5-ED1FA3D3947B}"/>
            </a:ext>
          </a:extLst>
        </cdr:cNvPr>
        <cdr:cNvSpPr txBox="1"/>
      </cdr:nvSpPr>
      <cdr:spPr>
        <a:xfrm xmlns:a="http://schemas.openxmlformats.org/drawingml/2006/main">
          <a:off x="4229100" y="2162175"/>
          <a:ext cx="45090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cs-CZ" sz="900"/>
            <a:t>8760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34.85546875" style="2" customWidth="1"/>
    <col min="2" max="2" width="50.42578125" style="2" customWidth="1"/>
    <col min="3" max="9" width="9.85546875" style="2" customWidth="1"/>
    <col min="10" max="10" width="10.28515625" style="2" customWidth="1"/>
    <col min="11" max="16384" width="9.140625" style="2"/>
  </cols>
  <sheetData>
    <row r="1" spans="1:10" s="253" customFormat="1" ht="360" customHeight="1" x14ac:dyDescent="0.2">
      <c r="A1" s="400"/>
      <c r="B1" s="411" t="s">
        <v>422</v>
      </c>
      <c r="C1" s="12"/>
      <c r="D1" s="12"/>
      <c r="E1" s="12"/>
      <c r="F1" s="12"/>
      <c r="G1" s="12"/>
      <c r="H1" s="12"/>
      <c r="I1" s="12"/>
      <c r="J1" s="12"/>
    </row>
    <row r="2" spans="1:10" s="253" customFormat="1" ht="360" customHeight="1" x14ac:dyDescent="0.2">
      <c r="A2" s="401"/>
      <c r="B2" s="411"/>
      <c r="C2" s="297"/>
      <c r="D2" s="297"/>
      <c r="E2" s="297"/>
      <c r="F2" s="297"/>
      <c r="G2" s="297"/>
      <c r="H2" s="297"/>
      <c r="I2" s="297"/>
      <c r="J2" s="297"/>
    </row>
    <row r="3" spans="1:10" s="253" customFormat="1" x14ac:dyDescent="0.2">
      <c r="A3" s="298"/>
      <c r="B3" s="298"/>
      <c r="C3" s="298"/>
      <c r="D3" s="298"/>
      <c r="E3" s="298"/>
      <c r="F3" s="298"/>
      <c r="G3" s="298"/>
      <c r="H3" s="298"/>
      <c r="I3" s="298"/>
      <c r="J3" s="298"/>
    </row>
    <row r="4" spans="1:10" s="253" customFormat="1" x14ac:dyDescent="0.2">
      <c r="A4" s="12"/>
      <c r="B4" s="12"/>
      <c r="C4" s="12"/>
      <c r="D4" s="299"/>
      <c r="E4" s="300"/>
      <c r="F4" s="300"/>
      <c r="G4" s="300"/>
      <c r="H4" s="12"/>
      <c r="I4" s="12"/>
      <c r="J4" s="301"/>
    </row>
    <row r="5" spans="1:10" s="253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253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253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253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253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253" customFormat="1" x14ac:dyDescent="0.2">
      <c r="A10" s="12"/>
      <c r="B10" s="302"/>
      <c r="C10" s="12"/>
      <c r="D10" s="12"/>
      <c r="E10" s="12"/>
      <c r="F10" s="12"/>
      <c r="G10" s="12"/>
      <c r="H10" s="12"/>
      <c r="I10" s="303"/>
      <c r="J10" s="12"/>
    </row>
    <row r="11" spans="1:10" s="253" customFormat="1" x14ac:dyDescent="0.2">
      <c r="A11" s="12"/>
      <c r="B11" s="304"/>
      <c r="C11" s="305"/>
      <c r="D11" s="12"/>
      <c r="E11" s="12"/>
      <c r="F11" s="12"/>
      <c r="G11" s="12"/>
      <c r="H11" s="12"/>
      <c r="I11" s="12"/>
      <c r="J11" s="12"/>
    </row>
    <row r="12" spans="1:10" s="253" customFormat="1" x14ac:dyDescent="0.2">
      <c r="A12" s="12"/>
      <c r="B12" s="304"/>
      <c r="C12" s="305"/>
      <c r="D12" s="12"/>
      <c r="E12" s="12"/>
      <c r="F12" s="12"/>
      <c r="G12" s="12"/>
      <c r="H12" s="12"/>
      <c r="I12" s="12"/>
      <c r="J12" s="12"/>
    </row>
    <row r="13" spans="1:10" s="253" customFormat="1" x14ac:dyDescent="0.2">
      <c r="A13" s="12"/>
      <c r="B13" s="304"/>
      <c r="C13" s="305"/>
      <c r="D13" s="12"/>
      <c r="E13" s="12"/>
      <c r="F13" s="12"/>
      <c r="G13" s="12"/>
      <c r="H13" s="12"/>
      <c r="I13" s="12"/>
      <c r="J13" s="12"/>
    </row>
    <row r="14" spans="1:10" s="253" customFormat="1" x14ac:dyDescent="0.2">
      <c r="A14" s="306"/>
      <c r="B14" s="307"/>
      <c r="C14" s="308"/>
      <c r="D14" s="306"/>
      <c r="E14" s="306"/>
      <c r="F14" s="306"/>
      <c r="G14" s="306"/>
      <c r="H14" s="306"/>
      <c r="I14" s="306"/>
      <c r="J14" s="306"/>
    </row>
    <row r="15" spans="1:10" s="253" customFormat="1" x14ac:dyDescent="0.2">
      <c r="A15" s="306"/>
      <c r="B15" s="307"/>
      <c r="C15" s="308"/>
      <c r="D15" s="306"/>
      <c r="E15" s="306"/>
      <c r="F15" s="306"/>
      <c r="G15" s="306"/>
      <c r="H15" s="306"/>
      <c r="I15" s="306"/>
      <c r="J15" s="306"/>
    </row>
    <row r="16" spans="1:10" s="253" customFormat="1" x14ac:dyDescent="0.2">
      <c r="A16" s="306"/>
      <c r="B16" s="307"/>
      <c r="C16" s="308"/>
      <c r="D16" s="306"/>
      <c r="E16" s="306"/>
      <c r="F16" s="306"/>
      <c r="G16" s="306"/>
      <c r="H16" s="306"/>
      <c r="I16" s="306"/>
      <c r="J16" s="306"/>
    </row>
    <row r="17" spans="1:10" s="253" customFormat="1" x14ac:dyDescent="0.2">
      <c r="A17" s="306"/>
      <c r="B17" s="307"/>
      <c r="C17" s="308"/>
      <c r="D17" s="306"/>
      <c r="E17" s="306"/>
      <c r="F17" s="306"/>
      <c r="G17" s="306"/>
      <c r="H17" s="306"/>
      <c r="I17" s="306"/>
      <c r="J17" s="306"/>
    </row>
    <row r="18" spans="1:10" s="253" customFormat="1" x14ac:dyDescent="0.2">
      <c r="A18" s="306"/>
      <c r="B18" s="307"/>
      <c r="C18" s="308"/>
      <c r="D18" s="306"/>
      <c r="E18" s="306"/>
      <c r="F18" s="306"/>
      <c r="G18" s="306"/>
      <c r="H18" s="306"/>
      <c r="I18" s="306"/>
      <c r="J18" s="306"/>
    </row>
    <row r="19" spans="1:10" s="253" customFormat="1" x14ac:dyDescent="0.2">
      <c r="A19" s="306"/>
      <c r="B19" s="307"/>
      <c r="C19" s="308"/>
      <c r="D19" s="306"/>
      <c r="E19" s="306"/>
      <c r="F19" s="306"/>
      <c r="G19" s="306"/>
      <c r="H19" s="306"/>
      <c r="I19" s="306"/>
      <c r="J19" s="306"/>
    </row>
    <row r="20" spans="1:10" s="253" customFormat="1" x14ac:dyDescent="0.2">
      <c r="A20" s="306"/>
      <c r="B20" s="307"/>
      <c r="C20" s="308"/>
      <c r="D20" s="306"/>
      <c r="E20" s="306"/>
      <c r="F20" s="306"/>
      <c r="G20" s="306"/>
      <c r="H20" s="306"/>
      <c r="I20" s="306"/>
      <c r="J20" s="306"/>
    </row>
    <row r="21" spans="1:10" s="253" customFormat="1" x14ac:dyDescent="0.2"/>
    <row r="22" spans="1:10" s="253" customFormat="1" x14ac:dyDescent="0.2">
      <c r="A22" s="306"/>
      <c r="B22" s="307"/>
      <c r="C22" s="308"/>
      <c r="D22" s="306"/>
      <c r="E22" s="306"/>
      <c r="F22" s="306"/>
      <c r="G22" s="306"/>
      <c r="H22" s="306"/>
      <c r="I22" s="306"/>
      <c r="J22" s="306"/>
    </row>
    <row r="23" spans="1:10" s="253" customFormat="1" x14ac:dyDescent="0.2">
      <c r="A23" s="306"/>
      <c r="B23" s="307"/>
      <c r="C23" s="308"/>
      <c r="D23" s="306"/>
      <c r="E23" s="306"/>
      <c r="F23" s="306"/>
      <c r="G23" s="306"/>
      <c r="H23" s="306"/>
      <c r="I23" s="306"/>
      <c r="J23" s="306"/>
    </row>
    <row r="24" spans="1:10" s="253" customFormat="1" x14ac:dyDescent="0.2">
      <c r="A24" s="306"/>
      <c r="B24" s="307"/>
      <c r="C24" s="308"/>
      <c r="D24" s="306"/>
      <c r="E24" s="306"/>
      <c r="F24" s="306"/>
      <c r="G24" s="306"/>
      <c r="H24" s="306"/>
      <c r="I24" s="306"/>
      <c r="J24" s="306"/>
    </row>
    <row r="25" spans="1:10" s="253" customFormat="1" x14ac:dyDescent="0.2"/>
    <row r="26" spans="1:10" s="253" customFormat="1" x14ac:dyDescent="0.2">
      <c r="A26" s="306"/>
      <c r="B26" s="307"/>
      <c r="C26" s="308"/>
      <c r="D26" s="306"/>
      <c r="E26" s="306"/>
      <c r="F26" s="306"/>
      <c r="G26" s="306"/>
      <c r="H26" s="306"/>
      <c r="I26" s="306"/>
      <c r="J26" s="306"/>
    </row>
    <row r="27" spans="1:10" s="253" customFormat="1" x14ac:dyDescent="0.2">
      <c r="A27" s="306"/>
      <c r="B27" s="307"/>
      <c r="C27" s="308"/>
      <c r="D27" s="306"/>
      <c r="E27" s="306"/>
      <c r="F27" s="306"/>
      <c r="G27" s="306"/>
      <c r="H27" s="306"/>
      <c r="I27" s="306"/>
      <c r="J27" s="306"/>
    </row>
    <row r="28" spans="1:10" s="253" customFormat="1" x14ac:dyDescent="0.2">
      <c r="A28" s="306"/>
      <c r="B28" s="307"/>
      <c r="C28" s="308"/>
      <c r="D28" s="306"/>
      <c r="E28" s="306"/>
      <c r="F28" s="306"/>
      <c r="G28" s="306"/>
      <c r="H28" s="306"/>
      <c r="I28" s="306"/>
      <c r="J28" s="306"/>
    </row>
    <row r="29" spans="1:10" s="253" customFormat="1" x14ac:dyDescent="0.2">
      <c r="A29" s="407"/>
      <c r="B29" s="407"/>
      <c r="C29" s="407"/>
      <c r="D29" s="407"/>
      <c r="E29" s="407"/>
      <c r="F29" s="407"/>
      <c r="G29" s="407"/>
      <c r="H29" s="407"/>
      <c r="I29" s="407"/>
      <c r="J29" s="407"/>
    </row>
    <row r="30" spans="1:10" s="253" customFormat="1" x14ac:dyDescent="0.2">
      <c r="A30" s="306"/>
      <c r="B30" s="307"/>
      <c r="C30" s="308"/>
      <c r="D30" s="306"/>
      <c r="E30" s="306"/>
      <c r="F30" s="306"/>
      <c r="G30" s="306"/>
      <c r="H30" s="306"/>
      <c r="I30" s="306"/>
      <c r="J30" s="306"/>
    </row>
    <row r="31" spans="1:10" s="253" customFormat="1" x14ac:dyDescent="0.2"/>
    <row r="32" spans="1:10" s="253" customFormat="1" x14ac:dyDescent="0.2">
      <c r="A32" s="306"/>
      <c r="B32" s="307"/>
      <c r="C32" s="308"/>
      <c r="D32" s="306"/>
      <c r="E32" s="306"/>
      <c r="F32" s="306"/>
      <c r="G32" s="306"/>
      <c r="H32" s="306"/>
      <c r="I32" s="306"/>
      <c r="J32" s="306"/>
    </row>
    <row r="33" spans="1:10" s="253" customFormat="1" x14ac:dyDescent="0.2">
      <c r="A33" s="306"/>
      <c r="B33" s="307"/>
      <c r="C33" s="308"/>
      <c r="D33" s="306"/>
      <c r="E33" s="306"/>
      <c r="F33" s="306"/>
      <c r="G33" s="306"/>
      <c r="H33" s="306"/>
      <c r="I33" s="306"/>
      <c r="J33" s="306"/>
    </row>
    <row r="34" spans="1:10" s="253" customFormat="1" x14ac:dyDescent="0.2">
      <c r="A34" s="408"/>
      <c r="B34" s="408"/>
      <c r="C34" s="408"/>
      <c r="D34" s="408"/>
      <c r="E34" s="408"/>
      <c r="F34" s="408"/>
      <c r="G34" s="408"/>
      <c r="H34" s="408"/>
      <c r="I34" s="408"/>
      <c r="J34" s="408"/>
    </row>
    <row r="35" spans="1:10" s="253" customFormat="1" ht="33" customHeight="1" x14ac:dyDescent="0.4">
      <c r="A35" s="410" t="s">
        <v>423</v>
      </c>
      <c r="B35" s="410"/>
      <c r="C35" s="410"/>
      <c r="D35" s="410"/>
      <c r="E35" s="410"/>
      <c r="F35" s="410"/>
      <c r="G35" s="410"/>
      <c r="H35" s="410"/>
      <c r="I35" s="410"/>
      <c r="J35" s="410"/>
    </row>
    <row r="36" spans="1:10" s="253" customFormat="1" x14ac:dyDescent="0.2"/>
    <row r="37" spans="1:10" s="253" customFormat="1" x14ac:dyDescent="0.2"/>
    <row r="38" spans="1:10" s="253" customFormat="1" x14ac:dyDescent="0.2">
      <c r="B38" s="304"/>
      <c r="C38" s="305"/>
      <c r="D38" s="12"/>
      <c r="E38" s="12"/>
      <c r="F38" s="12"/>
      <c r="G38" s="12"/>
      <c r="H38" s="12"/>
      <c r="I38" s="12"/>
      <c r="J38" s="12"/>
    </row>
    <row r="39" spans="1:10" s="253" customFormat="1" x14ac:dyDescent="0.2"/>
    <row r="40" spans="1:10" s="253" customFormat="1" x14ac:dyDescent="0.2">
      <c r="B40" s="309"/>
      <c r="C40" s="309"/>
      <c r="D40" s="309"/>
      <c r="E40" s="309"/>
      <c r="F40" s="309"/>
      <c r="G40" s="309"/>
      <c r="H40" s="309"/>
      <c r="I40" s="309"/>
    </row>
    <row r="41" spans="1:10" s="253" customFormat="1" x14ac:dyDescent="0.2"/>
    <row r="42" spans="1:10" s="253" customFormat="1" x14ac:dyDescent="0.2"/>
    <row r="43" spans="1:10" s="253" customFormat="1" x14ac:dyDescent="0.2"/>
    <row r="44" spans="1:10" s="253" customFormat="1" x14ac:dyDescent="0.2"/>
    <row r="45" spans="1:10" s="253" customFormat="1" x14ac:dyDescent="0.2"/>
    <row r="46" spans="1:10" s="253" customFormat="1" x14ac:dyDescent="0.2"/>
    <row r="47" spans="1:10" s="253" customFormat="1" x14ac:dyDescent="0.2"/>
    <row r="48" spans="1:10" s="253" customFormat="1" x14ac:dyDescent="0.2"/>
    <row r="49" spans="1:10" s="253" customFormat="1" x14ac:dyDescent="0.2"/>
    <row r="50" spans="1:10" s="253" customFormat="1" x14ac:dyDescent="0.2"/>
    <row r="51" spans="1:10" s="253" customFormat="1" x14ac:dyDescent="0.2">
      <c r="A51" s="409"/>
      <c r="B51" s="409"/>
      <c r="C51" s="409"/>
      <c r="D51" s="409"/>
      <c r="E51" s="409"/>
      <c r="F51" s="409"/>
      <c r="G51" s="409"/>
      <c r="H51" s="409"/>
      <c r="I51" s="409"/>
      <c r="J51" s="409"/>
    </row>
    <row r="52" spans="1:10" s="253" customFormat="1" x14ac:dyDescent="0.2"/>
    <row r="53" spans="1:10" s="253" customFormat="1" x14ac:dyDescent="0.2"/>
    <row r="54" spans="1:10" s="253" customFormat="1" x14ac:dyDescent="0.2"/>
    <row r="55" spans="1:10" s="253" customFormat="1" x14ac:dyDescent="0.2"/>
  </sheetData>
  <mergeCells count="5">
    <mergeCell ref="A29:J29"/>
    <mergeCell ref="A34:J34"/>
    <mergeCell ref="A51:J51"/>
    <mergeCell ref="A35:J35"/>
    <mergeCell ref="B1:B2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63" t="s">
        <v>389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IV. čtvrtletí 2021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59"/>
      <c r="B3" s="462" t="s">
        <v>196</v>
      </c>
      <c r="C3" s="463"/>
      <c r="D3" s="464"/>
      <c r="E3" s="462" t="s">
        <v>19</v>
      </c>
      <c r="F3" s="463"/>
      <c r="G3" s="464"/>
      <c r="H3" s="462" t="s">
        <v>202</v>
      </c>
      <c r="I3" s="463"/>
      <c r="J3" s="464"/>
      <c r="K3" s="462" t="s">
        <v>6</v>
      </c>
      <c r="L3" s="463"/>
      <c r="M3" s="464"/>
      <c r="N3" s="462" t="s">
        <v>190</v>
      </c>
      <c r="O3" s="463"/>
      <c r="P3" s="463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60"/>
      <c r="B4" s="431" t="s">
        <v>177</v>
      </c>
      <c r="C4" s="432"/>
      <c r="D4" s="433"/>
      <c r="E4" s="452" t="s">
        <v>5</v>
      </c>
      <c r="F4" s="453"/>
      <c r="G4" s="461"/>
      <c r="H4" s="452" t="s">
        <v>5</v>
      </c>
      <c r="I4" s="453"/>
      <c r="J4" s="461"/>
      <c r="K4" s="452" t="s">
        <v>5</v>
      </c>
      <c r="L4" s="453"/>
      <c r="M4" s="461"/>
      <c r="N4" s="452" t="s">
        <v>5</v>
      </c>
      <c r="O4" s="453"/>
      <c r="P4" s="453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64"/>
      <c r="B5" s="134" t="s">
        <v>69</v>
      </c>
      <c r="C5" s="135" t="s">
        <v>70</v>
      </c>
      <c r="D5" s="136" t="s">
        <v>71</v>
      </c>
      <c r="E5" s="134" t="s">
        <v>69</v>
      </c>
      <c r="F5" s="135" t="s">
        <v>70</v>
      </c>
      <c r="G5" s="136" t="s">
        <v>71</v>
      </c>
      <c r="H5" s="134" t="s">
        <v>69</v>
      </c>
      <c r="I5" s="135" t="s">
        <v>70</v>
      </c>
      <c r="J5" s="136" t="s">
        <v>71</v>
      </c>
      <c r="K5" s="134" t="s">
        <v>69</v>
      </c>
      <c r="L5" s="135" t="s">
        <v>70</v>
      </c>
      <c r="M5" s="136" t="s">
        <v>71</v>
      </c>
      <c r="N5" s="134" t="s">
        <v>69</v>
      </c>
      <c r="O5" s="135" t="s">
        <v>70</v>
      </c>
      <c r="P5" s="135" t="s">
        <v>71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54" t="s">
        <v>396</v>
      </c>
      <c r="B6" s="445">
        <f>D7</f>
        <v>1111.2586300000007</v>
      </c>
      <c r="C6" s="446"/>
      <c r="D6" s="447"/>
      <c r="E6" s="445">
        <f>SUM(E7:G7)</f>
        <v>465684.23300000001</v>
      </c>
      <c r="F6" s="446"/>
      <c r="G6" s="447"/>
      <c r="H6" s="445">
        <f>SUM(H7:J7)</f>
        <v>3850.6339999999982</v>
      </c>
      <c r="I6" s="446"/>
      <c r="J6" s="447"/>
      <c r="K6" s="445">
        <f>SUM(K7:M7)</f>
        <v>461833.59899999999</v>
      </c>
      <c r="L6" s="446"/>
      <c r="M6" s="447"/>
      <c r="N6" s="445">
        <f>SUM(N7:P7)</f>
        <v>448081.005</v>
      </c>
      <c r="O6" s="446"/>
      <c r="P6" s="446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55"/>
      <c r="B7" s="239">
        <f>SUM(B8:B10)</f>
        <v>1112.5816300000006</v>
      </c>
      <c r="C7" s="165">
        <f t="shared" ref="C7:P7" si="0">SUM(C8:C10)</f>
        <v>1112.0996300000006</v>
      </c>
      <c r="D7" s="240">
        <f t="shared" si="0"/>
        <v>1111.2586300000007</v>
      </c>
      <c r="E7" s="239">
        <f t="shared" si="0"/>
        <v>177434.96600000007</v>
      </c>
      <c r="F7" s="165">
        <f t="shared" si="0"/>
        <v>143771.08000000005</v>
      </c>
      <c r="G7" s="240">
        <f t="shared" si="0"/>
        <v>144478.18699999992</v>
      </c>
      <c r="H7" s="239">
        <f t="shared" si="0"/>
        <v>1376.3779999999997</v>
      </c>
      <c r="I7" s="165">
        <f t="shared" si="0"/>
        <v>1195.043999999999</v>
      </c>
      <c r="J7" s="240">
        <f t="shared" si="0"/>
        <v>1279.2119999999993</v>
      </c>
      <c r="K7" s="239">
        <f t="shared" si="0"/>
        <v>176058.58800000005</v>
      </c>
      <c r="L7" s="165">
        <f t="shared" si="0"/>
        <v>142576.03600000005</v>
      </c>
      <c r="M7" s="240">
        <f t="shared" si="0"/>
        <v>143198.97499999992</v>
      </c>
      <c r="N7" s="239">
        <f t="shared" si="0"/>
        <v>170676.50400000002</v>
      </c>
      <c r="O7" s="165">
        <f t="shared" si="0"/>
        <v>138455.98500000004</v>
      </c>
      <c r="P7" s="165">
        <f t="shared" si="0"/>
        <v>138948.51599999997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66" t="s">
        <v>201</v>
      </c>
      <c r="B8" s="160">
        <v>157.15363000000059</v>
      </c>
      <c r="C8" s="161">
        <v>156.67163000000065</v>
      </c>
      <c r="D8" s="162">
        <v>155.83063000000067</v>
      </c>
      <c r="E8" s="160">
        <v>29202.198000000019</v>
      </c>
      <c r="F8" s="161">
        <v>31454.016000000036</v>
      </c>
      <c r="G8" s="162">
        <v>41600.897999999921</v>
      </c>
      <c r="H8" s="160">
        <v>373.20399999999961</v>
      </c>
      <c r="I8" s="161">
        <v>380.26399999999882</v>
      </c>
      <c r="J8" s="162">
        <v>482.47999999999888</v>
      </c>
      <c r="K8" s="160">
        <v>28828.994000000021</v>
      </c>
      <c r="L8" s="161">
        <v>31073.752000000037</v>
      </c>
      <c r="M8" s="162">
        <v>41118.417999999925</v>
      </c>
      <c r="N8" s="160">
        <v>26024.096000000012</v>
      </c>
      <c r="O8" s="161">
        <v>28135.280000000039</v>
      </c>
      <c r="P8" s="161">
        <v>37646.042999999976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66" t="s">
        <v>234</v>
      </c>
      <c r="B9" s="145">
        <v>183.648</v>
      </c>
      <c r="C9" s="146">
        <v>183.648</v>
      </c>
      <c r="D9" s="147">
        <v>183.648</v>
      </c>
      <c r="E9" s="145">
        <v>43990.183000000034</v>
      </c>
      <c r="F9" s="146">
        <v>37500.643000000011</v>
      </c>
      <c r="G9" s="147">
        <v>43547.335999999996</v>
      </c>
      <c r="H9" s="145">
        <v>560.07900000000006</v>
      </c>
      <c r="I9" s="146">
        <v>487.791</v>
      </c>
      <c r="J9" s="147">
        <v>557.63700000000028</v>
      </c>
      <c r="K9" s="145">
        <v>43430.104000000036</v>
      </c>
      <c r="L9" s="146">
        <v>37012.852000000014</v>
      </c>
      <c r="M9" s="147">
        <v>42989.698999999993</v>
      </c>
      <c r="N9" s="148">
        <v>41013.317999999999</v>
      </c>
      <c r="O9" s="167">
        <v>35508.222999999998</v>
      </c>
      <c r="P9" s="167">
        <v>40970.525000000001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66" t="s">
        <v>235</v>
      </c>
      <c r="B10" s="148">
        <v>771.78</v>
      </c>
      <c r="C10" s="149">
        <v>771.78</v>
      </c>
      <c r="D10" s="150">
        <v>771.78</v>
      </c>
      <c r="E10" s="148">
        <v>104242.58500000001</v>
      </c>
      <c r="F10" s="149">
        <v>74816.421000000002</v>
      </c>
      <c r="G10" s="150">
        <v>59329.952999999994</v>
      </c>
      <c r="H10" s="148">
        <v>443.09499999999997</v>
      </c>
      <c r="I10" s="149">
        <v>326.98900000000003</v>
      </c>
      <c r="J10" s="150">
        <v>239.09500000000003</v>
      </c>
      <c r="K10" s="148">
        <v>103799.49</v>
      </c>
      <c r="L10" s="149">
        <v>74489.432000000001</v>
      </c>
      <c r="M10" s="150">
        <v>59090.857999999993</v>
      </c>
      <c r="N10" s="148">
        <v>103639.09000000001</v>
      </c>
      <c r="O10" s="149">
        <v>74812.482000000004</v>
      </c>
      <c r="P10" s="149">
        <v>60331.948000000004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266</v>
      </c>
      <c r="H11" s="125"/>
      <c r="P11" s="14" t="s">
        <v>415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59"/>
      <c r="B13" s="462" t="s">
        <v>196</v>
      </c>
      <c r="C13" s="463"/>
      <c r="D13" s="464"/>
      <c r="E13" s="462" t="s">
        <v>19</v>
      </c>
      <c r="F13" s="463"/>
      <c r="G13" s="464"/>
      <c r="H13" s="462" t="s">
        <v>207</v>
      </c>
      <c r="I13" s="463"/>
      <c r="J13" s="464"/>
      <c r="K13" s="462" t="s">
        <v>6</v>
      </c>
      <c r="L13" s="463"/>
      <c r="M13" s="464"/>
      <c r="N13" s="462" t="s">
        <v>190</v>
      </c>
      <c r="O13" s="463"/>
      <c r="P13" s="463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60"/>
      <c r="B14" s="431" t="s">
        <v>177</v>
      </c>
      <c r="C14" s="432"/>
      <c r="D14" s="433"/>
      <c r="E14" s="452" t="s">
        <v>5</v>
      </c>
      <c r="F14" s="453"/>
      <c r="G14" s="461"/>
      <c r="H14" s="452" t="s">
        <v>5</v>
      </c>
      <c r="I14" s="453"/>
      <c r="J14" s="461"/>
      <c r="K14" s="452" t="s">
        <v>5</v>
      </c>
      <c r="L14" s="453"/>
      <c r="M14" s="461"/>
      <c r="N14" s="452" t="s">
        <v>5</v>
      </c>
      <c r="O14" s="453"/>
      <c r="P14" s="453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64"/>
      <c r="B15" s="134" t="s">
        <v>69</v>
      </c>
      <c r="C15" s="135" t="s">
        <v>70</v>
      </c>
      <c r="D15" s="136" t="s">
        <v>71</v>
      </c>
      <c r="E15" s="134" t="s">
        <v>69</v>
      </c>
      <c r="F15" s="135" t="s">
        <v>70</v>
      </c>
      <c r="G15" s="136" t="s">
        <v>71</v>
      </c>
      <c r="H15" s="134" t="s">
        <v>69</v>
      </c>
      <c r="I15" s="135" t="s">
        <v>70</v>
      </c>
      <c r="J15" s="136" t="s">
        <v>71</v>
      </c>
      <c r="K15" s="134" t="s">
        <v>69</v>
      </c>
      <c r="L15" s="135" t="s">
        <v>70</v>
      </c>
      <c r="M15" s="136" t="s">
        <v>71</v>
      </c>
      <c r="N15" s="134" t="s">
        <v>69</v>
      </c>
      <c r="O15" s="135" t="s">
        <v>70</v>
      </c>
      <c r="P15" s="135" t="s">
        <v>71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54" t="s">
        <v>18</v>
      </c>
      <c r="B16" s="456">
        <f>D17</f>
        <v>1171.5</v>
      </c>
      <c r="C16" s="457"/>
      <c r="D16" s="458"/>
      <c r="E16" s="456">
        <f>SUM(E17:G17)</f>
        <v>371637.74</v>
      </c>
      <c r="F16" s="457"/>
      <c r="G16" s="458"/>
      <c r="H16" s="456">
        <f>SUM(H17:J17)</f>
        <v>480100.07</v>
      </c>
      <c r="I16" s="457"/>
      <c r="J16" s="458"/>
      <c r="K16" s="456">
        <f>SUM(K17:M17)</f>
        <v>366904.93000000005</v>
      </c>
      <c r="L16" s="457"/>
      <c r="M16" s="458"/>
      <c r="N16" s="456">
        <f>SUM(N17:P17)</f>
        <v>369948.32</v>
      </c>
      <c r="O16" s="457"/>
      <c r="P16" s="457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55"/>
      <c r="B17" s="239">
        <v>1171.5</v>
      </c>
      <c r="C17" s="165">
        <v>1171.5</v>
      </c>
      <c r="D17" s="240">
        <v>1171.5</v>
      </c>
      <c r="E17" s="239">
        <v>119869.45000000001</v>
      </c>
      <c r="F17" s="165">
        <v>118507.39</v>
      </c>
      <c r="G17" s="240">
        <v>133260.9</v>
      </c>
      <c r="H17" s="239">
        <v>157064.6</v>
      </c>
      <c r="I17" s="165">
        <v>150951.28999999998</v>
      </c>
      <c r="J17" s="240">
        <v>172084.18</v>
      </c>
      <c r="K17" s="239">
        <v>118305.28000000001</v>
      </c>
      <c r="L17" s="165">
        <v>117004.49</v>
      </c>
      <c r="M17" s="240">
        <v>131595.16</v>
      </c>
      <c r="N17" s="239">
        <v>119364.86</v>
      </c>
      <c r="O17" s="165">
        <v>117954.8</v>
      </c>
      <c r="P17" s="165">
        <v>132628.66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414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63" t="s">
        <v>387</v>
      </c>
      <c r="P1" s="129" t="str">
        <f>Titulní!A35</f>
        <v>IV. čtvrtletí 2021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59"/>
      <c r="B3" s="462" t="s">
        <v>196</v>
      </c>
      <c r="C3" s="463"/>
      <c r="D3" s="464"/>
      <c r="E3" s="462" t="s">
        <v>19</v>
      </c>
      <c r="F3" s="463"/>
      <c r="G3" s="464"/>
      <c r="H3" s="462" t="s">
        <v>202</v>
      </c>
      <c r="I3" s="463"/>
      <c r="J3" s="464"/>
      <c r="K3" s="462" t="s">
        <v>6</v>
      </c>
      <c r="L3" s="463"/>
      <c r="M3" s="464"/>
      <c r="N3" s="462" t="s">
        <v>190</v>
      </c>
      <c r="O3" s="463"/>
      <c r="P3" s="463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60"/>
      <c r="B4" s="431" t="s">
        <v>177</v>
      </c>
      <c r="C4" s="432"/>
      <c r="D4" s="433"/>
      <c r="E4" s="452" t="s">
        <v>5</v>
      </c>
      <c r="F4" s="453"/>
      <c r="G4" s="461"/>
      <c r="H4" s="452" t="s">
        <v>5</v>
      </c>
      <c r="I4" s="453"/>
      <c r="J4" s="461"/>
      <c r="K4" s="452" t="s">
        <v>5</v>
      </c>
      <c r="L4" s="453"/>
      <c r="M4" s="461"/>
      <c r="N4" s="452" t="s">
        <v>5</v>
      </c>
      <c r="O4" s="453"/>
      <c r="P4" s="453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64"/>
      <c r="B5" s="134" t="s">
        <v>69</v>
      </c>
      <c r="C5" s="135" t="s">
        <v>70</v>
      </c>
      <c r="D5" s="136" t="s">
        <v>71</v>
      </c>
      <c r="E5" s="134" t="s">
        <v>69</v>
      </c>
      <c r="F5" s="135" t="s">
        <v>70</v>
      </c>
      <c r="G5" s="136" t="s">
        <v>71</v>
      </c>
      <c r="H5" s="134" t="s">
        <v>69</v>
      </c>
      <c r="I5" s="135" t="s">
        <v>70</v>
      </c>
      <c r="J5" s="136" t="s">
        <v>71</v>
      </c>
      <c r="K5" s="134" t="s">
        <v>69</v>
      </c>
      <c r="L5" s="135" t="s">
        <v>70</v>
      </c>
      <c r="M5" s="136" t="s">
        <v>71</v>
      </c>
      <c r="N5" s="134" t="s">
        <v>69</v>
      </c>
      <c r="O5" s="135" t="s">
        <v>70</v>
      </c>
      <c r="P5" s="135" t="s">
        <v>71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54" t="s">
        <v>397</v>
      </c>
      <c r="B6" s="445">
        <f>D7</f>
        <v>2067.7802600000009</v>
      </c>
      <c r="C6" s="446"/>
      <c r="D6" s="447"/>
      <c r="E6" s="445">
        <f>SUM(E7:G7)</f>
        <v>280035.90099999995</v>
      </c>
      <c r="F6" s="446"/>
      <c r="G6" s="447"/>
      <c r="H6" s="445">
        <f>SUM(H7:J7)</f>
        <v>3189.9000000000005</v>
      </c>
      <c r="I6" s="446"/>
      <c r="J6" s="447"/>
      <c r="K6" s="445">
        <f>SUM(K7:M7)</f>
        <v>276846.00099999993</v>
      </c>
      <c r="L6" s="446"/>
      <c r="M6" s="447"/>
      <c r="N6" s="445">
        <f>SUM(N7:P7)</f>
        <v>258636.05699999994</v>
      </c>
      <c r="O6" s="446"/>
      <c r="P6" s="446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55"/>
      <c r="B7" s="239">
        <f>SUM(B8:B13)</f>
        <v>2075.7235600000013</v>
      </c>
      <c r="C7" s="165">
        <f t="shared" ref="C7:P7" si="0">SUM(C8:C13)</f>
        <v>2072.148650000001</v>
      </c>
      <c r="D7" s="240">
        <f t="shared" si="0"/>
        <v>2067.7802600000009</v>
      </c>
      <c r="E7" s="239">
        <f t="shared" si="0"/>
        <v>188643.08999999994</v>
      </c>
      <c r="F7" s="165">
        <f t="shared" si="0"/>
        <v>56802.98000000001</v>
      </c>
      <c r="G7" s="240">
        <f t="shared" si="0"/>
        <v>34589.830999999976</v>
      </c>
      <c r="H7" s="239">
        <f t="shared" si="0"/>
        <v>1607.7</v>
      </c>
      <c r="I7" s="165">
        <f t="shared" si="0"/>
        <v>840.774</v>
      </c>
      <c r="J7" s="240">
        <f t="shared" si="0"/>
        <v>741.42600000000016</v>
      </c>
      <c r="K7" s="239">
        <f t="shared" si="0"/>
        <v>187035.38999999996</v>
      </c>
      <c r="L7" s="165">
        <f t="shared" si="0"/>
        <v>55962.206000000013</v>
      </c>
      <c r="M7" s="240">
        <f t="shared" si="0"/>
        <v>33848.404999999977</v>
      </c>
      <c r="N7" s="239">
        <f t="shared" si="0"/>
        <v>175246.07299999997</v>
      </c>
      <c r="O7" s="165">
        <f t="shared" si="0"/>
        <v>51762.66399999999</v>
      </c>
      <c r="P7" s="165">
        <f t="shared" si="0"/>
        <v>31627.319999999971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66" t="s">
        <v>232</v>
      </c>
      <c r="B8" s="169">
        <v>90.940820000001395</v>
      </c>
      <c r="C8" s="149">
        <v>89.264700000001326</v>
      </c>
      <c r="D8" s="150">
        <v>87.32729000000144</v>
      </c>
      <c r="E8" s="148">
        <v>7031.7730000000211</v>
      </c>
      <c r="F8" s="149">
        <v>2325.146000000002</v>
      </c>
      <c r="G8" s="150">
        <v>1563.720999999982</v>
      </c>
      <c r="H8" s="148">
        <v>5.0419999999999963</v>
      </c>
      <c r="I8" s="149">
        <v>4.3639999999999981</v>
      </c>
      <c r="J8" s="150">
        <v>4.3619999999999992</v>
      </c>
      <c r="K8" s="148">
        <v>7026.7310000000207</v>
      </c>
      <c r="L8" s="149">
        <v>2320.782000000002</v>
      </c>
      <c r="M8" s="150">
        <v>1559.358999999982</v>
      </c>
      <c r="N8" s="148">
        <v>4692.0499999999893</v>
      </c>
      <c r="O8" s="149">
        <v>1218.1949999999943</v>
      </c>
      <c r="P8" s="149">
        <v>674.46399999998653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66" t="s">
        <v>197</v>
      </c>
      <c r="B9" s="169">
        <v>148.86087999999958</v>
      </c>
      <c r="C9" s="146">
        <v>146.97548999999958</v>
      </c>
      <c r="D9" s="147">
        <v>144.16346999999951</v>
      </c>
      <c r="E9" s="145">
        <v>10765.76400000001</v>
      </c>
      <c r="F9" s="170">
        <v>3424.4850000000015</v>
      </c>
      <c r="G9" s="147">
        <v>2016.6499999999958</v>
      </c>
      <c r="H9" s="145">
        <v>13.039999999999988</v>
      </c>
      <c r="I9" s="146">
        <v>9.8259999999999916</v>
      </c>
      <c r="J9" s="147">
        <v>7.4559999999999933</v>
      </c>
      <c r="K9" s="145">
        <v>10752.724000000009</v>
      </c>
      <c r="L9" s="170">
        <v>3414.6590000000015</v>
      </c>
      <c r="M9" s="147">
        <v>2009.1939999999959</v>
      </c>
      <c r="N9" s="145">
        <v>6591.6299999999947</v>
      </c>
      <c r="O9" s="167">
        <v>1721.8789999999958</v>
      </c>
      <c r="P9" s="167">
        <v>994.03999999999792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66" t="s">
        <v>210</v>
      </c>
      <c r="B10" s="169">
        <v>59.45764999999993</v>
      </c>
      <c r="C10" s="146">
        <v>59.44420999999992</v>
      </c>
      <c r="D10" s="147">
        <v>58.904409999999935</v>
      </c>
      <c r="E10" s="145">
        <v>4630.7959999999985</v>
      </c>
      <c r="F10" s="170">
        <v>1430.5900000000011</v>
      </c>
      <c r="G10" s="147">
        <v>811.780000000001</v>
      </c>
      <c r="H10" s="145">
        <v>70.25</v>
      </c>
      <c r="I10" s="146">
        <v>62.640999999999991</v>
      </c>
      <c r="J10" s="147">
        <v>54.970999999999997</v>
      </c>
      <c r="K10" s="145">
        <v>4560.5459999999985</v>
      </c>
      <c r="L10" s="170">
        <v>1367.949000000001</v>
      </c>
      <c r="M10" s="147">
        <v>756.80900000000099</v>
      </c>
      <c r="N10" s="145">
        <v>3379.6650000000013</v>
      </c>
      <c r="O10" s="167">
        <v>1108.1349999999982</v>
      </c>
      <c r="P10" s="167">
        <v>802.22099999999978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66" t="s">
        <v>198</v>
      </c>
      <c r="B11" s="169">
        <v>459.60394000000002</v>
      </c>
      <c r="C11" s="146">
        <v>459.60398000000004</v>
      </c>
      <c r="D11" s="147">
        <v>457.93723</v>
      </c>
      <c r="E11" s="145">
        <v>41186.509999999995</v>
      </c>
      <c r="F11" s="170">
        <v>12386.662999999997</v>
      </c>
      <c r="G11" s="147">
        <v>7411.9990000000053</v>
      </c>
      <c r="H11" s="145">
        <v>352.27200000000005</v>
      </c>
      <c r="I11" s="146">
        <v>164.15799999999987</v>
      </c>
      <c r="J11" s="147">
        <v>138.19000000000023</v>
      </c>
      <c r="K11" s="145">
        <v>40834.237999999998</v>
      </c>
      <c r="L11" s="170">
        <v>12222.504999999997</v>
      </c>
      <c r="M11" s="147">
        <v>7273.8090000000047</v>
      </c>
      <c r="N11" s="145">
        <v>37763.619999999995</v>
      </c>
      <c r="O11" s="167">
        <v>11375.718999999985</v>
      </c>
      <c r="P11" s="167">
        <v>6957.5289999999986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66" t="s">
        <v>199</v>
      </c>
      <c r="B12" s="169">
        <v>984.62042000000031</v>
      </c>
      <c r="C12" s="146">
        <v>984.62042000000031</v>
      </c>
      <c r="D12" s="147">
        <v>987.20552000000021</v>
      </c>
      <c r="E12" s="145">
        <v>93195.324999999939</v>
      </c>
      <c r="F12" s="170">
        <v>28169.152000000006</v>
      </c>
      <c r="G12" s="147">
        <v>16963.967999999993</v>
      </c>
      <c r="H12" s="145">
        <v>673.48399999999992</v>
      </c>
      <c r="I12" s="146">
        <v>391.40600000000006</v>
      </c>
      <c r="J12" s="147">
        <v>347.57400000000001</v>
      </c>
      <c r="K12" s="145">
        <v>92521.840999999942</v>
      </c>
      <c r="L12" s="170">
        <v>27777.746000000006</v>
      </c>
      <c r="M12" s="147">
        <v>16616.393999999993</v>
      </c>
      <c r="N12" s="145">
        <v>91693.760999999984</v>
      </c>
      <c r="O12" s="167">
        <v>27524.543000000016</v>
      </c>
      <c r="P12" s="167">
        <v>16548.034999999985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66" t="s">
        <v>200</v>
      </c>
      <c r="B13" s="169">
        <v>332.23984999999993</v>
      </c>
      <c r="C13" s="149">
        <v>332.23984999999993</v>
      </c>
      <c r="D13" s="150">
        <v>332.24233999999996</v>
      </c>
      <c r="E13" s="148">
        <v>31832.921999999999</v>
      </c>
      <c r="F13" s="149">
        <v>9066.9440000000013</v>
      </c>
      <c r="G13" s="150">
        <v>5821.7130000000016</v>
      </c>
      <c r="H13" s="148">
        <v>493.61200000000002</v>
      </c>
      <c r="I13" s="149">
        <v>208.37899999999999</v>
      </c>
      <c r="J13" s="150">
        <v>188.87299999999996</v>
      </c>
      <c r="K13" s="148">
        <v>31339.309999999998</v>
      </c>
      <c r="L13" s="149">
        <v>8858.5650000000005</v>
      </c>
      <c r="M13" s="150">
        <v>5632.840000000002</v>
      </c>
      <c r="N13" s="148">
        <v>31125.347000000005</v>
      </c>
      <c r="O13" s="149">
        <v>8814.1929999999975</v>
      </c>
      <c r="P13" s="149">
        <v>5651.0310000000009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266</v>
      </c>
      <c r="K14" s="72"/>
      <c r="P14" s="14" t="s">
        <v>104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68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59"/>
      <c r="B27" s="462" t="s">
        <v>196</v>
      </c>
      <c r="C27" s="463"/>
      <c r="D27" s="464"/>
      <c r="E27" s="462" t="s">
        <v>19</v>
      </c>
      <c r="F27" s="463"/>
      <c r="G27" s="464"/>
      <c r="H27" s="462" t="s">
        <v>202</v>
      </c>
      <c r="I27" s="463"/>
      <c r="J27" s="464"/>
      <c r="K27" s="462" t="s">
        <v>6</v>
      </c>
      <c r="L27" s="463"/>
      <c r="M27" s="464"/>
      <c r="N27" s="462" t="s">
        <v>190</v>
      </c>
      <c r="O27" s="463"/>
      <c r="P27" s="463"/>
    </row>
    <row r="28" spans="1:28" ht="12" customHeight="1" x14ac:dyDescent="0.2">
      <c r="A28" s="460"/>
      <c r="B28" s="431" t="s">
        <v>177</v>
      </c>
      <c r="C28" s="432"/>
      <c r="D28" s="433"/>
      <c r="E28" s="452" t="s">
        <v>5</v>
      </c>
      <c r="F28" s="453"/>
      <c r="G28" s="461"/>
      <c r="H28" s="452" t="s">
        <v>5</v>
      </c>
      <c r="I28" s="453"/>
      <c r="J28" s="461"/>
      <c r="K28" s="452" t="s">
        <v>5</v>
      </c>
      <c r="L28" s="453"/>
      <c r="M28" s="461"/>
      <c r="N28" s="452" t="s">
        <v>5</v>
      </c>
      <c r="O28" s="453"/>
      <c r="P28" s="453"/>
    </row>
    <row r="29" spans="1:28" x14ac:dyDescent="0.2">
      <c r="A29" s="164"/>
      <c r="B29" s="134" t="s">
        <v>69</v>
      </c>
      <c r="C29" s="135" t="s">
        <v>70</v>
      </c>
      <c r="D29" s="136" t="s">
        <v>71</v>
      </c>
      <c r="E29" s="134" t="s">
        <v>69</v>
      </c>
      <c r="F29" s="135" t="s">
        <v>70</v>
      </c>
      <c r="G29" s="136" t="s">
        <v>71</v>
      </c>
      <c r="H29" s="134" t="s">
        <v>69</v>
      </c>
      <c r="I29" s="135" t="s">
        <v>70</v>
      </c>
      <c r="J29" s="136" t="s">
        <v>71</v>
      </c>
      <c r="K29" s="134" t="s">
        <v>69</v>
      </c>
      <c r="L29" s="135" t="s">
        <v>70</v>
      </c>
      <c r="M29" s="136" t="s">
        <v>71</v>
      </c>
      <c r="N29" s="134" t="s">
        <v>69</v>
      </c>
      <c r="O29" s="135" t="s">
        <v>70</v>
      </c>
      <c r="P29" s="135" t="s">
        <v>71</v>
      </c>
    </row>
    <row r="30" spans="1:28" x14ac:dyDescent="0.2">
      <c r="A30" s="454" t="s">
        <v>398</v>
      </c>
      <c r="B30" s="445">
        <f>D31</f>
        <v>339.26190000000008</v>
      </c>
      <c r="C30" s="446"/>
      <c r="D30" s="447"/>
      <c r="E30" s="445">
        <f>SUM(E31:G31)</f>
        <v>196726.10900000003</v>
      </c>
      <c r="F30" s="446"/>
      <c r="G30" s="447"/>
      <c r="H30" s="445">
        <f>SUM(H31:J31)</f>
        <v>2535.779</v>
      </c>
      <c r="I30" s="446"/>
      <c r="J30" s="447"/>
      <c r="K30" s="445">
        <f>SUM(K31:M31)</f>
        <v>194190.33000000002</v>
      </c>
      <c r="L30" s="446"/>
      <c r="M30" s="447"/>
      <c r="N30" s="445">
        <f>SUM(N31:P31)</f>
        <v>194173.76999999996</v>
      </c>
      <c r="O30" s="446"/>
      <c r="P30" s="446"/>
    </row>
    <row r="31" spans="1:28" x14ac:dyDescent="0.2">
      <c r="A31" s="455"/>
      <c r="B31" s="239">
        <f>SUM(B32:B35)</f>
        <v>339.41190000000012</v>
      </c>
      <c r="C31" s="165">
        <f t="shared" ref="C31:P31" si="1">SUM(C32:C35)</f>
        <v>339.41190000000012</v>
      </c>
      <c r="D31" s="240">
        <f t="shared" si="1"/>
        <v>339.26190000000008</v>
      </c>
      <c r="E31" s="239">
        <f t="shared" si="1"/>
        <v>71457.096999999994</v>
      </c>
      <c r="F31" s="165">
        <f t="shared" si="1"/>
        <v>58470.064000000013</v>
      </c>
      <c r="G31" s="240">
        <f t="shared" si="1"/>
        <v>66798.948000000019</v>
      </c>
      <c r="H31" s="239">
        <f t="shared" si="1"/>
        <v>891.45399999999984</v>
      </c>
      <c r="I31" s="165">
        <f t="shared" si="1"/>
        <v>774.00900000000001</v>
      </c>
      <c r="J31" s="240">
        <f t="shared" si="1"/>
        <v>870.31600000000037</v>
      </c>
      <c r="K31" s="239">
        <f t="shared" si="1"/>
        <v>70565.642999999982</v>
      </c>
      <c r="L31" s="165">
        <f t="shared" si="1"/>
        <v>57696.055000000022</v>
      </c>
      <c r="M31" s="240">
        <f t="shared" si="1"/>
        <v>65928.632000000027</v>
      </c>
      <c r="N31" s="239">
        <f t="shared" si="1"/>
        <v>70549.944999999992</v>
      </c>
      <c r="O31" s="165">
        <f t="shared" si="1"/>
        <v>57688.47099999999</v>
      </c>
      <c r="P31" s="165">
        <f t="shared" si="1"/>
        <v>65935.353999999992</v>
      </c>
    </row>
    <row r="32" spans="1:28" x14ac:dyDescent="0.2">
      <c r="A32" s="166" t="s">
        <v>208</v>
      </c>
      <c r="B32" s="169">
        <v>2.7818999999999998</v>
      </c>
      <c r="C32" s="149">
        <v>2.7818999999999998</v>
      </c>
      <c r="D32" s="150">
        <v>2.6318999999999999</v>
      </c>
      <c r="E32" s="148">
        <v>185.548</v>
      </c>
      <c r="F32" s="149">
        <v>154.16699999999997</v>
      </c>
      <c r="G32" s="150">
        <v>156.60999999999999</v>
      </c>
      <c r="H32" s="148">
        <v>4.1779999999999999</v>
      </c>
      <c r="I32" s="149">
        <v>3.9380000000000006</v>
      </c>
      <c r="J32" s="150">
        <v>4.9430000000000005</v>
      </c>
      <c r="K32" s="148">
        <v>181.37</v>
      </c>
      <c r="L32" s="149">
        <v>150.22899999999998</v>
      </c>
      <c r="M32" s="150">
        <v>151.66699999999997</v>
      </c>
      <c r="N32" s="148">
        <v>180.97300000000001</v>
      </c>
      <c r="O32" s="149">
        <v>148.119</v>
      </c>
      <c r="P32" s="149">
        <v>149.74899999999997</v>
      </c>
    </row>
    <row r="33" spans="1:16" x14ac:dyDescent="0.2">
      <c r="A33" s="166" t="s">
        <v>209</v>
      </c>
      <c r="B33" s="169">
        <v>5.76</v>
      </c>
      <c r="C33" s="146">
        <v>5.76</v>
      </c>
      <c r="D33" s="147">
        <v>5.76</v>
      </c>
      <c r="E33" s="145">
        <v>1022.6160000000001</v>
      </c>
      <c r="F33" s="170">
        <v>715.24599999999998</v>
      </c>
      <c r="G33" s="147">
        <v>706.601</v>
      </c>
      <c r="H33" s="145">
        <v>14.077999999999998</v>
      </c>
      <c r="I33" s="146">
        <v>10.295999999999999</v>
      </c>
      <c r="J33" s="147">
        <v>10.254000000000001</v>
      </c>
      <c r="K33" s="145">
        <v>1008.5380000000001</v>
      </c>
      <c r="L33" s="170">
        <v>704.94999999999993</v>
      </c>
      <c r="M33" s="147">
        <v>696.34699999999998</v>
      </c>
      <c r="N33" s="145">
        <v>1004.6060000000001</v>
      </c>
      <c r="O33" s="167">
        <v>701.80599999999993</v>
      </c>
      <c r="P33" s="167">
        <v>694.28199999999993</v>
      </c>
    </row>
    <row r="34" spans="1:16" x14ac:dyDescent="0.2">
      <c r="A34" s="166" t="s">
        <v>211</v>
      </c>
      <c r="B34" s="169">
        <v>57.879999999999995</v>
      </c>
      <c r="C34" s="146">
        <v>57.879999999999995</v>
      </c>
      <c r="D34" s="147">
        <v>57.879999999999995</v>
      </c>
      <c r="E34" s="145">
        <v>12303.694999999998</v>
      </c>
      <c r="F34" s="170">
        <v>10200.428000000002</v>
      </c>
      <c r="G34" s="147">
        <v>11473.937999999996</v>
      </c>
      <c r="H34" s="145">
        <v>102.063</v>
      </c>
      <c r="I34" s="146">
        <v>95.810000000000016</v>
      </c>
      <c r="J34" s="147">
        <v>95.916999999999987</v>
      </c>
      <c r="K34" s="145">
        <v>12201.631999999998</v>
      </c>
      <c r="L34" s="170">
        <v>10104.618000000002</v>
      </c>
      <c r="M34" s="147">
        <v>11378.020999999997</v>
      </c>
      <c r="N34" s="145">
        <v>12201.951000000001</v>
      </c>
      <c r="O34" s="167">
        <v>10104.895999999999</v>
      </c>
      <c r="P34" s="167">
        <v>11380.202000000001</v>
      </c>
    </row>
    <row r="35" spans="1:16" x14ac:dyDescent="0.2">
      <c r="A35" s="166" t="s">
        <v>212</v>
      </c>
      <c r="B35" s="169">
        <v>272.99000000000012</v>
      </c>
      <c r="C35" s="149">
        <v>272.99000000000012</v>
      </c>
      <c r="D35" s="150">
        <v>272.99000000000012</v>
      </c>
      <c r="E35" s="148">
        <v>57945.23799999999</v>
      </c>
      <c r="F35" s="149">
        <v>47400.223000000013</v>
      </c>
      <c r="G35" s="150">
        <v>54461.799000000028</v>
      </c>
      <c r="H35" s="148">
        <v>771.13499999999988</v>
      </c>
      <c r="I35" s="149">
        <v>663.96500000000003</v>
      </c>
      <c r="J35" s="150">
        <v>759.20200000000034</v>
      </c>
      <c r="K35" s="148">
        <v>57174.102999999988</v>
      </c>
      <c r="L35" s="149">
        <v>46736.258000000016</v>
      </c>
      <c r="M35" s="150">
        <v>53702.597000000031</v>
      </c>
      <c r="N35" s="148">
        <v>57162.414999999986</v>
      </c>
      <c r="O35" s="149">
        <v>46733.649999999994</v>
      </c>
      <c r="P35" s="149">
        <v>53711.120999999992</v>
      </c>
    </row>
    <row r="36" spans="1:16" s="15" customFormat="1" ht="12.75" x14ac:dyDescent="0.2">
      <c r="A36" s="124" t="s">
        <v>266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104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63" t="s">
        <v>386</v>
      </c>
      <c r="B1" s="106"/>
      <c r="C1" s="106"/>
      <c r="D1" s="106"/>
      <c r="M1" s="129" t="str">
        <f>Titulní!A35</f>
        <v>IV. čtvrtletí 2021</v>
      </c>
    </row>
    <row r="2" spans="1:13" ht="6" customHeight="1" x14ac:dyDescent="0.2"/>
    <row r="3" spans="1:13" ht="12.75" customHeight="1" x14ac:dyDescent="0.2">
      <c r="A3" s="459"/>
      <c r="B3" s="462" t="s">
        <v>19</v>
      </c>
      <c r="C3" s="463"/>
      <c r="D3" s="464"/>
      <c r="E3" s="462" t="s">
        <v>202</v>
      </c>
      <c r="F3" s="463"/>
      <c r="G3" s="464"/>
      <c r="H3" s="462" t="s">
        <v>204</v>
      </c>
      <c r="I3" s="463"/>
      <c r="J3" s="464"/>
      <c r="K3" s="462" t="s">
        <v>6</v>
      </c>
      <c r="L3" s="463"/>
      <c r="M3" s="463"/>
    </row>
    <row r="4" spans="1:13" ht="12.75" customHeight="1" x14ac:dyDescent="0.2">
      <c r="A4" s="460"/>
      <c r="B4" s="431" t="s">
        <v>108</v>
      </c>
      <c r="C4" s="432"/>
      <c r="D4" s="433"/>
      <c r="E4" s="452" t="s">
        <v>108</v>
      </c>
      <c r="F4" s="453"/>
      <c r="G4" s="461"/>
      <c r="H4" s="452" t="s">
        <v>108</v>
      </c>
      <c r="I4" s="453"/>
      <c r="J4" s="461"/>
      <c r="K4" s="452" t="s">
        <v>108</v>
      </c>
      <c r="L4" s="453"/>
      <c r="M4" s="453"/>
    </row>
    <row r="5" spans="1:13" ht="12.75" customHeight="1" x14ac:dyDescent="0.2">
      <c r="A5" s="164"/>
      <c r="B5" s="134" t="s">
        <v>69</v>
      </c>
      <c r="C5" s="135" t="s">
        <v>70</v>
      </c>
      <c r="D5" s="136" t="s">
        <v>71</v>
      </c>
      <c r="E5" s="134" t="s">
        <v>69</v>
      </c>
      <c r="F5" s="135" t="s">
        <v>70</v>
      </c>
      <c r="G5" s="136" t="s">
        <v>71</v>
      </c>
      <c r="H5" s="134" t="s">
        <v>69</v>
      </c>
      <c r="I5" s="135" t="s">
        <v>70</v>
      </c>
      <c r="J5" s="136" t="s">
        <v>71</v>
      </c>
      <c r="K5" s="134" t="s">
        <v>69</v>
      </c>
      <c r="L5" s="135" t="s">
        <v>70</v>
      </c>
      <c r="M5" s="310" t="s">
        <v>71</v>
      </c>
    </row>
    <row r="6" spans="1:13" ht="12.75" customHeight="1" x14ac:dyDescent="0.2">
      <c r="A6" s="454" t="s">
        <v>156</v>
      </c>
      <c r="B6" s="445">
        <f>SUM(B7:D7)</f>
        <v>686383.16500000004</v>
      </c>
      <c r="C6" s="446"/>
      <c r="D6" s="447"/>
      <c r="E6" s="445">
        <f>SUM(E7:G7)</f>
        <v>54363.357999999993</v>
      </c>
      <c r="F6" s="446"/>
      <c r="G6" s="447"/>
      <c r="H6" s="445">
        <f>SUM(H7:J7)</f>
        <v>27507.206000000006</v>
      </c>
      <c r="I6" s="446"/>
      <c r="J6" s="447"/>
      <c r="K6" s="445">
        <f>SUM(K7:M7)</f>
        <v>632019.80700000003</v>
      </c>
      <c r="L6" s="446"/>
      <c r="M6" s="446"/>
    </row>
    <row r="7" spans="1:13" x14ac:dyDescent="0.2">
      <c r="A7" s="455"/>
      <c r="B7" s="239">
        <f>SUM(B8:B14)</f>
        <v>200336.95900000003</v>
      </c>
      <c r="C7" s="165">
        <f t="shared" ref="C7:M7" si="0">SUM(C8:C14)</f>
        <v>255917.723</v>
      </c>
      <c r="D7" s="240">
        <f t="shared" si="0"/>
        <v>230128.48300000001</v>
      </c>
      <c r="E7" s="239">
        <f t="shared" si="0"/>
        <v>18895.817999999999</v>
      </c>
      <c r="F7" s="165">
        <f t="shared" si="0"/>
        <v>19472.229999999996</v>
      </c>
      <c r="G7" s="240">
        <f t="shared" si="0"/>
        <v>15995.310000000001</v>
      </c>
      <c r="H7" s="239">
        <f t="shared" si="0"/>
        <v>8083.482</v>
      </c>
      <c r="I7" s="165">
        <f t="shared" si="0"/>
        <v>9647.2710000000025</v>
      </c>
      <c r="J7" s="240">
        <f t="shared" si="0"/>
        <v>9776.4529999999995</v>
      </c>
      <c r="K7" s="239">
        <f t="shared" si="0"/>
        <v>181441.14100000006</v>
      </c>
      <c r="L7" s="165">
        <f t="shared" si="0"/>
        <v>236445.49299999999</v>
      </c>
      <c r="M7" s="165">
        <f t="shared" si="0"/>
        <v>214133.17300000001</v>
      </c>
    </row>
    <row r="8" spans="1:13" x14ac:dyDescent="0.2">
      <c r="A8" s="171" t="s">
        <v>87</v>
      </c>
      <c r="B8" s="148">
        <v>23375.368999999999</v>
      </c>
      <c r="C8" s="149">
        <v>20923.175000000003</v>
      </c>
      <c r="D8" s="150">
        <v>15740.362000000001</v>
      </c>
      <c r="E8" s="148">
        <v>2712.2619999999997</v>
      </c>
      <c r="F8" s="149">
        <v>2295.5650000000001</v>
      </c>
      <c r="G8" s="150">
        <v>1674.25</v>
      </c>
      <c r="H8" s="148">
        <v>654.77600000000007</v>
      </c>
      <c r="I8" s="149">
        <v>644.03300000000002</v>
      </c>
      <c r="J8" s="150">
        <v>581.33100000000002</v>
      </c>
      <c r="K8" s="148">
        <v>20663.107</v>
      </c>
      <c r="L8" s="149">
        <v>18627.610000000004</v>
      </c>
      <c r="M8" s="149">
        <v>14066.112000000001</v>
      </c>
    </row>
    <row r="9" spans="1:13" x14ac:dyDescent="0.2">
      <c r="A9" s="171" t="s">
        <v>180</v>
      </c>
      <c r="B9" s="145">
        <v>42170.440999999999</v>
      </c>
      <c r="C9" s="146">
        <v>76660.851999999999</v>
      </c>
      <c r="D9" s="147">
        <v>79992.135999999999</v>
      </c>
      <c r="E9" s="145">
        <v>2603.636</v>
      </c>
      <c r="F9" s="146">
        <v>2854.6589999999997</v>
      </c>
      <c r="G9" s="147">
        <v>2760.502</v>
      </c>
      <c r="H9" s="145">
        <v>1837.7919999999999</v>
      </c>
      <c r="I9" s="146">
        <v>3151.9470000000001</v>
      </c>
      <c r="J9" s="147">
        <v>3536.0839999999998</v>
      </c>
      <c r="K9" s="145">
        <v>39566.805</v>
      </c>
      <c r="L9" s="146">
        <v>73806.192999999999</v>
      </c>
      <c r="M9" s="167">
        <v>77231.634000000005</v>
      </c>
    </row>
    <row r="10" spans="1:13" x14ac:dyDescent="0.2">
      <c r="A10" s="171" t="s">
        <v>88</v>
      </c>
      <c r="B10" s="145">
        <v>75.805000000000007</v>
      </c>
      <c r="C10" s="146">
        <v>22.202999999999999</v>
      </c>
      <c r="D10" s="147">
        <v>41.909000000000006</v>
      </c>
      <c r="E10" s="145">
        <v>6.7299999999999986</v>
      </c>
      <c r="F10" s="146">
        <v>4.9000000000000002E-2</v>
      </c>
      <c r="G10" s="147">
        <v>6.4000000000000001E-2</v>
      </c>
      <c r="H10" s="145">
        <v>0.75</v>
      </c>
      <c r="I10" s="146">
        <v>0</v>
      </c>
      <c r="J10" s="147">
        <v>0</v>
      </c>
      <c r="K10" s="145">
        <v>69.075000000000003</v>
      </c>
      <c r="L10" s="146">
        <v>22.154</v>
      </c>
      <c r="M10" s="167">
        <v>41.845000000000006</v>
      </c>
    </row>
    <row r="11" spans="1:13" x14ac:dyDescent="0.2">
      <c r="A11" s="171" t="s">
        <v>89</v>
      </c>
      <c r="B11" s="145">
        <v>0</v>
      </c>
      <c r="C11" s="146">
        <v>0</v>
      </c>
      <c r="D11" s="147">
        <v>0</v>
      </c>
      <c r="E11" s="145">
        <v>0</v>
      </c>
      <c r="F11" s="146">
        <v>0</v>
      </c>
      <c r="G11" s="147">
        <v>0</v>
      </c>
      <c r="H11" s="145">
        <v>0</v>
      </c>
      <c r="I11" s="146">
        <v>0</v>
      </c>
      <c r="J11" s="147">
        <v>0</v>
      </c>
      <c r="K11" s="145">
        <v>0</v>
      </c>
      <c r="L11" s="146">
        <v>0</v>
      </c>
      <c r="M11" s="167">
        <v>0</v>
      </c>
    </row>
    <row r="12" spans="1:13" x14ac:dyDescent="0.2">
      <c r="A12" s="171" t="s">
        <v>90</v>
      </c>
      <c r="B12" s="145">
        <v>0</v>
      </c>
      <c r="C12" s="146">
        <v>0</v>
      </c>
      <c r="D12" s="147">
        <v>77.027000000000001</v>
      </c>
      <c r="E12" s="145">
        <v>0</v>
      </c>
      <c r="F12" s="146">
        <v>0</v>
      </c>
      <c r="G12" s="147">
        <v>4.6609999999999996</v>
      </c>
      <c r="H12" s="145">
        <v>0</v>
      </c>
      <c r="I12" s="146">
        <v>0</v>
      </c>
      <c r="J12" s="147">
        <v>18.341999999999999</v>
      </c>
      <c r="K12" s="145">
        <v>0</v>
      </c>
      <c r="L12" s="146">
        <v>0</v>
      </c>
      <c r="M12" s="167">
        <v>72.366</v>
      </c>
    </row>
    <row r="13" spans="1:13" x14ac:dyDescent="0.2">
      <c r="A13" s="172" t="s">
        <v>91</v>
      </c>
      <c r="B13" s="145">
        <v>125584.23200000005</v>
      </c>
      <c r="C13" s="146">
        <v>149566.845</v>
      </c>
      <c r="D13" s="147">
        <v>125371.74900000001</v>
      </c>
      <c r="E13" s="145">
        <v>12902.861999999997</v>
      </c>
      <c r="F13" s="146">
        <v>13672.551999999998</v>
      </c>
      <c r="G13" s="147">
        <v>10914.463</v>
      </c>
      <c r="H13" s="145">
        <v>5505.9539999999997</v>
      </c>
      <c r="I13" s="146">
        <v>5743.9490000000014</v>
      </c>
      <c r="J13" s="147">
        <v>5504.1679999999988</v>
      </c>
      <c r="K13" s="145">
        <v>112681.37000000005</v>
      </c>
      <c r="L13" s="146">
        <v>135894.29300000001</v>
      </c>
      <c r="M13" s="167">
        <v>114457.28600000001</v>
      </c>
    </row>
    <row r="14" spans="1:13" ht="24" x14ac:dyDescent="0.2">
      <c r="A14" s="172" t="s">
        <v>170</v>
      </c>
      <c r="B14" s="148">
        <v>9131.112000000001</v>
      </c>
      <c r="C14" s="149">
        <v>8744.648000000001</v>
      </c>
      <c r="D14" s="150">
        <v>8905.2999999999993</v>
      </c>
      <c r="E14" s="148">
        <v>670.32799999999997</v>
      </c>
      <c r="F14" s="149">
        <v>649.40500000000009</v>
      </c>
      <c r="G14" s="150">
        <v>641.37</v>
      </c>
      <c r="H14" s="148">
        <v>84.21</v>
      </c>
      <c r="I14" s="149">
        <v>107.342</v>
      </c>
      <c r="J14" s="150">
        <v>136.52800000000002</v>
      </c>
      <c r="K14" s="148">
        <v>8460.7840000000015</v>
      </c>
      <c r="L14" s="149">
        <v>8095.2430000000013</v>
      </c>
      <c r="M14" s="149">
        <v>8263.9299999999985</v>
      </c>
    </row>
    <row r="15" spans="1:13" s="15" customFormat="1" ht="11.25" x14ac:dyDescent="0.2">
      <c r="M15" s="14" t="s">
        <v>414</v>
      </c>
    </row>
    <row r="16" spans="1:13" ht="11.25" customHeight="1" x14ac:dyDescent="0.2">
      <c r="A16" s="26" t="s">
        <v>87</v>
      </c>
      <c r="B16" s="32">
        <f>SUM(B8:D8)/$B$6</f>
        <v>8.7471414016979859E-2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180</v>
      </c>
      <c r="B17" s="32">
        <f t="shared" ref="B17:B22" si="1">SUM(B9:D9)/$B$6</f>
        <v>0.28966827733894085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88</v>
      </c>
      <c r="B18" s="32">
        <f t="shared" si="1"/>
        <v>2.0384678286799185E-4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89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2">
        <f t="shared" si="1"/>
        <v>1.1222157524798848E-4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2">
        <f t="shared" si="1"/>
        <v>0.58352658751471564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170</v>
      </c>
      <c r="B22" s="32">
        <f t="shared" si="1"/>
        <v>3.9017652771247677E-2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63"/>
      <c r="B24" s="106"/>
      <c r="C24" s="106"/>
      <c r="D24" s="106"/>
      <c r="N24" s="312"/>
      <c r="O24" s="9"/>
      <c r="P24" s="9"/>
      <c r="Q24" s="9"/>
      <c r="R24" s="9"/>
      <c r="S24" s="9"/>
    </row>
    <row r="25" spans="1:19" ht="4.5" customHeight="1" x14ac:dyDescent="0.2">
      <c r="N25" s="312"/>
      <c r="O25" s="9"/>
      <c r="P25" s="9"/>
      <c r="Q25" s="9"/>
      <c r="R25" s="9"/>
      <c r="S25" s="9"/>
    </row>
    <row r="26" spans="1:19" ht="13.5" customHeight="1" x14ac:dyDescent="0.2">
      <c r="A26" s="459"/>
      <c r="B26" s="462" t="s">
        <v>19</v>
      </c>
      <c r="C26" s="463"/>
      <c r="D26" s="464"/>
      <c r="E26" s="462" t="s">
        <v>202</v>
      </c>
      <c r="F26" s="463"/>
      <c r="G26" s="464"/>
      <c r="H26" s="462" t="s">
        <v>204</v>
      </c>
      <c r="I26" s="463"/>
      <c r="J26" s="464"/>
      <c r="K26" s="462" t="s">
        <v>6</v>
      </c>
      <c r="L26" s="463"/>
      <c r="M26" s="463"/>
      <c r="N26" s="312"/>
      <c r="O26" s="9"/>
      <c r="P26" s="9"/>
      <c r="Q26" s="9"/>
      <c r="R26" s="9"/>
      <c r="S26" s="9"/>
    </row>
    <row r="27" spans="1:19" ht="12.75" customHeight="1" x14ac:dyDescent="0.2">
      <c r="A27" s="460"/>
      <c r="B27" s="431" t="s">
        <v>108</v>
      </c>
      <c r="C27" s="432"/>
      <c r="D27" s="433"/>
      <c r="E27" s="452" t="s">
        <v>108</v>
      </c>
      <c r="F27" s="453"/>
      <c r="G27" s="461"/>
      <c r="H27" s="452" t="s">
        <v>108</v>
      </c>
      <c r="I27" s="453"/>
      <c r="J27" s="461"/>
      <c r="K27" s="452" t="s">
        <v>108</v>
      </c>
      <c r="L27" s="453"/>
      <c r="M27" s="453"/>
      <c r="N27" s="312"/>
      <c r="O27" s="9"/>
      <c r="P27" s="9"/>
      <c r="Q27" s="9"/>
      <c r="R27" s="9"/>
      <c r="S27" s="9"/>
    </row>
    <row r="28" spans="1:19" ht="12.75" customHeight="1" x14ac:dyDescent="0.2">
      <c r="A28" s="164"/>
      <c r="B28" s="134" t="s">
        <v>69</v>
      </c>
      <c r="C28" s="135" t="s">
        <v>70</v>
      </c>
      <c r="D28" s="136" t="s">
        <v>71</v>
      </c>
      <c r="E28" s="134" t="s">
        <v>69</v>
      </c>
      <c r="F28" s="135" t="s">
        <v>70</v>
      </c>
      <c r="G28" s="136" t="s">
        <v>71</v>
      </c>
      <c r="H28" s="134" t="s">
        <v>69</v>
      </c>
      <c r="I28" s="135" t="s">
        <v>70</v>
      </c>
      <c r="J28" s="136" t="s">
        <v>71</v>
      </c>
      <c r="K28" s="134" t="s">
        <v>69</v>
      </c>
      <c r="L28" s="135" t="s">
        <v>70</v>
      </c>
      <c r="M28" s="310" t="s">
        <v>71</v>
      </c>
      <c r="N28" s="312"/>
      <c r="O28" s="9"/>
      <c r="P28" s="9"/>
      <c r="Q28" s="9"/>
      <c r="R28" s="9"/>
      <c r="S28" s="9"/>
    </row>
    <row r="29" spans="1:19" ht="12.75" customHeight="1" x14ac:dyDescent="0.2">
      <c r="A29" s="454" t="s">
        <v>155</v>
      </c>
      <c r="B29" s="445">
        <f>SUM(B30:D30)</f>
        <v>659144.27099999995</v>
      </c>
      <c r="C29" s="446"/>
      <c r="D29" s="447"/>
      <c r="E29" s="445">
        <f>SUM(E30:G30)</f>
        <v>46141.275000000009</v>
      </c>
      <c r="F29" s="446"/>
      <c r="G29" s="447"/>
      <c r="H29" s="445">
        <f>SUM(H30:J30)</f>
        <v>5756.0060000000012</v>
      </c>
      <c r="I29" s="446"/>
      <c r="J29" s="447"/>
      <c r="K29" s="445">
        <f>SUM(K30:M30)</f>
        <v>613002.99599999993</v>
      </c>
      <c r="L29" s="446"/>
      <c r="M29" s="446"/>
      <c r="N29" s="312"/>
      <c r="O29" s="9"/>
      <c r="P29" s="9"/>
      <c r="Q29" s="9"/>
      <c r="R29" s="9"/>
      <c r="S29" s="9"/>
    </row>
    <row r="30" spans="1:19" ht="12.75" customHeight="1" x14ac:dyDescent="0.2">
      <c r="A30" s="455"/>
      <c r="B30" s="239">
        <f>SUM(B31:B33)</f>
        <v>219165.9849999999</v>
      </c>
      <c r="C30" s="165">
        <f t="shared" ref="C30:M30" si="2">SUM(C31:C33)</f>
        <v>215239.9139999999</v>
      </c>
      <c r="D30" s="240">
        <f t="shared" si="2"/>
        <v>224738.37200000018</v>
      </c>
      <c r="E30" s="239">
        <f t="shared" si="2"/>
        <v>15769.612000000005</v>
      </c>
      <c r="F30" s="165">
        <f t="shared" si="2"/>
        <v>14863.143000000002</v>
      </c>
      <c r="G30" s="240">
        <f t="shared" si="2"/>
        <v>15508.520000000006</v>
      </c>
      <c r="H30" s="239">
        <f t="shared" si="2"/>
        <v>1870.5229999999997</v>
      </c>
      <c r="I30" s="165">
        <f t="shared" si="2"/>
        <v>1891.9520000000002</v>
      </c>
      <c r="J30" s="240">
        <f t="shared" si="2"/>
        <v>1993.5310000000009</v>
      </c>
      <c r="K30" s="239">
        <f t="shared" si="2"/>
        <v>203396.37299999988</v>
      </c>
      <c r="L30" s="165">
        <f t="shared" si="2"/>
        <v>200376.77099999989</v>
      </c>
      <c r="M30" s="165">
        <f t="shared" si="2"/>
        <v>209229.85200000019</v>
      </c>
      <c r="N30" s="312"/>
      <c r="O30" s="9"/>
      <c r="P30" s="9"/>
      <c r="Q30" s="9"/>
      <c r="R30" s="9"/>
      <c r="S30" s="9"/>
    </row>
    <row r="31" spans="1:19" ht="12.75" customHeight="1" x14ac:dyDescent="0.2">
      <c r="A31" s="171" t="s">
        <v>105</v>
      </c>
      <c r="B31" s="148">
        <v>6375.6730000000025</v>
      </c>
      <c r="C31" s="149">
        <v>6222.6709999999985</v>
      </c>
      <c r="D31" s="150">
        <v>6142.5539999999983</v>
      </c>
      <c r="E31" s="148">
        <v>438.447</v>
      </c>
      <c r="F31" s="149">
        <v>401.94400000000013</v>
      </c>
      <c r="G31" s="150">
        <v>396.15799999999996</v>
      </c>
      <c r="H31" s="148">
        <v>0</v>
      </c>
      <c r="I31" s="149">
        <v>0</v>
      </c>
      <c r="J31" s="150">
        <v>0</v>
      </c>
      <c r="K31" s="148">
        <v>5937.2260000000024</v>
      </c>
      <c r="L31" s="149">
        <v>5820.726999999998</v>
      </c>
      <c r="M31" s="149">
        <v>5746.3959999999979</v>
      </c>
      <c r="N31" s="312"/>
      <c r="O31" s="9"/>
      <c r="P31" s="9"/>
      <c r="Q31" s="9"/>
      <c r="R31" s="9"/>
      <c r="S31" s="9"/>
    </row>
    <row r="32" spans="1:19" ht="12.75" customHeight="1" x14ac:dyDescent="0.2">
      <c r="A32" s="171" t="s">
        <v>106</v>
      </c>
      <c r="B32" s="145">
        <v>9550.1660000000065</v>
      </c>
      <c r="C32" s="146">
        <v>9871.6689999999999</v>
      </c>
      <c r="D32" s="147">
        <v>10071.503999999999</v>
      </c>
      <c r="E32" s="145">
        <v>687.52800000000002</v>
      </c>
      <c r="F32" s="146">
        <v>705.76799999999969</v>
      </c>
      <c r="G32" s="147">
        <v>737.10400000000004</v>
      </c>
      <c r="H32" s="145">
        <v>301.35999999999996</v>
      </c>
      <c r="I32" s="146">
        <v>327.00300000000004</v>
      </c>
      <c r="J32" s="147">
        <v>339.93700000000001</v>
      </c>
      <c r="K32" s="145">
        <v>8862.6380000000063</v>
      </c>
      <c r="L32" s="146">
        <v>9165.9009999999998</v>
      </c>
      <c r="M32" s="167">
        <v>9334.4</v>
      </c>
      <c r="N32" s="312"/>
      <c r="O32" s="9"/>
      <c r="P32" s="9"/>
      <c r="Q32" s="9"/>
      <c r="R32" s="9"/>
      <c r="S32" s="9"/>
    </row>
    <row r="33" spans="1:19" ht="13.5" customHeight="1" x14ac:dyDescent="0.2">
      <c r="A33" s="172" t="s">
        <v>107</v>
      </c>
      <c r="B33" s="148">
        <v>203240.14599999989</v>
      </c>
      <c r="C33" s="149">
        <v>199145.57399999991</v>
      </c>
      <c r="D33" s="150">
        <v>208524.31400000019</v>
      </c>
      <c r="E33" s="148">
        <v>14643.637000000004</v>
      </c>
      <c r="F33" s="149">
        <v>13755.431000000002</v>
      </c>
      <c r="G33" s="150">
        <v>14375.258000000005</v>
      </c>
      <c r="H33" s="148">
        <v>1569.1629999999998</v>
      </c>
      <c r="I33" s="149">
        <v>1564.9490000000001</v>
      </c>
      <c r="J33" s="150">
        <v>1653.5940000000007</v>
      </c>
      <c r="K33" s="148">
        <v>188596.50899999987</v>
      </c>
      <c r="L33" s="149">
        <v>185390.14299999989</v>
      </c>
      <c r="M33" s="149">
        <v>194149.05600000019</v>
      </c>
      <c r="N33" s="312"/>
      <c r="O33" s="9"/>
      <c r="P33" s="9"/>
      <c r="Q33" s="9"/>
      <c r="R33" s="9"/>
      <c r="S33" s="9"/>
    </row>
    <row r="34" spans="1:19" s="15" customFormat="1" ht="11.25" x14ac:dyDescent="0.2">
      <c r="M34" s="14" t="s">
        <v>414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105</v>
      </c>
      <c r="B37" s="32">
        <f>SUM(B31:D31)/$B$29</f>
        <v>2.8432163980683378E-2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106</v>
      </c>
      <c r="B38" s="32">
        <f>SUM(B32:D32)/$B$29</f>
        <v>4.4744891668792204E-2</v>
      </c>
      <c r="N38" s="9"/>
      <c r="O38" s="9"/>
      <c r="P38" s="9"/>
      <c r="Q38" s="9"/>
      <c r="R38" s="9"/>
      <c r="S38" s="9"/>
    </row>
    <row r="39" spans="1:19" x14ac:dyDescent="0.2">
      <c r="A39" s="26" t="s">
        <v>107</v>
      </c>
      <c r="B39" s="32">
        <f>SUM(B33:D33)/$B$29</f>
        <v>0.92682294435052448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1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68" t="s">
        <v>388</v>
      </c>
      <c r="B1" s="311"/>
      <c r="C1" s="311"/>
      <c r="D1" s="311"/>
      <c r="M1" s="129" t="str">
        <f>Titulní!A35</f>
        <v>IV. čtvrtletí 2021</v>
      </c>
    </row>
    <row r="2" spans="1:13" ht="6" customHeight="1" x14ac:dyDescent="0.2"/>
    <row r="3" spans="1:13" ht="16.5" customHeight="1" x14ac:dyDescent="0.2">
      <c r="A3" s="420"/>
      <c r="B3" s="422" t="s">
        <v>178</v>
      </c>
      <c r="C3" s="423"/>
      <c r="D3" s="424"/>
      <c r="E3" s="422" t="s">
        <v>185</v>
      </c>
      <c r="F3" s="423"/>
      <c r="G3" s="424"/>
      <c r="H3" s="422" t="s">
        <v>179</v>
      </c>
      <c r="I3" s="423"/>
      <c r="J3" s="424"/>
      <c r="K3" s="422" t="s">
        <v>172</v>
      </c>
      <c r="L3" s="423"/>
      <c r="M3" s="465"/>
    </row>
    <row r="4" spans="1:13" x14ac:dyDescent="0.2">
      <c r="A4" s="421"/>
      <c r="B4" s="134" t="s">
        <v>69</v>
      </c>
      <c r="C4" s="135" t="s">
        <v>70</v>
      </c>
      <c r="D4" s="136" t="s">
        <v>71</v>
      </c>
      <c r="E4" s="134" t="s">
        <v>69</v>
      </c>
      <c r="F4" s="135" t="s">
        <v>70</v>
      </c>
      <c r="G4" s="136" t="s">
        <v>71</v>
      </c>
      <c r="H4" s="134" t="s">
        <v>69</v>
      </c>
      <c r="I4" s="135" t="s">
        <v>70</v>
      </c>
      <c r="J4" s="136" t="s">
        <v>71</v>
      </c>
      <c r="K4" s="134" t="s">
        <v>69</v>
      </c>
      <c r="L4" s="135" t="s">
        <v>70</v>
      </c>
      <c r="M4" s="135" t="s">
        <v>71</v>
      </c>
    </row>
    <row r="5" spans="1:13" ht="12.75" customHeight="1" x14ac:dyDescent="0.2">
      <c r="A5" s="415" t="s">
        <v>214</v>
      </c>
      <c r="B5" s="445">
        <f>SUM(B6:D6)</f>
        <v>525.73757000000023</v>
      </c>
      <c r="C5" s="446"/>
      <c r="D5" s="447"/>
      <c r="E5" s="445">
        <f>SUM(E6:G6)</f>
        <v>394.887136</v>
      </c>
      <c r="F5" s="446"/>
      <c r="G5" s="447"/>
      <c r="H5" s="445">
        <f>SUM(H6:J6)</f>
        <v>2328.4866339999999</v>
      </c>
      <c r="I5" s="446"/>
      <c r="J5" s="447"/>
      <c r="K5" s="445">
        <f>SUM(K6:M6)</f>
        <v>3249.1113399999999</v>
      </c>
      <c r="L5" s="446"/>
      <c r="M5" s="446"/>
    </row>
    <row r="6" spans="1:13" x14ac:dyDescent="0.2">
      <c r="A6" s="416"/>
      <c r="B6" s="228">
        <f>SUM(B7:B18)</f>
        <v>161.00325100000003</v>
      </c>
      <c r="C6" s="229">
        <f t="shared" ref="C6:M6" si="0">SUM(C7:C18)</f>
        <v>177.84492500000013</v>
      </c>
      <c r="D6" s="230">
        <f t="shared" si="0"/>
        <v>186.88939400000001</v>
      </c>
      <c r="E6" s="228">
        <f t="shared" si="0"/>
        <v>112.92337400000002</v>
      </c>
      <c r="F6" s="229">
        <f t="shared" si="0"/>
        <v>134.81712299999998</v>
      </c>
      <c r="G6" s="230">
        <f t="shared" si="0"/>
        <v>147.14663899999999</v>
      </c>
      <c r="H6" s="228">
        <f t="shared" si="0"/>
        <v>586.53030699999988</v>
      </c>
      <c r="I6" s="229">
        <f t="shared" si="0"/>
        <v>793.77018499999997</v>
      </c>
      <c r="J6" s="230">
        <f t="shared" si="0"/>
        <v>948.18614200000002</v>
      </c>
      <c r="K6" s="228">
        <f t="shared" si="0"/>
        <v>860.45693200000005</v>
      </c>
      <c r="L6" s="229">
        <f t="shared" si="0"/>
        <v>1106.432233</v>
      </c>
      <c r="M6" s="229">
        <f t="shared" si="0"/>
        <v>1282.2221749999999</v>
      </c>
    </row>
    <row r="7" spans="1:13" x14ac:dyDescent="0.2">
      <c r="A7" s="173" t="s">
        <v>156</v>
      </c>
      <c r="B7" s="176">
        <v>1.0965319999999998</v>
      </c>
      <c r="C7" s="177">
        <v>1.104201</v>
      </c>
      <c r="D7" s="178">
        <v>1.1408780000000001</v>
      </c>
      <c r="E7" s="176">
        <v>4.9316659999999999</v>
      </c>
      <c r="F7" s="177">
        <v>8.0968680000000006</v>
      </c>
      <c r="G7" s="178">
        <v>8.0881850000000011</v>
      </c>
      <c r="H7" s="176">
        <v>86.949858000000006</v>
      </c>
      <c r="I7" s="177">
        <v>125.324704</v>
      </c>
      <c r="J7" s="178">
        <v>129.09059499999998</v>
      </c>
      <c r="K7" s="241">
        <v>92.978056000000009</v>
      </c>
      <c r="L7" s="233">
        <v>134.52577299999999</v>
      </c>
      <c r="M7" s="233">
        <v>138.31965799999998</v>
      </c>
    </row>
    <row r="8" spans="1:13" x14ac:dyDescent="0.2">
      <c r="A8" s="174" t="s">
        <v>155</v>
      </c>
      <c r="B8" s="176">
        <v>99.818446999999964</v>
      </c>
      <c r="C8" s="179">
        <v>98.703361000000015</v>
      </c>
      <c r="D8" s="180">
        <v>102.42119400000001</v>
      </c>
      <c r="E8" s="176">
        <v>52.201668000000012</v>
      </c>
      <c r="F8" s="179">
        <v>50.31762699999998</v>
      </c>
      <c r="G8" s="180">
        <v>53.011785000000003</v>
      </c>
      <c r="H8" s="176">
        <v>3.4851419999999997</v>
      </c>
      <c r="I8" s="179">
        <v>3.5858190000000003</v>
      </c>
      <c r="J8" s="180">
        <v>3.6424730000000003</v>
      </c>
      <c r="K8" s="241">
        <v>155.50525699999997</v>
      </c>
      <c r="L8" s="233">
        <v>152.60680699999998</v>
      </c>
      <c r="M8" s="233">
        <v>159.07545200000001</v>
      </c>
    </row>
    <row r="9" spans="1:13" x14ac:dyDescent="0.2">
      <c r="A9" s="174" t="s">
        <v>154</v>
      </c>
      <c r="B9" s="176">
        <v>0</v>
      </c>
      <c r="C9" s="179">
        <v>0</v>
      </c>
      <c r="D9" s="180">
        <v>4.1746999999999999E-2</v>
      </c>
      <c r="E9" s="176">
        <v>2.9193489999999995</v>
      </c>
      <c r="F9" s="179">
        <v>4.2277210000000007</v>
      </c>
      <c r="G9" s="180">
        <v>6.4918610000000001</v>
      </c>
      <c r="H9" s="176">
        <v>73.134220999999982</v>
      </c>
      <c r="I9" s="179">
        <v>90.993192000000008</v>
      </c>
      <c r="J9" s="180">
        <v>120.17719300000002</v>
      </c>
      <c r="K9" s="241">
        <v>76.053569999999979</v>
      </c>
      <c r="L9" s="233">
        <v>95.22091300000001</v>
      </c>
      <c r="M9" s="233">
        <v>126.71080100000002</v>
      </c>
    </row>
    <row r="10" spans="1:13" x14ac:dyDescent="0.2">
      <c r="A10" s="174" t="s">
        <v>153</v>
      </c>
      <c r="B10" s="176">
        <v>0.60301099999999996</v>
      </c>
      <c r="C10" s="179">
        <v>1.9432290000000001</v>
      </c>
      <c r="D10" s="180">
        <v>1.9303189999999999</v>
      </c>
      <c r="E10" s="176">
        <v>4.6874370000000001</v>
      </c>
      <c r="F10" s="179">
        <v>4.496594</v>
      </c>
      <c r="G10" s="180">
        <v>5.5446180000000007</v>
      </c>
      <c r="H10" s="176">
        <v>305.06253299999997</v>
      </c>
      <c r="I10" s="179">
        <v>432.64938899999999</v>
      </c>
      <c r="J10" s="180">
        <v>529.39909499999987</v>
      </c>
      <c r="K10" s="241">
        <v>310.352981</v>
      </c>
      <c r="L10" s="233">
        <v>439.08921199999997</v>
      </c>
      <c r="M10" s="233">
        <v>536.87403199999983</v>
      </c>
    </row>
    <row r="11" spans="1:13" x14ac:dyDescent="0.2">
      <c r="A11" s="174" t="s">
        <v>152</v>
      </c>
      <c r="B11" s="176">
        <v>0</v>
      </c>
      <c r="C11" s="179">
        <v>0</v>
      </c>
      <c r="D11" s="180">
        <v>0</v>
      </c>
      <c r="E11" s="176">
        <v>0</v>
      </c>
      <c r="F11" s="179">
        <v>0</v>
      </c>
      <c r="G11" s="180">
        <v>0</v>
      </c>
      <c r="H11" s="176">
        <v>0</v>
      </c>
      <c r="I11" s="179">
        <v>0</v>
      </c>
      <c r="J11" s="180">
        <v>0</v>
      </c>
      <c r="K11" s="241">
        <v>0</v>
      </c>
      <c r="L11" s="233">
        <v>0</v>
      </c>
      <c r="M11" s="233">
        <v>0</v>
      </c>
    </row>
    <row r="12" spans="1:13" x14ac:dyDescent="0.2">
      <c r="A12" s="174" t="s">
        <v>151</v>
      </c>
      <c r="B12" s="176">
        <v>0.14924100000000001</v>
      </c>
      <c r="C12" s="179">
        <v>0</v>
      </c>
      <c r="D12" s="180">
        <v>0</v>
      </c>
      <c r="E12" s="176">
        <v>0.436558</v>
      </c>
      <c r="F12" s="179">
        <v>1.989538</v>
      </c>
      <c r="G12" s="180">
        <v>1.9210999999999998</v>
      </c>
      <c r="H12" s="176">
        <v>1.4159999999999999</v>
      </c>
      <c r="I12" s="179">
        <v>1.2789999999999999</v>
      </c>
      <c r="J12" s="180">
        <v>1.3149999999999999</v>
      </c>
      <c r="K12" s="241">
        <v>2.0017990000000001</v>
      </c>
      <c r="L12" s="233">
        <v>3.2685379999999999</v>
      </c>
      <c r="M12" s="233">
        <v>3.2360999999999995</v>
      </c>
    </row>
    <row r="13" spans="1:13" x14ac:dyDescent="0.2">
      <c r="A13" s="174" t="s">
        <v>150</v>
      </c>
      <c r="B13" s="176">
        <v>0</v>
      </c>
      <c r="C13" s="179">
        <v>0</v>
      </c>
      <c r="D13" s="180">
        <v>0</v>
      </c>
      <c r="E13" s="176">
        <v>0.38300000000000001</v>
      </c>
      <c r="F13" s="179">
        <v>0.71199999999999997</v>
      </c>
      <c r="G13" s="180">
        <v>0.182</v>
      </c>
      <c r="H13" s="176">
        <v>8.0757000000000009E-2</v>
      </c>
      <c r="I13" s="179">
        <v>0.321608</v>
      </c>
      <c r="J13" s="180">
        <v>0.60842399999999996</v>
      </c>
      <c r="K13" s="241">
        <v>0.46375700000000003</v>
      </c>
      <c r="L13" s="233">
        <v>1.0336080000000001</v>
      </c>
      <c r="M13" s="233">
        <v>0.79042400000000002</v>
      </c>
    </row>
    <row r="14" spans="1:13" x14ac:dyDescent="0.2">
      <c r="A14" s="174" t="s">
        <v>149</v>
      </c>
      <c r="B14" s="176">
        <v>0.221</v>
      </c>
      <c r="C14" s="179">
        <v>0.13969999999999999</v>
      </c>
      <c r="D14" s="180">
        <v>0.2117</v>
      </c>
      <c r="E14" s="176">
        <v>1.9570999999999998</v>
      </c>
      <c r="F14" s="179">
        <v>2.0448</v>
      </c>
      <c r="G14" s="180">
        <v>2.2688739999999998</v>
      </c>
      <c r="H14" s="176">
        <v>1.0857399999999999</v>
      </c>
      <c r="I14" s="179">
        <v>6.2564200000000003</v>
      </c>
      <c r="J14" s="180">
        <v>6.2862030000000004</v>
      </c>
      <c r="K14" s="241">
        <v>3.2638399999999996</v>
      </c>
      <c r="L14" s="233">
        <v>8.4409200000000002</v>
      </c>
      <c r="M14" s="233">
        <v>8.7667770000000012</v>
      </c>
    </row>
    <row r="15" spans="1:13" x14ac:dyDescent="0.2">
      <c r="A15" s="174" t="s">
        <v>148</v>
      </c>
      <c r="B15" s="176">
        <v>1.517069</v>
      </c>
      <c r="C15" s="179">
        <v>0.56118200000000007</v>
      </c>
      <c r="D15" s="180">
        <v>0.27170699999999998</v>
      </c>
      <c r="E15" s="176">
        <v>5.1200299999999999</v>
      </c>
      <c r="F15" s="179">
        <v>5.7037050000000002</v>
      </c>
      <c r="G15" s="180">
        <v>7.2801430000000007</v>
      </c>
      <c r="H15" s="176">
        <v>22.832398999999999</v>
      </c>
      <c r="I15" s="179">
        <v>27.09291</v>
      </c>
      <c r="J15" s="180">
        <v>26.615275999999998</v>
      </c>
      <c r="K15" s="241">
        <v>29.469497999999998</v>
      </c>
      <c r="L15" s="233">
        <v>33.357796999999998</v>
      </c>
      <c r="M15" s="233">
        <v>34.167125999999996</v>
      </c>
    </row>
    <row r="16" spans="1:13" x14ac:dyDescent="0.2">
      <c r="A16" s="174" t="s">
        <v>14</v>
      </c>
      <c r="B16" s="176">
        <v>0</v>
      </c>
      <c r="C16" s="179">
        <v>0</v>
      </c>
      <c r="D16" s="180">
        <v>0</v>
      </c>
      <c r="E16" s="176">
        <v>0</v>
      </c>
      <c r="F16" s="179">
        <v>0</v>
      </c>
      <c r="G16" s="180">
        <v>0</v>
      </c>
      <c r="H16" s="176">
        <v>0</v>
      </c>
      <c r="I16" s="179">
        <v>0</v>
      </c>
      <c r="J16" s="180">
        <v>0</v>
      </c>
      <c r="K16" s="241">
        <v>0</v>
      </c>
      <c r="L16" s="233">
        <v>0</v>
      </c>
      <c r="M16" s="233">
        <v>0</v>
      </c>
    </row>
    <row r="17" spans="1:13" x14ac:dyDescent="0.2">
      <c r="A17" s="174" t="s">
        <v>147</v>
      </c>
      <c r="B17" s="176">
        <v>0.46021100000000009</v>
      </c>
      <c r="C17" s="179">
        <v>0.45057600000000009</v>
      </c>
      <c r="D17" s="180">
        <v>0.46603300000000003</v>
      </c>
      <c r="E17" s="176">
        <v>7.987000000000001E-2</v>
      </c>
      <c r="F17" s="179">
        <v>7.7906000000000003E-2</v>
      </c>
      <c r="G17" s="180">
        <v>7.6840999999999993E-2</v>
      </c>
      <c r="H17" s="176">
        <v>0.181565</v>
      </c>
      <c r="I17" s="179">
        <v>6.9065000000000001E-2</v>
      </c>
      <c r="J17" s="180">
        <v>6.9783000000000012E-2</v>
      </c>
      <c r="K17" s="241">
        <v>0.72164600000000012</v>
      </c>
      <c r="L17" s="233">
        <v>0.59754700000000016</v>
      </c>
      <c r="M17" s="233">
        <v>0.61265700000000012</v>
      </c>
    </row>
    <row r="18" spans="1:13" x14ac:dyDescent="0.2">
      <c r="A18" s="175" t="s">
        <v>146</v>
      </c>
      <c r="B18" s="176">
        <v>57.137740000000079</v>
      </c>
      <c r="C18" s="177">
        <v>74.942676000000105</v>
      </c>
      <c r="D18" s="178">
        <v>80.405816000000002</v>
      </c>
      <c r="E18" s="176">
        <v>40.206696000000015</v>
      </c>
      <c r="F18" s="177">
        <v>57.150364000000003</v>
      </c>
      <c r="G18" s="178">
        <v>62.281231999999989</v>
      </c>
      <c r="H18" s="176">
        <v>92.302091999999988</v>
      </c>
      <c r="I18" s="177">
        <v>106.19807800000002</v>
      </c>
      <c r="J18" s="178">
        <v>130.98210000000003</v>
      </c>
      <c r="K18" s="241">
        <v>189.64652800000007</v>
      </c>
      <c r="L18" s="233">
        <v>238.29111800000015</v>
      </c>
      <c r="M18" s="233">
        <v>273.66914800000006</v>
      </c>
    </row>
    <row r="19" spans="1:13" s="64" customFormat="1" ht="13.5" customHeight="1" x14ac:dyDescent="0.25">
      <c r="A19" s="242" t="s">
        <v>239</v>
      </c>
      <c r="B19" s="241">
        <v>470.64479999999992</v>
      </c>
      <c r="C19" s="233">
        <v>469.91880000000003</v>
      </c>
      <c r="D19" s="243">
        <v>472.6078</v>
      </c>
      <c r="E19" s="241">
        <v>383.13899999999984</v>
      </c>
      <c r="F19" s="233">
        <v>383.13899999999984</v>
      </c>
      <c r="G19" s="243">
        <v>383.13899999999984</v>
      </c>
      <c r="H19" s="241">
        <v>9082.4480000000021</v>
      </c>
      <c r="I19" s="233">
        <v>9082.4480000000021</v>
      </c>
      <c r="J19" s="243">
        <v>9058.9480000000021</v>
      </c>
      <c r="K19" s="241">
        <v>9936.2318000000014</v>
      </c>
      <c r="L19" s="233">
        <v>9935.5058000000026</v>
      </c>
      <c r="M19" s="233">
        <v>9914.6948000000011</v>
      </c>
    </row>
    <row r="20" spans="1:13" s="64" customFormat="1" ht="13.5" customHeight="1" x14ac:dyDescent="0.25">
      <c r="A20" s="242" t="s">
        <v>240</v>
      </c>
      <c r="B20" s="241">
        <v>887.59850000000165</v>
      </c>
      <c r="C20" s="233">
        <v>887.66950000000168</v>
      </c>
      <c r="D20" s="243">
        <v>868.5935000000012</v>
      </c>
      <c r="E20" s="241">
        <v>1131.3199999999995</v>
      </c>
      <c r="F20" s="233">
        <v>1131.2699999999993</v>
      </c>
      <c r="G20" s="243">
        <v>1131.1899999999994</v>
      </c>
      <c r="H20" s="241">
        <v>17865.191999999992</v>
      </c>
      <c r="I20" s="233">
        <v>17865.191999999992</v>
      </c>
      <c r="J20" s="243">
        <v>17774.996999999992</v>
      </c>
      <c r="K20" s="241">
        <v>19884.110499999992</v>
      </c>
      <c r="L20" s="233">
        <v>19884.131499999992</v>
      </c>
      <c r="M20" s="233">
        <v>19774.780499999993</v>
      </c>
    </row>
    <row r="21" spans="1:13" x14ac:dyDescent="0.2">
      <c r="M21" s="14" t="s">
        <v>414</v>
      </c>
    </row>
    <row r="25" spans="1:13" ht="13.5" x14ac:dyDescent="0.25">
      <c r="I25" s="9" t="s">
        <v>261</v>
      </c>
      <c r="J25" s="9" t="s">
        <v>262</v>
      </c>
      <c r="K25" s="9" t="s">
        <v>263</v>
      </c>
    </row>
    <row r="26" spans="1:13" x14ac:dyDescent="0.2">
      <c r="H26" s="9" t="s">
        <v>156</v>
      </c>
      <c r="I26" s="43">
        <f>SUM(B7:D7)</f>
        <v>3.3416109999999994</v>
      </c>
      <c r="J26" s="43">
        <f t="shared" ref="J26:J37" si="1">SUM(E7:G7)</f>
        <v>21.116719000000003</v>
      </c>
      <c r="K26" s="43">
        <f t="shared" ref="K26:K37" si="2">SUM(H7:J7)</f>
        <v>341.36515699999995</v>
      </c>
      <c r="L26" s="43"/>
    </row>
    <row r="27" spans="1:13" x14ac:dyDescent="0.2">
      <c r="H27" s="9" t="s">
        <v>155</v>
      </c>
      <c r="I27" s="43">
        <f t="shared" ref="I27:I37" si="3">SUM(B8:D8)</f>
        <v>300.94300199999998</v>
      </c>
      <c r="J27" s="43">
        <f t="shared" si="1"/>
        <v>155.53108</v>
      </c>
      <c r="K27" s="43">
        <f t="shared" si="2"/>
        <v>10.713434000000001</v>
      </c>
      <c r="L27" s="43"/>
    </row>
    <row r="28" spans="1:13" x14ac:dyDescent="0.2">
      <c r="H28" s="9" t="s">
        <v>154</v>
      </c>
      <c r="I28" s="43">
        <f t="shared" si="3"/>
        <v>4.1746999999999999E-2</v>
      </c>
      <c r="J28" s="43">
        <f t="shared" si="1"/>
        <v>13.638930999999999</v>
      </c>
      <c r="K28" s="43">
        <f t="shared" si="2"/>
        <v>284.30460600000004</v>
      </c>
      <c r="L28" s="43"/>
    </row>
    <row r="29" spans="1:13" x14ac:dyDescent="0.2">
      <c r="H29" s="9" t="s">
        <v>153</v>
      </c>
      <c r="I29" s="43">
        <f t="shared" si="3"/>
        <v>4.476559</v>
      </c>
      <c r="J29" s="43">
        <f t="shared" si="1"/>
        <v>14.728649000000001</v>
      </c>
      <c r="K29" s="43">
        <f t="shared" si="2"/>
        <v>1267.1110169999997</v>
      </c>
      <c r="L29" s="43"/>
    </row>
    <row r="30" spans="1:13" x14ac:dyDescent="0.2">
      <c r="H30" s="9" t="s">
        <v>152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151</v>
      </c>
      <c r="I31" s="43">
        <f t="shared" si="3"/>
        <v>0.14924100000000001</v>
      </c>
      <c r="J31" s="43">
        <f t="shared" si="1"/>
        <v>4.3471960000000003</v>
      </c>
      <c r="K31" s="43">
        <f t="shared" si="2"/>
        <v>4.01</v>
      </c>
      <c r="L31" s="43"/>
    </row>
    <row r="32" spans="1:13" x14ac:dyDescent="0.2">
      <c r="H32" s="9" t="s">
        <v>150</v>
      </c>
      <c r="I32" s="43">
        <f t="shared" si="3"/>
        <v>0</v>
      </c>
      <c r="J32" s="43">
        <f t="shared" si="1"/>
        <v>1.2769999999999999</v>
      </c>
      <c r="K32" s="43">
        <f t="shared" si="2"/>
        <v>1.0107889999999999</v>
      </c>
      <c r="L32" s="43"/>
    </row>
    <row r="33" spans="8:12" x14ac:dyDescent="0.2">
      <c r="H33" s="9" t="s">
        <v>149</v>
      </c>
      <c r="I33" s="43">
        <f t="shared" si="3"/>
        <v>0.57240000000000002</v>
      </c>
      <c r="J33" s="43">
        <f t="shared" si="1"/>
        <v>6.2707739999999994</v>
      </c>
      <c r="K33" s="43">
        <f t="shared" si="2"/>
        <v>13.628363</v>
      </c>
      <c r="L33" s="43"/>
    </row>
    <row r="34" spans="8:12" x14ac:dyDescent="0.2">
      <c r="H34" s="9" t="s">
        <v>148</v>
      </c>
      <c r="I34" s="43">
        <f t="shared" si="3"/>
        <v>2.349958</v>
      </c>
      <c r="J34" s="43">
        <f t="shared" si="1"/>
        <v>18.103878000000002</v>
      </c>
      <c r="K34" s="43">
        <f t="shared" si="2"/>
        <v>76.540584999999993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147</v>
      </c>
      <c r="I36" s="43">
        <f t="shared" si="3"/>
        <v>1.3768200000000004</v>
      </c>
      <c r="J36" s="43">
        <f t="shared" si="1"/>
        <v>0.23461700000000002</v>
      </c>
      <c r="K36" s="43">
        <f t="shared" si="2"/>
        <v>0.32041300000000006</v>
      </c>
      <c r="L36" s="43"/>
    </row>
    <row r="37" spans="8:12" x14ac:dyDescent="0.2">
      <c r="H37" s="9" t="s">
        <v>146</v>
      </c>
      <c r="I37" s="43">
        <f t="shared" si="3"/>
        <v>212.4862320000002</v>
      </c>
      <c r="J37" s="43">
        <f t="shared" si="1"/>
        <v>159.63829200000001</v>
      </c>
      <c r="K37" s="43">
        <f t="shared" si="2"/>
        <v>329.48227000000009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319</v>
      </c>
      <c r="M1" s="129" t="str">
        <f>Titulní!A35</f>
        <v>IV. čtvrtletí 2021</v>
      </c>
    </row>
    <row r="2" spans="1:13" ht="6" customHeight="1" x14ac:dyDescent="0.2"/>
    <row r="3" spans="1:13" x14ac:dyDescent="0.2">
      <c r="A3" s="420"/>
      <c r="B3" s="422" t="s">
        <v>189</v>
      </c>
      <c r="C3" s="423"/>
      <c r="D3" s="424"/>
      <c r="E3" s="422" t="s">
        <v>191</v>
      </c>
      <c r="F3" s="423"/>
      <c r="G3" s="424"/>
      <c r="H3" s="422" t="s">
        <v>192</v>
      </c>
      <c r="I3" s="423"/>
      <c r="J3" s="424"/>
      <c r="K3" s="422" t="s">
        <v>193</v>
      </c>
      <c r="L3" s="423"/>
      <c r="M3" s="465"/>
    </row>
    <row r="4" spans="1:13" x14ac:dyDescent="0.2">
      <c r="A4" s="421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</row>
    <row r="5" spans="1:13" x14ac:dyDescent="0.2">
      <c r="A5" s="415" t="s">
        <v>10</v>
      </c>
      <c r="B5" s="417">
        <f>D6</f>
        <v>21356.845610000106</v>
      </c>
      <c r="C5" s="418"/>
      <c r="D5" s="419"/>
      <c r="E5" s="417">
        <f>G6</f>
        <v>21382.969600000099</v>
      </c>
      <c r="F5" s="418"/>
      <c r="G5" s="419"/>
      <c r="H5" s="417">
        <f>J6</f>
        <v>21360.5742400001</v>
      </c>
      <c r="I5" s="418"/>
      <c r="J5" s="419"/>
      <c r="K5" s="417">
        <f>M6</f>
        <v>20852.448590000087</v>
      </c>
      <c r="L5" s="418"/>
      <c r="M5" s="418"/>
    </row>
    <row r="6" spans="1:13" x14ac:dyDescent="0.2">
      <c r="A6" s="416"/>
      <c r="B6" s="337">
        <f>SUM(B7:B14)</f>
        <v>21351.450970000107</v>
      </c>
      <c r="C6" s="338">
        <f t="shared" ref="C6:M6" si="0">SUM(C7:C14)</f>
        <v>21354.931610000102</v>
      </c>
      <c r="D6" s="339">
        <f t="shared" si="0"/>
        <v>21356.845610000106</v>
      </c>
      <c r="E6" s="337">
        <f t="shared" si="0"/>
        <v>21360.989820000101</v>
      </c>
      <c r="F6" s="338">
        <f t="shared" si="0"/>
        <v>21362.680410000103</v>
      </c>
      <c r="G6" s="339">
        <f t="shared" si="0"/>
        <v>21382.969600000099</v>
      </c>
      <c r="H6" s="337">
        <f t="shared" si="0"/>
        <v>21384.701840000096</v>
      </c>
      <c r="I6" s="338">
        <f t="shared" si="0"/>
        <v>21360.220830000097</v>
      </c>
      <c r="J6" s="339">
        <f t="shared" si="0"/>
        <v>21360.5742400001</v>
      </c>
      <c r="K6" s="337">
        <f t="shared" si="0"/>
        <v>20858.767890000097</v>
      </c>
      <c r="L6" s="338">
        <f t="shared" si="0"/>
        <v>20855.780980000087</v>
      </c>
      <c r="M6" s="338">
        <f t="shared" si="0"/>
        <v>20852.448590000087</v>
      </c>
    </row>
    <row r="7" spans="1:13" x14ac:dyDescent="0.2">
      <c r="A7" s="144" t="s">
        <v>0</v>
      </c>
      <c r="B7" s="359">
        <v>4290</v>
      </c>
      <c r="C7" s="360">
        <v>4290</v>
      </c>
      <c r="D7" s="361">
        <v>4290</v>
      </c>
      <c r="E7" s="359">
        <v>4290</v>
      </c>
      <c r="F7" s="360">
        <v>4290</v>
      </c>
      <c r="G7" s="361">
        <v>4290</v>
      </c>
      <c r="H7" s="359">
        <v>4290</v>
      </c>
      <c r="I7" s="360">
        <v>4290</v>
      </c>
      <c r="J7" s="361">
        <v>4290</v>
      </c>
      <c r="K7" s="359">
        <v>4290</v>
      </c>
      <c r="L7" s="360">
        <v>4290</v>
      </c>
      <c r="M7" s="360">
        <v>4290</v>
      </c>
    </row>
    <row r="8" spans="1:13" x14ac:dyDescent="0.2">
      <c r="A8" s="144" t="s">
        <v>15</v>
      </c>
      <c r="B8" s="362">
        <v>10050.455999999998</v>
      </c>
      <c r="C8" s="363">
        <v>10050.455999999998</v>
      </c>
      <c r="D8" s="364">
        <v>10050.455999999998</v>
      </c>
      <c r="E8" s="362">
        <v>10050.031999999997</v>
      </c>
      <c r="F8" s="363">
        <v>10050.023999999998</v>
      </c>
      <c r="G8" s="364">
        <v>10050.023999999998</v>
      </c>
      <c r="H8" s="362">
        <v>10052.194999999998</v>
      </c>
      <c r="I8" s="363">
        <v>10027.194999999998</v>
      </c>
      <c r="J8" s="364">
        <v>10027.194999999998</v>
      </c>
      <c r="K8" s="362">
        <v>9527.1949999999997</v>
      </c>
      <c r="L8" s="363">
        <v>9527.1949999999997</v>
      </c>
      <c r="M8" s="365">
        <v>9527.1949999999997</v>
      </c>
    </row>
    <row r="9" spans="1:13" x14ac:dyDescent="0.2">
      <c r="A9" s="144" t="s">
        <v>16</v>
      </c>
      <c r="B9" s="362">
        <v>1363.5</v>
      </c>
      <c r="C9" s="363">
        <v>1363.5</v>
      </c>
      <c r="D9" s="364">
        <v>1363.5</v>
      </c>
      <c r="E9" s="362">
        <v>1363.5</v>
      </c>
      <c r="F9" s="363">
        <v>1363.5</v>
      </c>
      <c r="G9" s="364">
        <v>1363.5</v>
      </c>
      <c r="H9" s="362">
        <v>1363.5</v>
      </c>
      <c r="I9" s="363">
        <v>1363.5</v>
      </c>
      <c r="J9" s="364">
        <v>1363.5</v>
      </c>
      <c r="K9" s="362">
        <v>1363.5</v>
      </c>
      <c r="L9" s="363">
        <v>1363.5</v>
      </c>
      <c r="M9" s="365">
        <v>1363.5</v>
      </c>
    </row>
    <row r="10" spans="1:13" x14ac:dyDescent="0.2">
      <c r="A10" s="144" t="s">
        <v>17</v>
      </c>
      <c r="B10" s="362">
        <v>964.11179999999899</v>
      </c>
      <c r="C10" s="363">
        <v>967.31279999999902</v>
      </c>
      <c r="D10" s="364">
        <v>969.32979999999907</v>
      </c>
      <c r="E10" s="362">
        <v>972.69779999999889</v>
      </c>
      <c r="F10" s="363">
        <v>975.04279999999903</v>
      </c>
      <c r="G10" s="364">
        <v>975.96679999999913</v>
      </c>
      <c r="H10" s="362">
        <v>976.26179999999908</v>
      </c>
      <c r="I10" s="363">
        <v>977.06179999999915</v>
      </c>
      <c r="J10" s="364">
        <v>977.28879999999913</v>
      </c>
      <c r="K10" s="362">
        <v>978.85579999999914</v>
      </c>
      <c r="L10" s="363">
        <v>979.9257999999993</v>
      </c>
      <c r="M10" s="365">
        <v>981.95279999999946</v>
      </c>
    </row>
    <row r="11" spans="1:13" x14ac:dyDescent="0.2">
      <c r="A11" s="144" t="s">
        <v>3</v>
      </c>
      <c r="B11" s="362">
        <v>1094.4443299999971</v>
      </c>
      <c r="C11" s="363">
        <v>1094.1928299999968</v>
      </c>
      <c r="D11" s="364">
        <v>1093.9678299999969</v>
      </c>
      <c r="E11" s="362">
        <v>1093.9598299999968</v>
      </c>
      <c r="F11" s="363">
        <v>1094.1128299999968</v>
      </c>
      <c r="G11" s="364">
        <v>1113.0653299999969</v>
      </c>
      <c r="H11" s="362">
        <v>1113.0203299999971</v>
      </c>
      <c r="I11" s="363">
        <v>1112.823329999997</v>
      </c>
      <c r="J11" s="364">
        <v>1112.9323299999969</v>
      </c>
      <c r="K11" s="362">
        <v>1112.5816299999969</v>
      </c>
      <c r="L11" s="363">
        <v>1112.099629999997</v>
      </c>
      <c r="M11" s="365">
        <v>1111.2586299999971</v>
      </c>
    </row>
    <row r="12" spans="1:13" x14ac:dyDescent="0.2">
      <c r="A12" s="144" t="s">
        <v>18</v>
      </c>
      <c r="B12" s="362">
        <v>1171.5</v>
      </c>
      <c r="C12" s="363">
        <v>1171.5</v>
      </c>
      <c r="D12" s="364">
        <v>1171.5</v>
      </c>
      <c r="E12" s="362">
        <v>1171.5</v>
      </c>
      <c r="F12" s="363">
        <v>1171.5</v>
      </c>
      <c r="G12" s="364">
        <v>1171.5</v>
      </c>
      <c r="H12" s="362">
        <v>1171.5</v>
      </c>
      <c r="I12" s="363">
        <v>1171.5</v>
      </c>
      <c r="J12" s="364">
        <v>1171.5</v>
      </c>
      <c r="K12" s="362">
        <v>1171.5</v>
      </c>
      <c r="L12" s="363">
        <v>1171.5</v>
      </c>
      <c r="M12" s="365">
        <v>1171.5</v>
      </c>
    </row>
    <row r="13" spans="1:13" x14ac:dyDescent="0.2">
      <c r="A13" s="144" t="s">
        <v>1</v>
      </c>
      <c r="B13" s="362">
        <v>339.41440000000011</v>
      </c>
      <c r="C13" s="363">
        <v>339.41440000000011</v>
      </c>
      <c r="D13" s="364">
        <v>339.41440000000011</v>
      </c>
      <c r="E13" s="362">
        <v>339.41440000000011</v>
      </c>
      <c r="F13" s="363">
        <v>339.41440000000011</v>
      </c>
      <c r="G13" s="364">
        <v>339.41440000000011</v>
      </c>
      <c r="H13" s="362">
        <v>339.41440000000011</v>
      </c>
      <c r="I13" s="363">
        <v>339.41440000000011</v>
      </c>
      <c r="J13" s="364">
        <v>339.41440000000011</v>
      </c>
      <c r="K13" s="362">
        <v>339.41190000000012</v>
      </c>
      <c r="L13" s="363">
        <v>339.41190000000012</v>
      </c>
      <c r="M13" s="365">
        <v>339.26190000000008</v>
      </c>
    </row>
    <row r="14" spans="1:13" x14ac:dyDescent="0.2">
      <c r="A14" s="144" t="s">
        <v>2</v>
      </c>
      <c r="B14" s="366">
        <v>2078.0244400001084</v>
      </c>
      <c r="C14" s="367">
        <v>2078.5555800001061</v>
      </c>
      <c r="D14" s="368">
        <v>2078.6775800001101</v>
      </c>
      <c r="E14" s="366">
        <v>2079.8857900001044</v>
      </c>
      <c r="F14" s="367">
        <v>2079.0863800001048</v>
      </c>
      <c r="G14" s="368">
        <v>2079.4990700001044</v>
      </c>
      <c r="H14" s="366">
        <v>2078.810310000104</v>
      </c>
      <c r="I14" s="367">
        <v>2078.726300000103</v>
      </c>
      <c r="J14" s="368">
        <v>2078.7437100001034</v>
      </c>
      <c r="K14" s="366">
        <v>2075.723560000099</v>
      </c>
      <c r="L14" s="367">
        <v>2072.1486500000929</v>
      </c>
      <c r="M14" s="367">
        <v>2067.7802600000896</v>
      </c>
    </row>
    <row r="15" spans="1:13" x14ac:dyDescent="0.2">
      <c r="M15" s="14" t="s">
        <v>412</v>
      </c>
    </row>
    <row r="16" spans="1:13" ht="3.75" customHeight="1" x14ac:dyDescent="0.2"/>
    <row r="17" spans="1:10" x14ac:dyDescent="0.2">
      <c r="A17" s="135"/>
      <c r="B17" s="181" t="s">
        <v>7</v>
      </c>
      <c r="C17" s="181" t="s">
        <v>20</v>
      </c>
      <c r="D17" s="181" t="s">
        <v>21</v>
      </c>
      <c r="E17" s="181" t="s">
        <v>22</v>
      </c>
      <c r="F17" s="181" t="s">
        <v>43</v>
      </c>
      <c r="G17" s="181" t="s">
        <v>44</v>
      </c>
      <c r="H17" s="181" t="s">
        <v>45</v>
      </c>
      <c r="I17" s="181" t="s">
        <v>46</v>
      </c>
      <c r="J17" s="181" t="s">
        <v>53</v>
      </c>
    </row>
    <row r="18" spans="1:10" x14ac:dyDescent="0.2">
      <c r="A18" s="182" t="s">
        <v>10</v>
      </c>
      <c r="B18" s="183">
        <f>SUM(B19:B32)</f>
        <v>4290</v>
      </c>
      <c r="C18" s="183">
        <f t="shared" ref="C18:I18" si="1">SUM(C19:C32)</f>
        <v>9527.1949999999997</v>
      </c>
      <c r="D18" s="165">
        <f t="shared" si="1"/>
        <v>1363.5</v>
      </c>
      <c r="E18" s="165">
        <f t="shared" si="1"/>
        <v>981.95279999999991</v>
      </c>
      <c r="F18" s="165">
        <f t="shared" si="1"/>
        <v>1111.25863</v>
      </c>
      <c r="G18" s="165">
        <f t="shared" si="1"/>
        <v>1171.5</v>
      </c>
      <c r="H18" s="165">
        <f t="shared" si="1"/>
        <v>339.26190000000003</v>
      </c>
      <c r="I18" s="165">
        <f t="shared" si="1"/>
        <v>2067.7802599999968</v>
      </c>
      <c r="J18" s="165">
        <f t="shared" ref="J18:J32" si="2">SUM(B18:I18)</f>
        <v>20852.448589999996</v>
      </c>
    </row>
    <row r="19" spans="1:10" x14ac:dyDescent="0.2">
      <c r="A19" s="184" t="s">
        <v>245</v>
      </c>
      <c r="B19" s="185">
        <v>0</v>
      </c>
      <c r="C19" s="185">
        <v>147.94</v>
      </c>
      <c r="D19" s="185">
        <v>0</v>
      </c>
      <c r="E19" s="185">
        <v>19.965999999999998</v>
      </c>
      <c r="F19" s="185">
        <v>11.205999999999998</v>
      </c>
      <c r="G19" s="185">
        <v>0</v>
      </c>
      <c r="H19" s="185">
        <v>0</v>
      </c>
      <c r="I19" s="185">
        <v>21.00841000000003</v>
      </c>
      <c r="J19" s="149">
        <f t="shared" si="2"/>
        <v>200.12041000000002</v>
      </c>
    </row>
    <row r="20" spans="1:10" x14ac:dyDescent="0.2">
      <c r="A20" s="186" t="s">
        <v>247</v>
      </c>
      <c r="B20" s="187">
        <v>2250</v>
      </c>
      <c r="C20" s="187">
        <v>215.44500000000002</v>
      </c>
      <c r="D20" s="187">
        <v>0</v>
      </c>
      <c r="E20" s="187">
        <v>52.949000000000005</v>
      </c>
      <c r="F20" s="187">
        <v>175.86775000000011</v>
      </c>
      <c r="G20" s="187">
        <v>0</v>
      </c>
      <c r="H20" s="187">
        <v>0</v>
      </c>
      <c r="I20" s="187">
        <v>243.83731000000009</v>
      </c>
      <c r="J20" s="167">
        <f t="shared" si="2"/>
        <v>2938.0990600000005</v>
      </c>
    </row>
    <row r="21" spans="1:10" x14ac:dyDescent="0.2">
      <c r="A21" s="186" t="s">
        <v>248</v>
      </c>
      <c r="B21" s="187">
        <v>0</v>
      </c>
      <c r="C21" s="187">
        <v>226.29999999999998</v>
      </c>
      <c r="D21" s="187">
        <v>118.5</v>
      </c>
      <c r="E21" s="187">
        <v>78.467999999999975</v>
      </c>
      <c r="F21" s="187">
        <v>34.268000000000001</v>
      </c>
      <c r="G21" s="187">
        <v>0</v>
      </c>
      <c r="H21" s="187">
        <v>8.2601999999999993</v>
      </c>
      <c r="I21" s="187">
        <v>450.80007999999913</v>
      </c>
      <c r="J21" s="167">
        <f t="shared" si="2"/>
        <v>916.59627999999907</v>
      </c>
    </row>
    <row r="22" spans="1:10" x14ac:dyDescent="0.2">
      <c r="A22" s="186" t="s">
        <v>249</v>
      </c>
      <c r="B22" s="187">
        <v>0</v>
      </c>
      <c r="C22" s="187">
        <v>539.80600000000004</v>
      </c>
      <c r="D22" s="187">
        <v>400</v>
      </c>
      <c r="E22" s="187">
        <v>22.75</v>
      </c>
      <c r="F22" s="187">
        <v>7.921999999999997</v>
      </c>
      <c r="G22" s="187">
        <v>0</v>
      </c>
      <c r="H22" s="187">
        <v>67.91</v>
      </c>
      <c r="I22" s="187">
        <v>12.73497999999999</v>
      </c>
      <c r="J22" s="167">
        <f t="shared" si="2"/>
        <v>1051.1229800000001</v>
      </c>
    </row>
    <row r="23" spans="1:10" x14ac:dyDescent="0.2">
      <c r="A23" s="186" t="s">
        <v>246</v>
      </c>
      <c r="B23" s="187">
        <v>2040</v>
      </c>
      <c r="C23" s="187">
        <v>15.260000000000002</v>
      </c>
      <c r="D23" s="187">
        <v>0</v>
      </c>
      <c r="E23" s="187">
        <v>84.420000000000016</v>
      </c>
      <c r="F23" s="187">
        <v>16.414599999999989</v>
      </c>
      <c r="G23" s="187">
        <v>475</v>
      </c>
      <c r="H23" s="187">
        <v>10.91</v>
      </c>
      <c r="I23" s="187">
        <v>91.847349999999892</v>
      </c>
      <c r="J23" s="167">
        <f t="shared" si="2"/>
        <v>2733.8519500000002</v>
      </c>
    </row>
    <row r="24" spans="1:10" x14ac:dyDescent="0.2">
      <c r="A24" s="186" t="s">
        <v>250</v>
      </c>
      <c r="B24" s="187">
        <v>0</v>
      </c>
      <c r="C24" s="187">
        <v>182.59900000000002</v>
      </c>
      <c r="D24" s="187">
        <v>0</v>
      </c>
      <c r="E24" s="187">
        <v>58.630000000000024</v>
      </c>
      <c r="F24" s="187">
        <v>30.516399999999969</v>
      </c>
      <c r="G24" s="187">
        <v>0</v>
      </c>
      <c r="H24" s="187">
        <v>10.204499999999999</v>
      </c>
      <c r="I24" s="187">
        <v>92.253589999999662</v>
      </c>
      <c r="J24" s="167">
        <f t="shared" si="2"/>
        <v>374.20348999999965</v>
      </c>
    </row>
    <row r="25" spans="1:10" x14ac:dyDescent="0.2">
      <c r="A25" s="186" t="s">
        <v>251</v>
      </c>
      <c r="B25" s="187">
        <v>0</v>
      </c>
      <c r="C25" s="187">
        <v>4.835</v>
      </c>
      <c r="D25" s="187">
        <v>0</v>
      </c>
      <c r="E25" s="187">
        <v>40.703000000000017</v>
      </c>
      <c r="F25" s="187">
        <v>25.908299999999976</v>
      </c>
      <c r="G25" s="187">
        <v>0</v>
      </c>
      <c r="H25" s="187">
        <v>50.096199999999996</v>
      </c>
      <c r="I25" s="187">
        <v>111.54758</v>
      </c>
      <c r="J25" s="167">
        <f t="shared" si="2"/>
        <v>233.09008</v>
      </c>
    </row>
    <row r="26" spans="1:10" x14ac:dyDescent="0.2">
      <c r="A26" s="186" t="s">
        <v>252</v>
      </c>
      <c r="B26" s="187">
        <v>0</v>
      </c>
      <c r="C26" s="187">
        <v>1259.6520000000003</v>
      </c>
      <c r="D26" s="187">
        <v>0</v>
      </c>
      <c r="E26" s="187">
        <v>93.533999999999978</v>
      </c>
      <c r="F26" s="187">
        <v>16.790399999999988</v>
      </c>
      <c r="G26" s="187">
        <v>0</v>
      </c>
      <c r="H26" s="187">
        <v>28.4</v>
      </c>
      <c r="I26" s="187">
        <v>61.074080000000308</v>
      </c>
      <c r="J26" s="167">
        <f t="shared" si="2"/>
        <v>1459.4504800000007</v>
      </c>
    </row>
    <row r="27" spans="1:10" x14ac:dyDescent="0.2">
      <c r="A27" s="186" t="s">
        <v>253</v>
      </c>
      <c r="B27" s="187">
        <v>0</v>
      </c>
      <c r="C27" s="187">
        <v>111.60600000000001</v>
      </c>
      <c r="D27" s="187">
        <v>0</v>
      </c>
      <c r="E27" s="187">
        <v>119.60499999999992</v>
      </c>
      <c r="F27" s="187">
        <v>12.673039999999993</v>
      </c>
      <c r="G27" s="187">
        <v>650</v>
      </c>
      <c r="H27" s="187">
        <v>45.891999999999996</v>
      </c>
      <c r="I27" s="187">
        <v>109.95691000000001</v>
      </c>
      <c r="J27" s="167">
        <f t="shared" si="2"/>
        <v>1049.7329500000001</v>
      </c>
    </row>
    <row r="28" spans="1:10" x14ac:dyDescent="0.2">
      <c r="A28" s="186" t="s">
        <v>254</v>
      </c>
      <c r="B28" s="187">
        <v>0</v>
      </c>
      <c r="C28" s="187">
        <v>1273.7099999999998</v>
      </c>
      <c r="D28" s="187">
        <v>0</v>
      </c>
      <c r="E28" s="187">
        <v>57.977000000000011</v>
      </c>
      <c r="F28" s="187">
        <v>29.832500000000017</v>
      </c>
      <c r="G28" s="187">
        <v>0</v>
      </c>
      <c r="H28" s="187">
        <v>19.2</v>
      </c>
      <c r="I28" s="187">
        <v>94.215819999999795</v>
      </c>
      <c r="J28" s="167">
        <f t="shared" si="2"/>
        <v>1474.9353199999998</v>
      </c>
    </row>
    <row r="29" spans="1:10" x14ac:dyDescent="0.2">
      <c r="A29" s="186" t="s">
        <v>255</v>
      </c>
      <c r="B29" s="187">
        <v>0</v>
      </c>
      <c r="C29" s="187">
        <v>262.08500000000004</v>
      </c>
      <c r="D29" s="187">
        <v>0</v>
      </c>
      <c r="E29" s="187">
        <v>69.694000000000003</v>
      </c>
      <c r="F29" s="187">
        <v>20.608299999999996</v>
      </c>
      <c r="G29" s="187">
        <v>1.5</v>
      </c>
      <c r="H29" s="187">
        <v>5.3199999999999994</v>
      </c>
      <c r="I29" s="187">
        <v>209.31423999999853</v>
      </c>
      <c r="J29" s="167">
        <f t="shared" si="2"/>
        <v>568.52153999999859</v>
      </c>
    </row>
    <row r="30" spans="1:10" x14ac:dyDescent="0.2">
      <c r="A30" s="186" t="s">
        <v>256</v>
      </c>
      <c r="B30" s="187">
        <v>0</v>
      </c>
      <c r="C30" s="187">
        <v>1152.0020000000002</v>
      </c>
      <c r="D30" s="187">
        <v>0</v>
      </c>
      <c r="E30" s="187">
        <v>204.31980000000001</v>
      </c>
      <c r="F30" s="187">
        <v>644.46820000000002</v>
      </c>
      <c r="G30" s="187">
        <v>45</v>
      </c>
      <c r="H30" s="187">
        <v>6.0439999999999996</v>
      </c>
      <c r="I30" s="187">
        <v>247.27658999999878</v>
      </c>
      <c r="J30" s="167">
        <f t="shared" si="2"/>
        <v>2299.1105899999989</v>
      </c>
    </row>
    <row r="31" spans="1:10" x14ac:dyDescent="0.2">
      <c r="A31" s="186" t="s">
        <v>257</v>
      </c>
      <c r="B31" s="187">
        <v>0</v>
      </c>
      <c r="C31" s="187">
        <v>4003.413</v>
      </c>
      <c r="D31" s="187">
        <v>845</v>
      </c>
      <c r="E31" s="187">
        <v>45.532000000000025</v>
      </c>
      <c r="F31" s="187">
        <v>77.23363999999998</v>
      </c>
      <c r="G31" s="187">
        <v>0</v>
      </c>
      <c r="H31" s="187">
        <v>86.8</v>
      </c>
      <c r="I31" s="187">
        <v>163.62295</v>
      </c>
      <c r="J31" s="167">
        <f t="shared" si="2"/>
        <v>5221.6015900000011</v>
      </c>
    </row>
    <row r="32" spans="1:10" x14ac:dyDescent="0.2">
      <c r="A32" s="184" t="s">
        <v>258</v>
      </c>
      <c r="B32" s="185">
        <v>0</v>
      </c>
      <c r="C32" s="185">
        <v>132.54200000000003</v>
      </c>
      <c r="D32" s="185">
        <v>0</v>
      </c>
      <c r="E32" s="185">
        <v>33.405000000000001</v>
      </c>
      <c r="F32" s="185">
        <v>7.5495000000000001</v>
      </c>
      <c r="G32" s="185">
        <v>0</v>
      </c>
      <c r="H32" s="185">
        <v>0.22500000000000001</v>
      </c>
      <c r="I32" s="185">
        <v>158.29037000000056</v>
      </c>
      <c r="J32" s="149">
        <f t="shared" si="2"/>
        <v>332.01187000000061</v>
      </c>
    </row>
    <row r="33" spans="10:10" x14ac:dyDescent="0.2">
      <c r="J33" s="14" t="s">
        <v>412</v>
      </c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9" priority="4">
      <formula>SEARCH($B$3,$M$1)</formula>
    </cfRule>
  </conditionalFormatting>
  <conditionalFormatting sqref="B5:G14">
    <cfRule type="expression" dxfId="28" priority="3">
      <formula>SEARCH($E$3,$M$1)</formula>
    </cfRule>
  </conditionalFormatting>
  <conditionalFormatting sqref="B5:J14">
    <cfRule type="expression" dxfId="27" priority="2">
      <formula>SEARCH($H$3,$M$1)</formula>
    </cfRule>
  </conditionalFormatting>
  <conditionalFormatting sqref="B5:M14">
    <cfRule type="expression" dxfId="26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320</v>
      </c>
      <c r="J1" s="129" t="str">
        <f>Titulní!A35</f>
        <v>IV. čtvrtletí 2021</v>
      </c>
    </row>
    <row r="2" spans="1:10" s="58" customFormat="1" ht="15.75" x14ac:dyDescent="0.25">
      <c r="A2" s="163" t="s">
        <v>321</v>
      </c>
    </row>
    <row r="3" spans="1:10" ht="6" customHeight="1" x14ac:dyDescent="0.2"/>
    <row r="4" spans="1:10" x14ac:dyDescent="0.2">
      <c r="A4" s="188"/>
      <c r="B4" s="181" t="s">
        <v>7</v>
      </c>
      <c r="C4" s="181" t="s">
        <v>20</v>
      </c>
      <c r="D4" s="181" t="s">
        <v>21</v>
      </c>
      <c r="E4" s="181" t="s">
        <v>22</v>
      </c>
      <c r="F4" s="181" t="s">
        <v>43</v>
      </c>
      <c r="G4" s="181" t="s">
        <v>44</v>
      </c>
      <c r="H4" s="181" t="s">
        <v>45</v>
      </c>
      <c r="I4" s="181" t="s">
        <v>46</v>
      </c>
      <c r="J4" s="181" t="s">
        <v>53</v>
      </c>
    </row>
    <row r="5" spans="1:10" x14ac:dyDescent="0.2">
      <c r="A5" s="189" t="s">
        <v>10</v>
      </c>
      <c r="B5" s="183">
        <f>SUM(B6:B19)</f>
        <v>8736211.2200000007</v>
      </c>
      <c r="C5" s="165">
        <f t="shared" ref="C5:I5" si="0">SUM(C6:C19)</f>
        <v>12186597.367000001</v>
      </c>
      <c r="D5" s="165">
        <f t="shared" si="0"/>
        <v>1226265.96</v>
      </c>
      <c r="E5" s="165">
        <f t="shared" si="0"/>
        <v>1090037.7230000002</v>
      </c>
      <c r="F5" s="165">
        <f t="shared" si="0"/>
        <v>465684.23300000007</v>
      </c>
      <c r="G5" s="165">
        <f t="shared" si="0"/>
        <v>371637.74</v>
      </c>
      <c r="H5" s="165">
        <f t="shared" si="0"/>
        <v>196726.109</v>
      </c>
      <c r="I5" s="165">
        <f t="shared" si="0"/>
        <v>280035.90100000054</v>
      </c>
      <c r="J5" s="165">
        <f t="shared" ref="J5:J19" si="1">SUM(B5:I5)</f>
        <v>24553196.253000002</v>
      </c>
    </row>
    <row r="6" spans="1:10" x14ac:dyDescent="0.2">
      <c r="A6" s="184" t="s">
        <v>245</v>
      </c>
      <c r="B6" s="185">
        <v>0</v>
      </c>
      <c r="C6" s="185">
        <v>4488.0420000000004</v>
      </c>
      <c r="D6" s="185">
        <v>0</v>
      </c>
      <c r="E6" s="185">
        <v>20736.023999999994</v>
      </c>
      <c r="F6" s="185">
        <v>10968.192000000003</v>
      </c>
      <c r="G6" s="185">
        <v>0</v>
      </c>
      <c r="H6" s="185">
        <v>0</v>
      </c>
      <c r="I6" s="185">
        <v>2372.0860000000007</v>
      </c>
      <c r="J6" s="149">
        <f t="shared" si="1"/>
        <v>38564.344000000005</v>
      </c>
    </row>
    <row r="7" spans="1:10" x14ac:dyDescent="0.2">
      <c r="A7" s="186" t="s">
        <v>247</v>
      </c>
      <c r="B7" s="187">
        <v>4853061.83</v>
      </c>
      <c r="C7" s="187">
        <v>116931.54700000002</v>
      </c>
      <c r="D7" s="187">
        <v>0</v>
      </c>
      <c r="E7" s="187">
        <v>79355.801000000021</v>
      </c>
      <c r="F7" s="187">
        <v>49787.239000000031</v>
      </c>
      <c r="G7" s="187">
        <v>0</v>
      </c>
      <c r="H7" s="187">
        <v>0</v>
      </c>
      <c r="I7" s="187">
        <v>35842.517000000109</v>
      </c>
      <c r="J7" s="167">
        <f t="shared" si="1"/>
        <v>5134978.9340000004</v>
      </c>
    </row>
    <row r="8" spans="1:10" x14ac:dyDescent="0.2">
      <c r="A8" s="186" t="s">
        <v>248</v>
      </c>
      <c r="B8" s="187">
        <v>0</v>
      </c>
      <c r="C8" s="187">
        <v>137765.72000000003</v>
      </c>
      <c r="D8" s="187">
        <v>153322.5</v>
      </c>
      <c r="E8" s="187">
        <v>108207.673</v>
      </c>
      <c r="F8" s="187">
        <v>12812.739000000009</v>
      </c>
      <c r="G8" s="187">
        <v>0</v>
      </c>
      <c r="H8" s="187">
        <v>3600.9900000000002</v>
      </c>
      <c r="I8" s="187">
        <v>69245.663000000117</v>
      </c>
      <c r="J8" s="167">
        <f t="shared" si="1"/>
        <v>484955.28500000015</v>
      </c>
    </row>
    <row r="9" spans="1:10" x14ac:dyDescent="0.2">
      <c r="A9" s="186" t="s">
        <v>249</v>
      </c>
      <c r="B9" s="187">
        <v>0</v>
      </c>
      <c r="C9" s="187">
        <v>647579.68399999989</v>
      </c>
      <c r="D9" s="187">
        <v>523207.76999999996</v>
      </c>
      <c r="E9" s="187">
        <v>25493.215999999993</v>
      </c>
      <c r="F9" s="187">
        <v>5024.301000000004</v>
      </c>
      <c r="G9" s="187">
        <v>0</v>
      </c>
      <c r="H9" s="187">
        <v>31678.271000000004</v>
      </c>
      <c r="I9" s="187">
        <v>1325.6689999999994</v>
      </c>
      <c r="J9" s="167">
        <f t="shared" si="1"/>
        <v>1234308.9109999998</v>
      </c>
    </row>
    <row r="10" spans="1:10" x14ac:dyDescent="0.2">
      <c r="A10" s="186" t="s">
        <v>246</v>
      </c>
      <c r="B10" s="187">
        <v>3883149.39</v>
      </c>
      <c r="C10" s="187">
        <v>19158.171000000002</v>
      </c>
      <c r="D10" s="187">
        <v>0</v>
      </c>
      <c r="E10" s="187">
        <v>136365.00700000001</v>
      </c>
      <c r="F10" s="187">
        <v>9918.1389999999992</v>
      </c>
      <c r="G10" s="187">
        <v>138337.20000000001</v>
      </c>
      <c r="H10" s="187">
        <v>6095.7689999999993</v>
      </c>
      <c r="I10" s="187">
        <v>11939.03799999998</v>
      </c>
      <c r="J10" s="167">
        <f t="shared" si="1"/>
        <v>4204962.7140000006</v>
      </c>
    </row>
    <row r="11" spans="1:10" x14ac:dyDescent="0.2">
      <c r="A11" s="186" t="s">
        <v>250</v>
      </c>
      <c r="B11" s="187">
        <v>0</v>
      </c>
      <c r="C11" s="187">
        <v>157913.98700000002</v>
      </c>
      <c r="D11" s="187">
        <v>0</v>
      </c>
      <c r="E11" s="187">
        <v>87666.696999999913</v>
      </c>
      <c r="F11" s="187">
        <v>17322.000999999993</v>
      </c>
      <c r="G11" s="187">
        <v>0</v>
      </c>
      <c r="H11" s="187">
        <v>5751.5770000000011</v>
      </c>
      <c r="I11" s="187">
        <v>11439.444000000034</v>
      </c>
      <c r="J11" s="167">
        <f t="shared" si="1"/>
        <v>280093.70599999995</v>
      </c>
    </row>
    <row r="12" spans="1:10" x14ac:dyDescent="0.2">
      <c r="A12" s="186" t="s">
        <v>251</v>
      </c>
      <c r="B12" s="187">
        <v>0</v>
      </c>
      <c r="C12" s="187">
        <v>6833.0870000000014</v>
      </c>
      <c r="D12" s="187">
        <v>0</v>
      </c>
      <c r="E12" s="187">
        <v>45392.140000000021</v>
      </c>
      <c r="F12" s="187">
        <v>15233.522000000004</v>
      </c>
      <c r="G12" s="187">
        <v>0</v>
      </c>
      <c r="H12" s="187">
        <v>37053.969000000005</v>
      </c>
      <c r="I12" s="187">
        <v>11880.072999999991</v>
      </c>
      <c r="J12" s="167">
        <f t="shared" si="1"/>
        <v>116392.79100000001</v>
      </c>
    </row>
    <row r="13" spans="1:10" x14ac:dyDescent="0.2">
      <c r="A13" s="186" t="s">
        <v>252</v>
      </c>
      <c r="B13" s="187">
        <v>0</v>
      </c>
      <c r="C13" s="187">
        <v>1185579.5089999998</v>
      </c>
      <c r="D13" s="187">
        <v>0</v>
      </c>
      <c r="E13" s="187">
        <v>132170.02500000008</v>
      </c>
      <c r="F13" s="187">
        <v>7112.7519999999959</v>
      </c>
      <c r="G13" s="187">
        <v>0</v>
      </c>
      <c r="H13" s="187">
        <v>23087.568000000007</v>
      </c>
      <c r="I13" s="187">
        <v>8199.3069999999971</v>
      </c>
      <c r="J13" s="167">
        <f t="shared" si="1"/>
        <v>1356149.1610000001</v>
      </c>
    </row>
    <row r="14" spans="1:10" x14ac:dyDescent="0.2">
      <c r="A14" s="186" t="s">
        <v>253</v>
      </c>
      <c r="B14" s="187">
        <v>0</v>
      </c>
      <c r="C14" s="187">
        <v>91273.858999999997</v>
      </c>
      <c r="D14" s="187">
        <v>0</v>
      </c>
      <c r="E14" s="187">
        <v>87646.091000000044</v>
      </c>
      <c r="F14" s="187">
        <v>4355.552999999999</v>
      </c>
      <c r="G14" s="187">
        <v>223762.13</v>
      </c>
      <c r="H14" s="187">
        <v>26984.471999999998</v>
      </c>
      <c r="I14" s="187">
        <v>15822.930000000018</v>
      </c>
      <c r="J14" s="167">
        <f t="shared" si="1"/>
        <v>449845.03500000003</v>
      </c>
    </row>
    <row r="15" spans="1:10" x14ac:dyDescent="0.2">
      <c r="A15" s="186" t="s">
        <v>254</v>
      </c>
      <c r="B15" s="187">
        <v>0</v>
      </c>
      <c r="C15" s="187">
        <v>1899354.4729999998</v>
      </c>
      <c r="D15" s="187">
        <v>0</v>
      </c>
      <c r="E15" s="187">
        <v>91525.300000000032</v>
      </c>
      <c r="F15" s="187">
        <v>8779.9420000000064</v>
      </c>
      <c r="G15" s="187">
        <v>0</v>
      </c>
      <c r="H15" s="187">
        <v>5555.3809999999994</v>
      </c>
      <c r="I15" s="187">
        <v>11716.341999999997</v>
      </c>
      <c r="J15" s="167">
        <f t="shared" si="1"/>
        <v>2016931.4379999998</v>
      </c>
    </row>
    <row r="16" spans="1:10" x14ac:dyDescent="0.2">
      <c r="A16" s="186" t="s">
        <v>255</v>
      </c>
      <c r="B16" s="187">
        <v>0</v>
      </c>
      <c r="C16" s="187">
        <v>268881.21999999997</v>
      </c>
      <c r="D16" s="187">
        <v>0</v>
      </c>
      <c r="E16" s="187">
        <v>68872.187999999995</v>
      </c>
      <c r="F16" s="187">
        <v>13240.134</v>
      </c>
      <c r="G16" s="187">
        <v>0</v>
      </c>
      <c r="H16" s="187">
        <v>2161.6959999999999</v>
      </c>
      <c r="I16" s="187">
        <v>25342.174000000065</v>
      </c>
      <c r="J16" s="167">
        <f t="shared" si="1"/>
        <v>378497.41200000001</v>
      </c>
    </row>
    <row r="17" spans="1:10" x14ac:dyDescent="0.2">
      <c r="A17" s="186" t="s">
        <v>256</v>
      </c>
      <c r="B17" s="187">
        <v>0</v>
      </c>
      <c r="C17" s="187">
        <v>1546330.3859999999</v>
      </c>
      <c r="D17" s="187">
        <v>0</v>
      </c>
      <c r="E17" s="187">
        <v>120798.27200000008</v>
      </c>
      <c r="F17" s="187">
        <v>229757.85200000001</v>
      </c>
      <c r="G17" s="187">
        <v>9538.41</v>
      </c>
      <c r="H17" s="187">
        <v>1169.6839999999997</v>
      </c>
      <c r="I17" s="187">
        <v>32229.109000000124</v>
      </c>
      <c r="J17" s="167">
        <f t="shared" si="1"/>
        <v>1939823.713</v>
      </c>
    </row>
    <row r="18" spans="1:10" x14ac:dyDescent="0.2">
      <c r="A18" s="186" t="s">
        <v>257</v>
      </c>
      <c r="B18" s="187">
        <v>0</v>
      </c>
      <c r="C18" s="187">
        <v>6003791.2640000004</v>
      </c>
      <c r="D18" s="187">
        <v>549735.68999999994</v>
      </c>
      <c r="E18" s="187">
        <v>54069.410000000011</v>
      </c>
      <c r="F18" s="187">
        <v>77319.702000000019</v>
      </c>
      <c r="G18" s="187">
        <v>0</v>
      </c>
      <c r="H18" s="187">
        <v>53557.322999999975</v>
      </c>
      <c r="I18" s="187">
        <v>18847.592000000011</v>
      </c>
      <c r="J18" s="167">
        <f t="shared" si="1"/>
        <v>6757320.9809999997</v>
      </c>
    </row>
    <row r="19" spans="1:10" x14ac:dyDescent="0.2">
      <c r="A19" s="184" t="s">
        <v>258</v>
      </c>
      <c r="B19" s="185">
        <v>0</v>
      </c>
      <c r="C19" s="185">
        <v>100716.41800000001</v>
      </c>
      <c r="D19" s="185">
        <v>0</v>
      </c>
      <c r="E19" s="185">
        <v>31739.87899999999</v>
      </c>
      <c r="F19" s="185">
        <v>4052.1649999999991</v>
      </c>
      <c r="G19" s="185">
        <v>0</v>
      </c>
      <c r="H19" s="185">
        <v>29.408999999999999</v>
      </c>
      <c r="I19" s="185">
        <v>23833.957000000111</v>
      </c>
      <c r="J19" s="149">
        <f t="shared" si="1"/>
        <v>160371.82800000013</v>
      </c>
    </row>
    <row r="20" spans="1:10" x14ac:dyDescent="0.2">
      <c r="J20" s="14" t="s">
        <v>412</v>
      </c>
    </row>
    <row r="21" spans="1:10" ht="11.25" customHeight="1" x14ac:dyDescent="0.2"/>
    <row r="22" spans="1:10" s="58" customFormat="1" ht="15.75" x14ac:dyDescent="0.25">
      <c r="A22" s="163" t="s">
        <v>322</v>
      </c>
      <c r="H22" s="65"/>
    </row>
    <row r="23" spans="1:10" ht="7.5" customHeight="1" x14ac:dyDescent="0.2"/>
    <row r="24" spans="1:10" x14ac:dyDescent="0.2">
      <c r="A24" s="188"/>
      <c r="B24" s="188" t="s">
        <v>8</v>
      </c>
      <c r="C24" s="188" t="s">
        <v>9</v>
      </c>
      <c r="D24" s="188" t="s">
        <v>138</v>
      </c>
      <c r="E24" s="188" t="s">
        <v>136</v>
      </c>
      <c r="F24" s="188" t="s">
        <v>53</v>
      </c>
    </row>
    <row r="25" spans="1:10" x14ac:dyDescent="0.2">
      <c r="A25" s="190" t="s">
        <v>10</v>
      </c>
      <c r="B25" s="165">
        <f>SUM(B26:B39)</f>
        <v>1915740.9470000002</v>
      </c>
      <c r="C25" s="165">
        <f>SUM(C26:C39)</f>
        <v>5900814.3340000007</v>
      </c>
      <c r="D25" s="165">
        <f>SUM(D26:D39)</f>
        <v>2108566.0490000499</v>
      </c>
      <c r="E25" s="165">
        <f>SUM(E26:E39)</f>
        <v>4851195.3469999488</v>
      </c>
      <c r="F25" s="165">
        <f t="shared" ref="F25:F39" si="2">SUM(B25:E25)</f>
        <v>14776316.676999999</v>
      </c>
    </row>
    <row r="26" spans="1:10" ht="13.5" customHeight="1" x14ac:dyDescent="0.2">
      <c r="A26" s="191" t="s">
        <v>245</v>
      </c>
      <c r="B26" s="149">
        <v>39296.086000000003</v>
      </c>
      <c r="C26" s="149">
        <v>784702.12</v>
      </c>
      <c r="D26" s="149">
        <v>305100</v>
      </c>
      <c r="E26" s="149">
        <v>440030.04200000002</v>
      </c>
      <c r="F26" s="149">
        <f t="shared" si="2"/>
        <v>1569128.2480000001</v>
      </c>
    </row>
    <row r="27" spans="1:10" ht="14.25" x14ac:dyDescent="0.2">
      <c r="A27" s="192" t="s">
        <v>442</v>
      </c>
      <c r="B27" s="146">
        <v>45328.205629096701</v>
      </c>
      <c r="C27" s="146">
        <v>289628.19963698566</v>
      </c>
      <c r="D27" s="146">
        <v>151506.88410229649</v>
      </c>
      <c r="E27" s="146">
        <v>348793.273499534</v>
      </c>
      <c r="F27" s="167">
        <f t="shared" si="2"/>
        <v>835256.56286791293</v>
      </c>
    </row>
    <row r="28" spans="1:10" ht="14.25" x14ac:dyDescent="0.2">
      <c r="A28" s="192" t="s">
        <v>445</v>
      </c>
      <c r="B28" s="146">
        <v>131854.41003056988</v>
      </c>
      <c r="C28" s="146">
        <v>674778.86337297701</v>
      </c>
      <c r="D28" s="146">
        <v>191365.6276007033</v>
      </c>
      <c r="E28" s="146">
        <v>478859.89025743701</v>
      </c>
      <c r="F28" s="167">
        <f t="shared" si="2"/>
        <v>1476858.7912616872</v>
      </c>
    </row>
    <row r="29" spans="1:10" x14ac:dyDescent="0.2">
      <c r="A29" s="192" t="s">
        <v>249</v>
      </c>
      <c r="B29" s="146">
        <v>27249.803</v>
      </c>
      <c r="C29" s="146">
        <v>123864.633</v>
      </c>
      <c r="D29" s="146">
        <v>65315.415999999997</v>
      </c>
      <c r="E29" s="146">
        <v>121009.36600000001</v>
      </c>
      <c r="F29" s="167">
        <f t="shared" si="2"/>
        <v>337439.21799999999</v>
      </c>
    </row>
    <row r="30" spans="1:10" ht="14.25" x14ac:dyDescent="0.2">
      <c r="A30" s="192" t="s">
        <v>446</v>
      </c>
      <c r="B30" s="146">
        <v>78640.791171316101</v>
      </c>
      <c r="C30" s="146">
        <v>310448.27203421987</v>
      </c>
      <c r="D30" s="146">
        <v>116786.19838090621</v>
      </c>
      <c r="E30" s="146">
        <v>227283.45598718847</v>
      </c>
      <c r="F30" s="167">
        <f t="shared" si="2"/>
        <v>733158.71757363062</v>
      </c>
    </row>
    <row r="31" spans="1:10" x14ac:dyDescent="0.2">
      <c r="A31" s="192" t="s">
        <v>250</v>
      </c>
      <c r="B31" s="146">
        <v>124643.53</v>
      </c>
      <c r="C31" s="146">
        <v>347516.82400000002</v>
      </c>
      <c r="D31" s="146">
        <v>131651.28200000001</v>
      </c>
      <c r="E31" s="146">
        <v>306090.39199999999</v>
      </c>
      <c r="F31" s="167">
        <f t="shared" si="2"/>
        <v>909902.02800000005</v>
      </c>
    </row>
    <row r="32" spans="1:10" x14ac:dyDescent="0.2">
      <c r="A32" s="192" t="s">
        <v>251</v>
      </c>
      <c r="B32" s="146">
        <v>19461.239000000001</v>
      </c>
      <c r="C32" s="146">
        <v>312792.22200000001</v>
      </c>
      <c r="D32" s="146">
        <v>95258.133999999991</v>
      </c>
      <c r="E32" s="146">
        <v>238987.21400000001</v>
      </c>
      <c r="F32" s="167">
        <f t="shared" si="2"/>
        <v>666498.80900000001</v>
      </c>
    </row>
    <row r="33" spans="1:8" x14ac:dyDescent="0.2">
      <c r="A33" s="192" t="s">
        <v>252</v>
      </c>
      <c r="B33" s="146">
        <v>382286.07999999996</v>
      </c>
      <c r="C33" s="146">
        <v>630637.29499999993</v>
      </c>
      <c r="D33" s="146">
        <v>178020.992</v>
      </c>
      <c r="E33" s="146">
        <v>431250.674</v>
      </c>
      <c r="F33" s="167">
        <f t="shared" si="2"/>
        <v>1622195.0409999997</v>
      </c>
    </row>
    <row r="34" spans="1:8" x14ac:dyDescent="0.2">
      <c r="A34" s="192" t="s">
        <v>253</v>
      </c>
      <c r="B34" s="146">
        <v>104796.69899999999</v>
      </c>
      <c r="C34" s="146">
        <v>397632.06466525543</v>
      </c>
      <c r="D34" s="146">
        <v>108938.0298018094</v>
      </c>
      <c r="E34" s="146">
        <v>256949.2155117942</v>
      </c>
      <c r="F34" s="167">
        <f t="shared" si="2"/>
        <v>868316.00897885906</v>
      </c>
    </row>
    <row r="35" spans="1:8" x14ac:dyDescent="0.2">
      <c r="A35" s="192" t="s">
        <v>254</v>
      </c>
      <c r="B35" s="146">
        <v>84511.195999999996</v>
      </c>
      <c r="C35" s="146">
        <v>251385.56200000001</v>
      </c>
      <c r="D35" s="146">
        <v>106745.12</v>
      </c>
      <c r="E35" s="146">
        <v>231555.15400000001</v>
      </c>
      <c r="F35" s="167">
        <f t="shared" si="2"/>
        <v>674197.03200000001</v>
      </c>
    </row>
    <row r="36" spans="1:8" x14ac:dyDescent="0.2">
      <c r="A36" s="192" t="s">
        <v>255</v>
      </c>
      <c r="B36" s="146">
        <v>50025.498</v>
      </c>
      <c r="C36" s="146">
        <v>369338.70799999998</v>
      </c>
      <c r="D36" s="146">
        <v>130406.47100000002</v>
      </c>
      <c r="E36" s="146">
        <v>284355.67799999996</v>
      </c>
      <c r="F36" s="167">
        <f t="shared" si="2"/>
        <v>834126.35499999998</v>
      </c>
    </row>
    <row r="37" spans="1:8" x14ac:dyDescent="0.2">
      <c r="A37" s="192" t="s">
        <v>256</v>
      </c>
      <c r="B37" s="146">
        <v>185731.28399999999</v>
      </c>
      <c r="C37" s="146">
        <v>730442.07899999991</v>
      </c>
      <c r="D37" s="146">
        <v>277352.41100000002</v>
      </c>
      <c r="E37" s="146">
        <v>911892.58400000003</v>
      </c>
      <c r="F37" s="167">
        <f t="shared" si="2"/>
        <v>2105418.358</v>
      </c>
    </row>
    <row r="38" spans="1:8" x14ac:dyDescent="0.2">
      <c r="A38" s="192" t="s">
        <v>257</v>
      </c>
      <c r="B38" s="146">
        <v>522578.73800000001</v>
      </c>
      <c r="C38" s="146">
        <v>413847.32699999999</v>
      </c>
      <c r="D38" s="146">
        <v>150467.508</v>
      </c>
      <c r="E38" s="146">
        <v>338686.49100000004</v>
      </c>
      <c r="F38" s="167">
        <f t="shared" si="2"/>
        <v>1425580.0639999998</v>
      </c>
    </row>
    <row r="39" spans="1:8" ht="14.25" x14ac:dyDescent="0.2">
      <c r="A39" s="191" t="s">
        <v>447</v>
      </c>
      <c r="B39" s="149">
        <v>119337.38716901741</v>
      </c>
      <c r="C39" s="149">
        <v>263800.1642905632</v>
      </c>
      <c r="D39" s="149">
        <v>99651.975114334782</v>
      </c>
      <c r="E39" s="149">
        <v>235451.91674399481</v>
      </c>
      <c r="F39" s="149">
        <f t="shared" si="2"/>
        <v>718241.44331791019</v>
      </c>
    </row>
    <row r="40" spans="1:8" ht="12" customHeight="1" x14ac:dyDescent="0.2">
      <c r="A40" s="466" t="s">
        <v>448</v>
      </c>
      <c r="B40" s="466"/>
      <c r="C40" s="466"/>
      <c r="D40" s="466"/>
      <c r="E40" s="406"/>
      <c r="F40" s="14" t="s">
        <v>416</v>
      </c>
      <c r="G40" s="406"/>
      <c r="H40" s="406"/>
    </row>
    <row r="41" spans="1:8" x14ac:dyDescent="0.2">
      <c r="A41" s="502"/>
      <c r="B41" s="502"/>
      <c r="C41" s="502"/>
      <c r="D41" s="502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45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63" t="s">
        <v>323</v>
      </c>
      <c r="B1" s="66"/>
      <c r="J1" s="129" t="str">
        <f>Titulní!A35</f>
        <v>IV. čtvrtletí 2021</v>
      </c>
    </row>
    <row r="2" spans="1:10" ht="6" customHeight="1" x14ac:dyDescent="0.2">
      <c r="A2" s="20"/>
      <c r="B2" s="467"/>
      <c r="C2" s="467"/>
      <c r="D2" s="467"/>
      <c r="E2" s="467"/>
      <c r="F2" s="467"/>
      <c r="G2" s="467"/>
      <c r="H2" s="467"/>
      <c r="I2" s="467"/>
      <c r="J2" s="467"/>
    </row>
    <row r="3" spans="1:10" ht="24" x14ac:dyDescent="0.2">
      <c r="A3" s="193"/>
      <c r="B3" s="194" t="s">
        <v>99</v>
      </c>
      <c r="C3" s="194" t="s">
        <v>11</v>
      </c>
      <c r="D3" s="194" t="s">
        <v>12</v>
      </c>
      <c r="E3" s="194" t="s">
        <v>13</v>
      </c>
      <c r="F3" s="194" t="s">
        <v>411</v>
      </c>
      <c r="G3" s="194" t="s">
        <v>98</v>
      </c>
      <c r="H3" s="194" t="s">
        <v>47</v>
      </c>
      <c r="I3" s="194" t="s">
        <v>14</v>
      </c>
      <c r="J3" s="194" t="s">
        <v>53</v>
      </c>
    </row>
    <row r="4" spans="1:10" ht="14.25" x14ac:dyDescent="0.2">
      <c r="A4" s="189" t="s">
        <v>441</v>
      </c>
      <c r="B4" s="165">
        <f>SUM(B5:B18)</f>
        <v>5525286.5869263252</v>
      </c>
      <c r="C4" s="165">
        <f t="shared" ref="C4:I4" si="0">SUM(C5:C18)</f>
        <v>973895.88560882874</v>
      </c>
      <c r="D4" s="165">
        <f t="shared" si="0"/>
        <v>200337.89856246661</v>
      </c>
      <c r="E4" s="165">
        <f t="shared" si="0"/>
        <v>145520.59573225785</v>
      </c>
      <c r="F4" s="165">
        <f t="shared" si="0"/>
        <v>283393.04393455177</v>
      </c>
      <c r="G4" s="165">
        <f t="shared" si="0"/>
        <v>4851356.8349999487</v>
      </c>
      <c r="H4" s="165">
        <f t="shared" si="0"/>
        <v>3475975.4482533587</v>
      </c>
      <c r="I4" s="165">
        <f t="shared" si="0"/>
        <v>293982.24898226332</v>
      </c>
      <c r="J4" s="165">
        <f t="shared" ref="J4:J18" si="1">SUM(B4:I4)</f>
        <v>15749748.543000003</v>
      </c>
    </row>
    <row r="5" spans="1:10" x14ac:dyDescent="0.2">
      <c r="A5" s="184" t="s">
        <v>245</v>
      </c>
      <c r="B5" s="195">
        <v>194875.66700000002</v>
      </c>
      <c r="C5" s="195">
        <v>60655.301999999996</v>
      </c>
      <c r="D5" s="195">
        <v>96768.417000000001</v>
      </c>
      <c r="E5" s="195">
        <v>26545.141</v>
      </c>
      <c r="F5" s="195">
        <v>11487.777</v>
      </c>
      <c r="G5" s="195">
        <v>440030.04200000002</v>
      </c>
      <c r="H5" s="195">
        <v>624840.12699999998</v>
      </c>
      <c r="I5" s="195">
        <v>115966.06200000001</v>
      </c>
      <c r="J5" s="149">
        <f t="shared" si="1"/>
        <v>1571168.5349999999</v>
      </c>
    </row>
    <row r="6" spans="1:10" x14ac:dyDescent="0.2">
      <c r="A6" s="186" t="s">
        <v>247</v>
      </c>
      <c r="B6" s="196">
        <v>256506.45263675723</v>
      </c>
      <c r="C6" s="196">
        <v>27348.861817293913</v>
      </c>
      <c r="D6" s="196">
        <v>5223.9213594557805</v>
      </c>
      <c r="E6" s="196">
        <v>4998.09498142744</v>
      </c>
      <c r="F6" s="196">
        <v>26044.806038574512</v>
      </c>
      <c r="G6" s="196">
        <v>348793.273499534</v>
      </c>
      <c r="H6" s="196">
        <v>153975.9192949686</v>
      </c>
      <c r="I6" s="196">
        <v>22108.53823990146</v>
      </c>
      <c r="J6" s="167">
        <f t="shared" si="1"/>
        <v>844999.86786791286</v>
      </c>
    </row>
    <row r="7" spans="1:10" x14ac:dyDescent="0.2">
      <c r="A7" s="186" t="s">
        <v>248</v>
      </c>
      <c r="B7" s="196">
        <v>498891.49171821401</v>
      </c>
      <c r="C7" s="196">
        <v>62981.062487739502</v>
      </c>
      <c r="D7" s="196">
        <v>22013.756445406521</v>
      </c>
      <c r="E7" s="196">
        <v>15345.494756544729</v>
      </c>
      <c r="F7" s="196">
        <v>42522.207087023198</v>
      </c>
      <c r="G7" s="196">
        <v>478861.207257437</v>
      </c>
      <c r="H7" s="196">
        <v>348536.67139036901</v>
      </c>
      <c r="I7" s="196">
        <v>18323.499118953288</v>
      </c>
      <c r="J7" s="167">
        <f t="shared" si="1"/>
        <v>1487475.3902616871</v>
      </c>
    </row>
    <row r="8" spans="1:10" x14ac:dyDescent="0.2">
      <c r="A8" s="186" t="s">
        <v>249</v>
      </c>
      <c r="B8" s="196">
        <v>108076.829</v>
      </c>
      <c r="C8" s="196">
        <v>67422.189000000013</v>
      </c>
      <c r="D8" s="196">
        <v>889.78800000000001</v>
      </c>
      <c r="E8" s="196">
        <v>6047.3989999999994</v>
      </c>
      <c r="F8" s="196">
        <v>4700.8310000000001</v>
      </c>
      <c r="G8" s="196">
        <v>121023.03600000001</v>
      </c>
      <c r="H8" s="196">
        <v>92840.788</v>
      </c>
      <c r="I8" s="196">
        <v>13.705</v>
      </c>
      <c r="J8" s="167">
        <f t="shared" si="1"/>
        <v>401014.56500000006</v>
      </c>
    </row>
    <row r="9" spans="1:10" x14ac:dyDescent="0.2">
      <c r="A9" s="186" t="s">
        <v>246</v>
      </c>
      <c r="B9" s="196">
        <v>343368.50356677658</v>
      </c>
      <c r="C9" s="196">
        <v>15548.762855808611</v>
      </c>
      <c r="D9" s="196">
        <v>2509.1130913168836</v>
      </c>
      <c r="E9" s="196">
        <v>4615.3794423999443</v>
      </c>
      <c r="F9" s="196">
        <v>31485.936504359302</v>
      </c>
      <c r="G9" s="196">
        <v>227288.83998718846</v>
      </c>
      <c r="H9" s="196">
        <v>109423.62533988799</v>
      </c>
      <c r="I9" s="196">
        <v>4969.3847858930803</v>
      </c>
      <c r="J9" s="167">
        <f t="shared" si="1"/>
        <v>739209.54557363084</v>
      </c>
    </row>
    <row r="10" spans="1:10" x14ac:dyDescent="0.2">
      <c r="A10" s="186" t="s">
        <v>250</v>
      </c>
      <c r="B10" s="196">
        <v>312736.23000000004</v>
      </c>
      <c r="C10" s="196">
        <v>64736.039999999994</v>
      </c>
      <c r="D10" s="196">
        <v>8992.0640000000003</v>
      </c>
      <c r="E10" s="196">
        <v>7102.0460000000012</v>
      </c>
      <c r="F10" s="196">
        <v>20294.064000000002</v>
      </c>
      <c r="G10" s="196">
        <v>306098.08199999999</v>
      </c>
      <c r="H10" s="196">
        <v>223638.87100000001</v>
      </c>
      <c r="I10" s="196">
        <v>554.79100000000005</v>
      </c>
      <c r="J10" s="167">
        <f t="shared" si="1"/>
        <v>944152.18800000008</v>
      </c>
    </row>
    <row r="11" spans="1:10" x14ac:dyDescent="0.2">
      <c r="A11" s="186" t="s">
        <v>251</v>
      </c>
      <c r="B11" s="196">
        <v>261047.304</v>
      </c>
      <c r="C11" s="196">
        <v>30991.843000000001</v>
      </c>
      <c r="D11" s="196">
        <v>4799.7110000000002</v>
      </c>
      <c r="E11" s="196">
        <v>5911.8509999999997</v>
      </c>
      <c r="F11" s="196">
        <v>6037.9089999999997</v>
      </c>
      <c r="G11" s="196">
        <v>238987.21400000001</v>
      </c>
      <c r="H11" s="196">
        <v>129174.35500000001</v>
      </c>
      <c r="I11" s="196">
        <v>0</v>
      </c>
      <c r="J11" s="167">
        <f t="shared" si="1"/>
        <v>676950.18700000003</v>
      </c>
    </row>
    <row r="12" spans="1:10" x14ac:dyDescent="0.2">
      <c r="A12" s="186" t="s">
        <v>252</v>
      </c>
      <c r="B12" s="196">
        <v>936119.58799999999</v>
      </c>
      <c r="C12" s="196">
        <v>243333.49899999998</v>
      </c>
      <c r="D12" s="196">
        <v>15304.7</v>
      </c>
      <c r="E12" s="196">
        <v>12511.554999999998</v>
      </c>
      <c r="F12" s="196">
        <v>12458.210000000001</v>
      </c>
      <c r="G12" s="196">
        <v>431273.65500000003</v>
      </c>
      <c r="H12" s="196">
        <v>352931.58199999999</v>
      </c>
      <c r="I12" s="196">
        <v>1067.646</v>
      </c>
      <c r="J12" s="167">
        <f t="shared" si="1"/>
        <v>2005000.4349999998</v>
      </c>
    </row>
    <row r="13" spans="1:10" x14ac:dyDescent="0.2">
      <c r="A13" s="186" t="s">
        <v>253</v>
      </c>
      <c r="B13" s="196">
        <v>376205.16811194067</v>
      </c>
      <c r="C13" s="196">
        <v>24168.718106647142</v>
      </c>
      <c r="D13" s="196">
        <v>4295.4008327271822</v>
      </c>
      <c r="E13" s="196">
        <v>11041.497252413172</v>
      </c>
      <c r="F13" s="196">
        <v>21371.58729682794</v>
      </c>
      <c r="G13" s="196">
        <v>256949.2155117942</v>
      </c>
      <c r="H13" s="196">
        <v>175483.94951086745</v>
      </c>
      <c r="I13" s="196">
        <v>1600.050355641237</v>
      </c>
      <c r="J13" s="167">
        <f t="shared" si="1"/>
        <v>871115.58697885915</v>
      </c>
    </row>
    <row r="14" spans="1:10" x14ac:dyDescent="0.2">
      <c r="A14" s="186" t="s">
        <v>254</v>
      </c>
      <c r="B14" s="196">
        <v>256268.05</v>
      </c>
      <c r="C14" s="196">
        <v>27561.724000000002</v>
      </c>
      <c r="D14" s="196">
        <v>5493.1880000000001</v>
      </c>
      <c r="E14" s="196">
        <v>5907.8890000000001</v>
      </c>
      <c r="F14" s="196">
        <v>23346.289999999997</v>
      </c>
      <c r="G14" s="196">
        <v>231558.93100000001</v>
      </c>
      <c r="H14" s="196">
        <v>132141.04500000001</v>
      </c>
      <c r="I14" s="196">
        <v>1570.681</v>
      </c>
      <c r="J14" s="167">
        <f t="shared" si="1"/>
        <v>683847.79800000007</v>
      </c>
    </row>
    <row r="15" spans="1:10" x14ac:dyDescent="0.2">
      <c r="A15" s="186" t="s">
        <v>255</v>
      </c>
      <c r="B15" s="196">
        <v>278081.071</v>
      </c>
      <c r="C15" s="196">
        <v>30163.965</v>
      </c>
      <c r="D15" s="196">
        <v>8657.0709999999999</v>
      </c>
      <c r="E15" s="196">
        <v>6455.9680000000008</v>
      </c>
      <c r="F15" s="196">
        <v>19400.93</v>
      </c>
      <c r="G15" s="196">
        <v>284355.67799999996</v>
      </c>
      <c r="H15" s="196">
        <v>208593.98900000003</v>
      </c>
      <c r="I15" s="196">
        <v>211.12299999999999</v>
      </c>
      <c r="J15" s="167">
        <f t="shared" si="1"/>
        <v>835919.79500000004</v>
      </c>
    </row>
    <row r="16" spans="1:10" x14ac:dyDescent="0.2">
      <c r="A16" s="186" t="s">
        <v>256</v>
      </c>
      <c r="B16" s="196">
        <v>691877.67</v>
      </c>
      <c r="C16" s="196">
        <v>87302.421000000002</v>
      </c>
      <c r="D16" s="196">
        <v>10661.421</v>
      </c>
      <c r="E16" s="196">
        <v>22359.192999999999</v>
      </c>
      <c r="F16" s="196">
        <v>38889.931999999993</v>
      </c>
      <c r="G16" s="196">
        <v>911999.25300000003</v>
      </c>
      <c r="H16" s="196">
        <v>490574.94700000004</v>
      </c>
      <c r="I16" s="196">
        <v>965.28099999999984</v>
      </c>
      <c r="J16" s="167">
        <f t="shared" si="1"/>
        <v>2254630.1180000002</v>
      </c>
    </row>
    <row r="17" spans="1:10" x14ac:dyDescent="0.2">
      <c r="A17" s="186" t="s">
        <v>257</v>
      </c>
      <c r="B17" s="196">
        <v>712534.85800000001</v>
      </c>
      <c r="C17" s="196">
        <v>92732.210999999996</v>
      </c>
      <c r="D17" s="196">
        <v>10464.788</v>
      </c>
      <c r="E17" s="196">
        <v>12079.822</v>
      </c>
      <c r="F17" s="196">
        <v>9992.4770000000008</v>
      </c>
      <c r="G17" s="196">
        <v>338686.49100000004</v>
      </c>
      <c r="H17" s="196">
        <v>314016.07199999999</v>
      </c>
      <c r="I17" s="196">
        <v>122138.17400000001</v>
      </c>
      <c r="J17" s="167">
        <f t="shared" si="1"/>
        <v>1612644.8930000002</v>
      </c>
    </row>
    <row r="18" spans="1:10" x14ac:dyDescent="0.2">
      <c r="A18" s="184" t="s">
        <v>258</v>
      </c>
      <c r="B18" s="195">
        <v>298697.70389263623</v>
      </c>
      <c r="C18" s="195">
        <v>138949.28634133961</v>
      </c>
      <c r="D18" s="195">
        <v>4264.5588335602069</v>
      </c>
      <c r="E18" s="195">
        <v>4599.2652994725677</v>
      </c>
      <c r="F18" s="195">
        <v>15360.087007766837</v>
      </c>
      <c r="G18" s="195">
        <v>235451.91674399481</v>
      </c>
      <c r="H18" s="195">
        <v>119803.5067172658</v>
      </c>
      <c r="I18" s="195">
        <v>4493.3134818742501</v>
      </c>
      <c r="J18" s="149">
        <f t="shared" si="1"/>
        <v>821619.63831791026</v>
      </c>
    </row>
    <row r="19" spans="1:10" x14ac:dyDescent="0.2">
      <c r="A19" s="466" t="s">
        <v>452</v>
      </c>
      <c r="B19" s="466"/>
      <c r="C19" s="466"/>
      <c r="D19" s="466"/>
      <c r="E19" s="466"/>
      <c r="F19" s="466"/>
      <c r="G19" s="466"/>
      <c r="H19" s="466"/>
      <c r="J19" s="14" t="s">
        <v>417</v>
      </c>
    </row>
    <row r="44" spans="1:8" x14ac:dyDescent="0.2">
      <c r="A44" s="22"/>
      <c r="B44" s="22"/>
      <c r="C44" s="22"/>
      <c r="D44" s="22"/>
      <c r="E44" s="22"/>
      <c r="F44" s="22"/>
      <c r="G44" s="22"/>
      <c r="H44" s="22"/>
    </row>
    <row r="45" spans="1:8" x14ac:dyDescent="0.2">
      <c r="A45" s="105"/>
      <c r="B45" s="105"/>
      <c r="C45" s="105"/>
      <c r="D45" s="105"/>
      <c r="E45" s="105"/>
      <c r="F45" s="105"/>
      <c r="G45" s="105"/>
      <c r="H45" s="105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63" t="s">
        <v>324</v>
      </c>
      <c r="B1" s="66"/>
      <c r="N1" s="129" t="str">
        <f>Titulní!A35</f>
        <v>IV. čtvrtletí 2021</v>
      </c>
    </row>
    <row r="2" spans="1:14" ht="6" customHeight="1" x14ac:dyDescent="0.2"/>
    <row r="3" spans="1:14" ht="12.75" customHeight="1" x14ac:dyDescent="0.2">
      <c r="A3" s="420"/>
      <c r="B3" s="422" t="s">
        <v>189</v>
      </c>
      <c r="C3" s="423"/>
      <c r="D3" s="424"/>
      <c r="E3" s="422" t="s">
        <v>191</v>
      </c>
      <c r="F3" s="423"/>
      <c r="G3" s="424"/>
      <c r="H3" s="422" t="s">
        <v>192</v>
      </c>
      <c r="I3" s="423"/>
      <c r="J3" s="424"/>
      <c r="K3" s="422" t="s">
        <v>193</v>
      </c>
      <c r="L3" s="423"/>
      <c r="M3" s="465"/>
      <c r="N3" s="425" t="s">
        <v>53</v>
      </c>
    </row>
    <row r="4" spans="1:14" x14ac:dyDescent="0.2">
      <c r="A4" s="421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26"/>
    </row>
    <row r="5" spans="1:14" ht="12.75" customHeight="1" x14ac:dyDescent="0.2">
      <c r="A5" s="415" t="s">
        <v>86</v>
      </c>
      <c r="B5" s="417">
        <f>SUM(B6:D6)</f>
        <v>15655751.727999998</v>
      </c>
      <c r="C5" s="418"/>
      <c r="D5" s="419"/>
      <c r="E5" s="417">
        <f>SUM(E6:G6)</f>
        <v>13344110.481000002</v>
      </c>
      <c r="F5" s="418"/>
      <c r="G5" s="419"/>
      <c r="H5" s="417">
        <f>SUM(H6:J6)</f>
        <v>12355741.001999998</v>
      </c>
      <c r="I5" s="418"/>
      <c r="J5" s="419"/>
      <c r="K5" s="417">
        <f>SUM(K6:M6)</f>
        <v>14776316.677000001</v>
      </c>
      <c r="L5" s="418"/>
      <c r="M5" s="418"/>
      <c r="N5" s="427">
        <f>SUM(B6:M6)</f>
        <v>56131919.887999997</v>
      </c>
    </row>
    <row r="6" spans="1:14" x14ac:dyDescent="0.2">
      <c r="A6" s="416"/>
      <c r="B6" s="337">
        <f t="shared" ref="B6:M6" si="0">SUM(B7:B10)</f>
        <v>5410153.6380000003</v>
      </c>
      <c r="C6" s="338">
        <f t="shared" si="0"/>
        <v>5039130.3069999982</v>
      </c>
      <c r="D6" s="339">
        <f t="shared" si="0"/>
        <v>5206467.7829999998</v>
      </c>
      <c r="E6" s="337">
        <f t="shared" si="0"/>
        <v>4649367.7880000016</v>
      </c>
      <c r="F6" s="338">
        <f t="shared" si="0"/>
        <v>4485854.807</v>
      </c>
      <c r="G6" s="339">
        <f t="shared" si="0"/>
        <v>4208887.8860000009</v>
      </c>
      <c r="H6" s="337">
        <f t="shared" si="0"/>
        <v>4081453.9119999995</v>
      </c>
      <c r="I6" s="338">
        <f t="shared" si="0"/>
        <v>4104852.1029999983</v>
      </c>
      <c r="J6" s="339">
        <f t="shared" si="0"/>
        <v>4169434.9870000011</v>
      </c>
      <c r="K6" s="337">
        <f t="shared" si="0"/>
        <v>4631730.0100000016</v>
      </c>
      <c r="L6" s="338">
        <f t="shared" si="0"/>
        <v>4960572.6399999959</v>
      </c>
      <c r="M6" s="338">
        <f t="shared" si="0"/>
        <v>5184014.0270000016</v>
      </c>
      <c r="N6" s="428"/>
    </row>
    <row r="7" spans="1:14" x14ac:dyDescent="0.2">
      <c r="A7" s="144" t="s">
        <v>8</v>
      </c>
      <c r="B7" s="359">
        <v>634001.9530000001</v>
      </c>
      <c r="C7" s="360">
        <v>594434.83799999999</v>
      </c>
      <c r="D7" s="361">
        <v>680570.10000000009</v>
      </c>
      <c r="E7" s="359">
        <v>641933.91700000002</v>
      </c>
      <c r="F7" s="360">
        <v>689264.05799999996</v>
      </c>
      <c r="G7" s="361">
        <v>665306.04700000002</v>
      </c>
      <c r="H7" s="359">
        <v>644700.57700000005</v>
      </c>
      <c r="I7" s="360">
        <v>637657.84299999999</v>
      </c>
      <c r="J7" s="361">
        <v>632652.54099999997</v>
      </c>
      <c r="K7" s="359">
        <v>654319.12800000003</v>
      </c>
      <c r="L7" s="360">
        <v>649934.18900000001</v>
      </c>
      <c r="M7" s="360">
        <v>611487.62999999966</v>
      </c>
      <c r="N7" s="244">
        <f>SUM(B7:M7)</f>
        <v>7736262.8210000005</v>
      </c>
    </row>
    <row r="8" spans="1:14" x14ac:dyDescent="0.2">
      <c r="A8" s="144" t="s">
        <v>9</v>
      </c>
      <c r="B8" s="369">
        <v>2001087.9040000001</v>
      </c>
      <c r="C8" s="370">
        <v>1909965.9110000001</v>
      </c>
      <c r="D8" s="371">
        <v>2069814.747</v>
      </c>
      <c r="E8" s="369">
        <v>1890125.1810000001</v>
      </c>
      <c r="F8" s="370">
        <v>1934800.577</v>
      </c>
      <c r="G8" s="371">
        <v>1998037.0199999998</v>
      </c>
      <c r="H8" s="369">
        <v>1881919.719999999</v>
      </c>
      <c r="I8" s="370">
        <v>1876587.9110000003</v>
      </c>
      <c r="J8" s="371">
        <v>1923845.9779999999</v>
      </c>
      <c r="K8" s="369">
        <v>1970898.6620000009</v>
      </c>
      <c r="L8" s="370">
        <v>2050098.1130000001</v>
      </c>
      <c r="M8" s="372">
        <v>1879817.5590000001</v>
      </c>
      <c r="N8" s="244">
        <f t="shared" ref="N8:N30" si="1">SUM(B8:M8)</f>
        <v>23386999.283</v>
      </c>
    </row>
    <row r="9" spans="1:14" x14ac:dyDescent="0.2">
      <c r="A9" s="144" t="s">
        <v>138</v>
      </c>
      <c r="B9" s="369">
        <v>814383.26825434098</v>
      </c>
      <c r="C9" s="370">
        <v>754965.48090679303</v>
      </c>
      <c r="D9" s="371">
        <v>727550.39318412996</v>
      </c>
      <c r="E9" s="369">
        <v>625884.123039898</v>
      </c>
      <c r="F9" s="370">
        <v>586920.82088647608</v>
      </c>
      <c r="G9" s="371">
        <v>518132.79676113703</v>
      </c>
      <c r="H9" s="369">
        <v>525536.09355175099</v>
      </c>
      <c r="I9" s="370">
        <v>542631.59902829595</v>
      </c>
      <c r="J9" s="371">
        <v>544131.36168927909</v>
      </c>
      <c r="K9" s="369">
        <v>635356.81592177902</v>
      </c>
      <c r="L9" s="370">
        <v>701659.72222890903</v>
      </c>
      <c r="M9" s="372">
        <v>771549.51084936189</v>
      </c>
      <c r="N9" s="244">
        <f t="shared" si="1"/>
        <v>7748701.9863021504</v>
      </c>
    </row>
    <row r="10" spans="1:14" x14ac:dyDescent="0.2">
      <c r="A10" s="144" t="s">
        <v>136</v>
      </c>
      <c r="B10" s="359">
        <v>1960680.5127456591</v>
      </c>
      <c r="C10" s="360">
        <v>1779764.0770932059</v>
      </c>
      <c r="D10" s="361">
        <v>1728532.5428158699</v>
      </c>
      <c r="E10" s="359">
        <v>1491424.5669601031</v>
      </c>
      <c r="F10" s="360">
        <v>1274869.3511135241</v>
      </c>
      <c r="G10" s="361">
        <v>1027412.0222388641</v>
      </c>
      <c r="H10" s="359">
        <v>1029297.521448249</v>
      </c>
      <c r="I10" s="360">
        <v>1047974.7499717021</v>
      </c>
      <c r="J10" s="361">
        <v>1068805.106310722</v>
      </c>
      <c r="K10" s="359">
        <v>1371155.4040782221</v>
      </c>
      <c r="L10" s="360">
        <v>1558880.6157710871</v>
      </c>
      <c r="M10" s="360">
        <v>1921159.3271506401</v>
      </c>
      <c r="N10" s="244">
        <f t="shared" si="1"/>
        <v>17259955.79769785</v>
      </c>
    </row>
    <row r="11" spans="1:14" x14ac:dyDescent="0.2">
      <c r="A11" s="197" t="s">
        <v>406</v>
      </c>
      <c r="B11" s="376">
        <f>SUM(B12:B15)</f>
        <v>3559911.4510000004</v>
      </c>
      <c r="C11" s="377">
        <f t="shared" ref="C11:M11" si="2">SUM(C12:C15)</f>
        <v>3317573.9350000005</v>
      </c>
      <c r="D11" s="378">
        <f t="shared" si="2"/>
        <v>3418918.26</v>
      </c>
      <c r="E11" s="376">
        <f t="shared" si="2"/>
        <v>3061561.64</v>
      </c>
      <c r="F11" s="377">
        <f t="shared" si="2"/>
        <v>2935432.602</v>
      </c>
      <c r="G11" s="378">
        <f t="shared" si="2"/>
        <v>2713160.108</v>
      </c>
      <c r="H11" s="376">
        <f t="shared" si="2"/>
        <v>2630631.1320000002</v>
      </c>
      <c r="I11" s="377">
        <f t="shared" si="2"/>
        <v>2630685.1809999999</v>
      </c>
      <c r="J11" s="378">
        <f t="shared" si="2"/>
        <v>2683199.105</v>
      </c>
      <c r="K11" s="379">
        <f t="shared" si="2"/>
        <v>2998494.3919999995</v>
      </c>
      <c r="L11" s="379">
        <f t="shared" si="2"/>
        <v>3217541.392</v>
      </c>
      <c r="M11" s="379">
        <f t="shared" si="2"/>
        <v>3384293.855</v>
      </c>
      <c r="N11" s="141">
        <f t="shared" si="1"/>
        <v>36551403.053000003</v>
      </c>
    </row>
    <row r="12" spans="1:14" ht="13.5" customHeight="1" x14ac:dyDescent="0.2">
      <c r="A12" s="144" t="s">
        <v>8</v>
      </c>
      <c r="B12" s="373">
        <v>523852.82400000002</v>
      </c>
      <c r="C12" s="374">
        <v>488112.46</v>
      </c>
      <c r="D12" s="375">
        <v>552153.57200000004</v>
      </c>
      <c r="E12" s="373">
        <v>517438.87800000003</v>
      </c>
      <c r="F12" s="374">
        <v>549885.06000000006</v>
      </c>
      <c r="G12" s="375">
        <v>527045.09100000001</v>
      </c>
      <c r="H12" s="373">
        <v>521401.55300000001</v>
      </c>
      <c r="I12" s="374">
        <v>499804.98300000001</v>
      </c>
      <c r="J12" s="375">
        <v>492937.946</v>
      </c>
      <c r="K12" s="373">
        <v>521681.79499999998</v>
      </c>
      <c r="L12" s="374">
        <v>521821.625</v>
      </c>
      <c r="M12" s="374">
        <v>504806.66800000001</v>
      </c>
      <c r="N12" s="227">
        <f t="shared" si="1"/>
        <v>6220942.4550000001</v>
      </c>
    </row>
    <row r="13" spans="1:14" x14ac:dyDescent="0.2">
      <c r="A13" s="144" t="s">
        <v>9</v>
      </c>
      <c r="B13" s="369">
        <v>1239882.57</v>
      </c>
      <c r="C13" s="370">
        <v>1184790.3840000001</v>
      </c>
      <c r="D13" s="371">
        <v>1292992.6229999999</v>
      </c>
      <c r="E13" s="369">
        <v>1178823.976</v>
      </c>
      <c r="F13" s="370">
        <v>1198989.196</v>
      </c>
      <c r="G13" s="371">
        <v>1225134.7379999999</v>
      </c>
      <c r="H13" s="369">
        <v>1139019.5490000001</v>
      </c>
      <c r="I13" s="370">
        <v>1134006.013</v>
      </c>
      <c r="J13" s="371">
        <v>1177986.659</v>
      </c>
      <c r="K13" s="369">
        <v>1203185.48</v>
      </c>
      <c r="L13" s="370">
        <v>1257861.7239999999</v>
      </c>
      <c r="M13" s="372">
        <v>1140865.828</v>
      </c>
      <c r="N13" s="244">
        <f t="shared" si="1"/>
        <v>14373538.74</v>
      </c>
    </row>
    <row r="14" spans="1:14" x14ac:dyDescent="0.2">
      <c r="A14" s="144" t="s">
        <v>138</v>
      </c>
      <c r="B14" s="369">
        <v>495786.58399999997</v>
      </c>
      <c r="C14" s="370">
        <v>455750.11200000002</v>
      </c>
      <c r="D14" s="371">
        <v>443589.51400000002</v>
      </c>
      <c r="E14" s="369">
        <v>383771.54300000001</v>
      </c>
      <c r="F14" s="370">
        <v>352991.19</v>
      </c>
      <c r="G14" s="371">
        <v>318267.88400000002</v>
      </c>
      <c r="H14" s="369">
        <v>311404.02899999998</v>
      </c>
      <c r="I14" s="370">
        <v>322347.859</v>
      </c>
      <c r="J14" s="371">
        <v>327570.48200000002</v>
      </c>
      <c r="K14" s="369">
        <v>382683.098</v>
      </c>
      <c r="L14" s="370">
        <v>423331.33600000001</v>
      </c>
      <c r="M14" s="372">
        <v>461574.413</v>
      </c>
      <c r="N14" s="244">
        <f t="shared" si="1"/>
        <v>4679068.0439999998</v>
      </c>
    </row>
    <row r="15" spans="1:14" x14ac:dyDescent="0.2">
      <c r="A15" s="144" t="s">
        <v>136</v>
      </c>
      <c r="B15" s="359">
        <v>1300389.473</v>
      </c>
      <c r="C15" s="360">
        <v>1188920.9790000001</v>
      </c>
      <c r="D15" s="361">
        <v>1130182.551</v>
      </c>
      <c r="E15" s="359">
        <v>981527.24300000002</v>
      </c>
      <c r="F15" s="360">
        <v>833567.15599999996</v>
      </c>
      <c r="G15" s="361">
        <v>642712.39500000002</v>
      </c>
      <c r="H15" s="359">
        <v>658806.00100000005</v>
      </c>
      <c r="I15" s="360">
        <v>674526.326</v>
      </c>
      <c r="J15" s="361">
        <v>684704.01800000004</v>
      </c>
      <c r="K15" s="359">
        <v>890944.01899999997</v>
      </c>
      <c r="L15" s="360">
        <v>1014526.7070000001</v>
      </c>
      <c r="M15" s="360">
        <v>1277046.946</v>
      </c>
      <c r="N15" s="244">
        <f t="shared" si="1"/>
        <v>11277853.814000001</v>
      </c>
    </row>
    <row r="16" spans="1:14" x14ac:dyDescent="0.2">
      <c r="A16" s="197" t="s">
        <v>410</v>
      </c>
      <c r="B16" s="376">
        <f>SUM(B17:B20)</f>
        <v>1311788.919</v>
      </c>
      <c r="C16" s="377">
        <f t="shared" ref="C16:M16" si="3">SUM(C17:C20)</f>
        <v>1221404.2839999991</v>
      </c>
      <c r="D16" s="378">
        <f t="shared" si="3"/>
        <v>1272219.4080000001</v>
      </c>
      <c r="E16" s="376">
        <f t="shared" si="3"/>
        <v>1125833.0380000011</v>
      </c>
      <c r="F16" s="377">
        <f t="shared" si="3"/>
        <v>1097689.2450000001</v>
      </c>
      <c r="G16" s="378">
        <f t="shared" si="3"/>
        <v>1044914.8560000008</v>
      </c>
      <c r="H16" s="376">
        <f t="shared" si="3"/>
        <v>1009342.978999999</v>
      </c>
      <c r="I16" s="377">
        <f t="shared" si="3"/>
        <v>1034502.0749999981</v>
      </c>
      <c r="J16" s="378">
        <f t="shared" si="3"/>
        <v>1040545.604000001</v>
      </c>
      <c r="K16" s="379">
        <f t="shared" si="3"/>
        <v>1138361.4150000021</v>
      </c>
      <c r="L16" s="379">
        <f t="shared" si="3"/>
        <v>1213178.2489999961</v>
      </c>
      <c r="M16" s="379">
        <f t="shared" si="3"/>
        <v>1240734.6890000016</v>
      </c>
      <c r="N16" s="141">
        <f t="shared" si="1"/>
        <v>13750514.760999998</v>
      </c>
    </row>
    <row r="17" spans="1:14" x14ac:dyDescent="0.2">
      <c r="A17" s="144" t="s">
        <v>8</v>
      </c>
      <c r="B17" s="359">
        <v>105208.329</v>
      </c>
      <c r="C17" s="360">
        <v>99962.464999999997</v>
      </c>
      <c r="D17" s="361">
        <v>118497.3</v>
      </c>
      <c r="E17" s="359">
        <v>115142.186</v>
      </c>
      <c r="F17" s="360">
        <v>128509.58</v>
      </c>
      <c r="G17" s="361">
        <v>128450.27099999999</v>
      </c>
      <c r="H17" s="359">
        <v>112889.236</v>
      </c>
      <c r="I17" s="360">
        <v>127573.09699999999</v>
      </c>
      <c r="J17" s="361">
        <v>129545.30499999999</v>
      </c>
      <c r="K17" s="359">
        <v>120807.283</v>
      </c>
      <c r="L17" s="360">
        <v>115154.966</v>
      </c>
      <c r="M17" s="360">
        <v>92172.523999999699</v>
      </c>
      <c r="N17" s="244">
        <f t="shared" si="1"/>
        <v>1393912.5419999997</v>
      </c>
    </row>
    <row r="18" spans="1:14" x14ac:dyDescent="0.2">
      <c r="A18" s="144" t="s">
        <v>9</v>
      </c>
      <c r="B18" s="369">
        <v>505767.41200000001</v>
      </c>
      <c r="C18" s="370">
        <v>487848.663</v>
      </c>
      <c r="D18" s="371">
        <v>527693.89199999999</v>
      </c>
      <c r="E18" s="369">
        <v>481184.712</v>
      </c>
      <c r="F18" s="370">
        <v>497341.42800000001</v>
      </c>
      <c r="G18" s="371">
        <v>513045.07799999998</v>
      </c>
      <c r="H18" s="369">
        <v>484447.02999999898</v>
      </c>
      <c r="I18" s="370">
        <v>488233.16100000002</v>
      </c>
      <c r="J18" s="371">
        <v>494930.19300000003</v>
      </c>
      <c r="K18" s="369">
        <v>505947.75500000105</v>
      </c>
      <c r="L18" s="370">
        <v>525472.50300000003</v>
      </c>
      <c r="M18" s="372">
        <v>468449.46500000003</v>
      </c>
      <c r="N18" s="244">
        <f t="shared" si="1"/>
        <v>5980361.2919999994</v>
      </c>
    </row>
    <row r="19" spans="1:14" x14ac:dyDescent="0.2">
      <c r="A19" s="144" t="s">
        <v>138</v>
      </c>
      <c r="B19" s="369">
        <v>196207.323254341</v>
      </c>
      <c r="C19" s="370">
        <v>191831.494906793</v>
      </c>
      <c r="D19" s="371">
        <v>168575.75918412997</v>
      </c>
      <c r="E19" s="369">
        <v>153734.82203989799</v>
      </c>
      <c r="F19" s="370">
        <v>154555.605886476</v>
      </c>
      <c r="G19" s="371">
        <v>127197.429761137</v>
      </c>
      <c r="H19" s="369">
        <v>142468.549551751</v>
      </c>
      <c r="I19" s="370">
        <v>145619.99202829599</v>
      </c>
      <c r="J19" s="371">
        <v>137891.839689279</v>
      </c>
      <c r="K19" s="369">
        <v>157990.72692177902</v>
      </c>
      <c r="L19" s="370">
        <v>176139.27322890901</v>
      </c>
      <c r="M19" s="372">
        <v>201492.223849362</v>
      </c>
      <c r="N19" s="244">
        <f t="shared" si="1"/>
        <v>1953705.0403021511</v>
      </c>
    </row>
    <row r="20" spans="1:14" x14ac:dyDescent="0.2">
      <c r="A20" s="144" t="s">
        <v>136</v>
      </c>
      <c r="B20" s="359">
        <v>504605.85474565899</v>
      </c>
      <c r="C20" s="360">
        <v>441761.66109320603</v>
      </c>
      <c r="D20" s="361">
        <v>457452.45681587001</v>
      </c>
      <c r="E20" s="359">
        <v>375771.31796010298</v>
      </c>
      <c r="F20" s="360">
        <v>317282.63111352397</v>
      </c>
      <c r="G20" s="361">
        <v>276222.07723886397</v>
      </c>
      <c r="H20" s="359">
        <v>269538.16344824899</v>
      </c>
      <c r="I20" s="360">
        <v>273075.82497170201</v>
      </c>
      <c r="J20" s="361">
        <v>278178.26631072199</v>
      </c>
      <c r="K20" s="359">
        <v>353615.65007822204</v>
      </c>
      <c r="L20" s="360">
        <v>396411.50677108695</v>
      </c>
      <c r="M20" s="360">
        <v>478620.47615064</v>
      </c>
      <c r="N20" s="244">
        <f t="shared" si="1"/>
        <v>4422535.8866978483</v>
      </c>
    </row>
    <row r="21" spans="1:14" x14ac:dyDescent="0.2">
      <c r="A21" s="197" t="s">
        <v>56</v>
      </c>
      <c r="B21" s="376">
        <f>SUM(B22:B25)</f>
        <v>534334.18299999996</v>
      </c>
      <c r="C21" s="377">
        <f t="shared" ref="C21:M21" si="4">SUM(C22:C25)</f>
        <v>495800.25800000003</v>
      </c>
      <c r="D21" s="378">
        <f t="shared" si="4"/>
        <v>510792.56599999999</v>
      </c>
      <c r="E21" s="376">
        <f t="shared" si="4"/>
        <v>457998.97500000003</v>
      </c>
      <c r="F21" s="377">
        <f t="shared" si="4"/>
        <v>447681.10400000005</v>
      </c>
      <c r="G21" s="378">
        <f t="shared" si="4"/>
        <v>445899.299</v>
      </c>
      <c r="H21" s="376">
        <f t="shared" si="4"/>
        <v>437799.58300000004</v>
      </c>
      <c r="I21" s="377">
        <f t="shared" si="4"/>
        <v>435547.82300000003</v>
      </c>
      <c r="J21" s="378">
        <f t="shared" si="4"/>
        <v>441080.34899999999</v>
      </c>
      <c r="K21" s="379">
        <f t="shared" si="4"/>
        <v>489977.52799999999</v>
      </c>
      <c r="L21" s="379">
        <f t="shared" si="4"/>
        <v>524922.09000000008</v>
      </c>
      <c r="M21" s="379">
        <f t="shared" si="4"/>
        <v>554228.63</v>
      </c>
      <c r="N21" s="141">
        <f t="shared" si="1"/>
        <v>5776062.3880000003</v>
      </c>
    </row>
    <row r="22" spans="1:14" x14ac:dyDescent="0.2">
      <c r="A22" s="144" t="s">
        <v>8</v>
      </c>
      <c r="B22" s="359">
        <v>4940.8</v>
      </c>
      <c r="C22" s="360">
        <v>6359.9129999999996</v>
      </c>
      <c r="D22" s="361">
        <v>9919.2279999999992</v>
      </c>
      <c r="E22" s="359">
        <v>9352.8529999999992</v>
      </c>
      <c r="F22" s="360">
        <v>10869.418</v>
      </c>
      <c r="G22" s="361">
        <v>9810.6849999999995</v>
      </c>
      <c r="H22" s="359">
        <v>10409.788</v>
      </c>
      <c r="I22" s="360">
        <v>10279.763000000001</v>
      </c>
      <c r="J22" s="361">
        <v>10169.290000000001</v>
      </c>
      <c r="K22" s="359">
        <v>11830.05</v>
      </c>
      <c r="L22" s="360">
        <v>12957.598</v>
      </c>
      <c r="M22" s="360">
        <v>14508.438</v>
      </c>
      <c r="N22" s="244">
        <f t="shared" si="1"/>
        <v>121407.82400000001</v>
      </c>
    </row>
    <row r="23" spans="1:14" x14ac:dyDescent="0.2">
      <c r="A23" s="144" t="s">
        <v>9</v>
      </c>
      <c r="B23" s="369">
        <v>251408.198</v>
      </c>
      <c r="C23" s="370">
        <v>233058.908</v>
      </c>
      <c r="D23" s="371">
        <v>244675.80300000001</v>
      </c>
      <c r="E23" s="369">
        <v>226220.11600000001</v>
      </c>
      <c r="F23" s="370">
        <v>233492.122</v>
      </c>
      <c r="G23" s="371">
        <v>255011.06400000001</v>
      </c>
      <c r="H23" s="369">
        <v>254836.43799999999</v>
      </c>
      <c r="I23" s="370">
        <v>250295.46100000001</v>
      </c>
      <c r="J23" s="371">
        <v>246388.23699999999</v>
      </c>
      <c r="K23" s="369">
        <v>256951.74299999999</v>
      </c>
      <c r="L23" s="370">
        <v>261922.09</v>
      </c>
      <c r="M23" s="372">
        <v>265828.28700000001</v>
      </c>
      <c r="N23" s="244">
        <f t="shared" si="1"/>
        <v>2980088.4670000002</v>
      </c>
    </row>
    <row r="24" spans="1:14" x14ac:dyDescent="0.2">
      <c r="A24" s="144" t="s">
        <v>138</v>
      </c>
      <c r="B24" s="369">
        <v>122300</v>
      </c>
      <c r="C24" s="370">
        <v>107300</v>
      </c>
      <c r="D24" s="371">
        <v>115300</v>
      </c>
      <c r="E24" s="369">
        <v>88300</v>
      </c>
      <c r="F24" s="370">
        <v>79300</v>
      </c>
      <c r="G24" s="371">
        <v>72600</v>
      </c>
      <c r="H24" s="369">
        <v>71600</v>
      </c>
      <c r="I24" s="370">
        <v>74600</v>
      </c>
      <c r="J24" s="371">
        <v>78600</v>
      </c>
      <c r="K24" s="369">
        <v>94600</v>
      </c>
      <c r="L24" s="370">
        <v>102100</v>
      </c>
      <c r="M24" s="372">
        <v>108400</v>
      </c>
      <c r="N24" s="244">
        <f t="shared" si="1"/>
        <v>1115000</v>
      </c>
    </row>
    <row r="25" spans="1:14" x14ac:dyDescent="0.2">
      <c r="A25" s="144" t="s">
        <v>136</v>
      </c>
      <c r="B25" s="359">
        <v>155685.185</v>
      </c>
      <c r="C25" s="360">
        <v>149081.43700000001</v>
      </c>
      <c r="D25" s="361">
        <v>140897.535</v>
      </c>
      <c r="E25" s="359">
        <v>134126.00599999999</v>
      </c>
      <c r="F25" s="360">
        <v>124019.564</v>
      </c>
      <c r="G25" s="361">
        <v>108477.55</v>
      </c>
      <c r="H25" s="359">
        <v>100953.357</v>
      </c>
      <c r="I25" s="360">
        <v>100372.599</v>
      </c>
      <c r="J25" s="361">
        <v>105922.822</v>
      </c>
      <c r="K25" s="359">
        <v>126595.735</v>
      </c>
      <c r="L25" s="360">
        <v>147942.402</v>
      </c>
      <c r="M25" s="360">
        <v>165491.905</v>
      </c>
      <c r="N25" s="244">
        <f t="shared" si="1"/>
        <v>1559566.0970000001</v>
      </c>
    </row>
    <row r="26" spans="1:14" x14ac:dyDescent="0.2">
      <c r="A26" s="197" t="s">
        <v>268</v>
      </c>
      <c r="B26" s="376">
        <f>SUM(B27:B30)</f>
        <v>4119.085</v>
      </c>
      <c r="C26" s="377">
        <f t="shared" ref="C26:M26" si="5">SUM(C27:C30)</f>
        <v>4351.83</v>
      </c>
      <c r="D26" s="378">
        <f t="shared" si="5"/>
        <v>4537.549</v>
      </c>
      <c r="E26" s="376">
        <f t="shared" si="5"/>
        <v>3974.1349999999998</v>
      </c>
      <c r="F26" s="377">
        <f t="shared" si="5"/>
        <v>5051.8559999999998</v>
      </c>
      <c r="G26" s="378">
        <f t="shared" si="5"/>
        <v>4913.6230000000005</v>
      </c>
      <c r="H26" s="376">
        <f t="shared" si="5"/>
        <v>3680.2179999999998</v>
      </c>
      <c r="I26" s="377">
        <f t="shared" si="5"/>
        <v>4117.0239999999994</v>
      </c>
      <c r="J26" s="378">
        <f t="shared" si="5"/>
        <v>4609.9290000000001</v>
      </c>
      <c r="K26" s="379">
        <f t="shared" si="5"/>
        <v>4896.6750000000002</v>
      </c>
      <c r="L26" s="379">
        <f t="shared" si="5"/>
        <v>4930.9090000000006</v>
      </c>
      <c r="M26" s="379">
        <f t="shared" si="5"/>
        <v>4756.8530000000001</v>
      </c>
      <c r="N26" s="141">
        <f t="shared" si="1"/>
        <v>53939.686000000002</v>
      </c>
    </row>
    <row r="27" spans="1:14" x14ac:dyDescent="0.2">
      <c r="A27" s="144" t="s">
        <v>8</v>
      </c>
      <c r="B27" s="359">
        <v>0</v>
      </c>
      <c r="C27" s="360">
        <v>0</v>
      </c>
      <c r="D27" s="361">
        <v>0</v>
      </c>
      <c r="E27" s="359">
        <v>0</v>
      </c>
      <c r="F27" s="360">
        <v>0</v>
      </c>
      <c r="G27" s="361">
        <v>0</v>
      </c>
      <c r="H27" s="359">
        <v>0</v>
      </c>
      <c r="I27" s="360">
        <v>0</v>
      </c>
      <c r="J27" s="361">
        <v>0</v>
      </c>
      <c r="K27" s="359">
        <v>0</v>
      </c>
      <c r="L27" s="360">
        <v>0</v>
      </c>
      <c r="M27" s="360">
        <v>0</v>
      </c>
      <c r="N27" s="244">
        <f t="shared" si="1"/>
        <v>0</v>
      </c>
    </row>
    <row r="28" spans="1:14" x14ac:dyDescent="0.2">
      <c r="A28" s="144" t="s">
        <v>9</v>
      </c>
      <c r="B28" s="369">
        <v>4029.7240000000002</v>
      </c>
      <c r="C28" s="370">
        <v>4267.9560000000001</v>
      </c>
      <c r="D28" s="371">
        <v>4452.4290000000001</v>
      </c>
      <c r="E28" s="369">
        <v>3896.377</v>
      </c>
      <c r="F28" s="370">
        <v>4977.8310000000001</v>
      </c>
      <c r="G28" s="371">
        <v>4846.1400000000003</v>
      </c>
      <c r="H28" s="369">
        <v>3616.703</v>
      </c>
      <c r="I28" s="370">
        <v>4053.2759999999998</v>
      </c>
      <c r="J28" s="371">
        <v>4540.8890000000001</v>
      </c>
      <c r="K28" s="369">
        <v>4813.6840000000002</v>
      </c>
      <c r="L28" s="370">
        <v>4841.7960000000003</v>
      </c>
      <c r="M28" s="372">
        <v>4673.9790000000003</v>
      </c>
      <c r="N28" s="244">
        <f t="shared" si="1"/>
        <v>53010.784000000007</v>
      </c>
    </row>
    <row r="29" spans="1:14" x14ac:dyDescent="0.2">
      <c r="A29" s="144" t="s">
        <v>138</v>
      </c>
      <c r="B29" s="369">
        <v>89.361000000000004</v>
      </c>
      <c r="C29" s="370">
        <v>83.873999999999995</v>
      </c>
      <c r="D29" s="371">
        <v>85.12</v>
      </c>
      <c r="E29" s="369">
        <v>77.757999999999996</v>
      </c>
      <c r="F29" s="370">
        <v>74.025000000000006</v>
      </c>
      <c r="G29" s="371">
        <v>67.483000000000004</v>
      </c>
      <c r="H29" s="369">
        <v>63.515000000000001</v>
      </c>
      <c r="I29" s="370">
        <v>63.747999999999998</v>
      </c>
      <c r="J29" s="371">
        <v>69.040000000000006</v>
      </c>
      <c r="K29" s="369">
        <v>82.991</v>
      </c>
      <c r="L29" s="370">
        <v>89.113</v>
      </c>
      <c r="M29" s="372">
        <v>82.873999999999995</v>
      </c>
      <c r="N29" s="244">
        <f t="shared" si="1"/>
        <v>928.90200000000004</v>
      </c>
    </row>
    <row r="30" spans="1:14" x14ac:dyDescent="0.2">
      <c r="A30" s="144" t="s">
        <v>136</v>
      </c>
      <c r="B30" s="359">
        <v>0</v>
      </c>
      <c r="C30" s="360">
        <v>0</v>
      </c>
      <c r="D30" s="361">
        <v>0</v>
      </c>
      <c r="E30" s="359">
        <v>0</v>
      </c>
      <c r="F30" s="360">
        <v>0</v>
      </c>
      <c r="G30" s="361">
        <v>0</v>
      </c>
      <c r="H30" s="359">
        <v>0</v>
      </c>
      <c r="I30" s="360">
        <v>0</v>
      </c>
      <c r="J30" s="361">
        <v>0</v>
      </c>
      <c r="K30" s="359">
        <v>0</v>
      </c>
      <c r="L30" s="360">
        <v>0</v>
      </c>
      <c r="M30" s="360">
        <v>0</v>
      </c>
      <c r="N30" s="244">
        <f t="shared" si="1"/>
        <v>0</v>
      </c>
    </row>
    <row r="31" spans="1:14" ht="12" customHeight="1" x14ac:dyDescent="0.2">
      <c r="A31" s="20"/>
      <c r="B31" s="19"/>
      <c r="N31" s="14" t="s">
        <v>416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9" type="noConversion"/>
  <conditionalFormatting sqref="B5:D30">
    <cfRule type="expression" dxfId="25" priority="4">
      <formula>SEARCH($B$3,$N$1)</formula>
    </cfRule>
  </conditionalFormatting>
  <conditionalFormatting sqref="B5:G30">
    <cfRule type="expression" dxfId="24" priority="3">
      <formula>SEARCH($E$3,$N$1)</formula>
    </cfRule>
  </conditionalFormatting>
  <conditionalFormatting sqref="B5:J30">
    <cfRule type="expression" dxfId="23" priority="2">
      <formula>SEARCH($H$3,$N$1)</formula>
    </cfRule>
  </conditionalFormatting>
  <conditionalFormatting sqref="B5:M30">
    <cfRule type="expression" dxfId="2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63" t="s">
        <v>325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IV. čtvrtletí 2021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20"/>
      <c r="B3" s="422" t="s">
        <v>189</v>
      </c>
      <c r="C3" s="423"/>
      <c r="D3" s="424"/>
      <c r="E3" s="422" t="s">
        <v>191</v>
      </c>
      <c r="F3" s="423"/>
      <c r="G3" s="424"/>
      <c r="H3" s="422" t="s">
        <v>192</v>
      </c>
      <c r="I3" s="423"/>
      <c r="J3" s="424"/>
      <c r="K3" s="422" t="s">
        <v>193</v>
      </c>
      <c r="L3" s="423"/>
      <c r="M3" s="465"/>
      <c r="N3" s="425" t="s">
        <v>53</v>
      </c>
    </row>
    <row r="4" spans="1:20" x14ac:dyDescent="0.2">
      <c r="A4" s="421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26" t="s">
        <v>53</v>
      </c>
    </row>
    <row r="5" spans="1:20" ht="12.75" customHeight="1" x14ac:dyDescent="0.2">
      <c r="A5" s="415" t="s">
        <v>100</v>
      </c>
      <c r="B5" s="417">
        <f>SUM(B6:D6)</f>
        <v>18063.239000000001</v>
      </c>
      <c r="C5" s="418"/>
      <c r="D5" s="419"/>
      <c r="E5" s="417">
        <f>SUM(E6:G6)</f>
        <v>14914.965</v>
      </c>
      <c r="F5" s="418"/>
      <c r="G5" s="419"/>
      <c r="H5" s="417">
        <f>SUM(H6:J6)</f>
        <v>16259.448</v>
      </c>
      <c r="I5" s="418"/>
      <c r="J5" s="419"/>
      <c r="K5" s="417">
        <f>SUM(K6:M6)</f>
        <v>20526.474000000002</v>
      </c>
      <c r="L5" s="418"/>
      <c r="M5" s="418"/>
      <c r="N5" s="427">
        <f>SUM(N7:N9)</f>
        <v>69764.126000000004</v>
      </c>
    </row>
    <row r="6" spans="1:20" x14ac:dyDescent="0.2">
      <c r="A6" s="416"/>
      <c r="B6" s="337">
        <f>SUM(B7:B9)</f>
        <v>6578.3460000000005</v>
      </c>
      <c r="C6" s="338">
        <f t="shared" ref="C6:M6" si="0">SUM(C7:C9)</f>
        <v>5515.933</v>
      </c>
      <c r="D6" s="339">
        <f t="shared" si="0"/>
        <v>5968.96</v>
      </c>
      <c r="E6" s="337">
        <f t="shared" si="0"/>
        <v>5474.2039999999997</v>
      </c>
      <c r="F6" s="338">
        <f t="shared" si="0"/>
        <v>4733.49</v>
      </c>
      <c r="G6" s="339">
        <f t="shared" si="0"/>
        <v>4707.2709999999997</v>
      </c>
      <c r="H6" s="337">
        <f t="shared" si="0"/>
        <v>5000.6930000000002</v>
      </c>
      <c r="I6" s="338">
        <f t="shared" si="0"/>
        <v>5285.0540000000001</v>
      </c>
      <c r="J6" s="339">
        <f t="shared" si="0"/>
        <v>5973.7010000000009</v>
      </c>
      <c r="K6" s="337">
        <f t="shared" si="0"/>
        <v>6939.8</v>
      </c>
      <c r="L6" s="338">
        <f t="shared" si="0"/>
        <v>6845.2189999999991</v>
      </c>
      <c r="M6" s="338">
        <f t="shared" si="0"/>
        <v>6741.4549999999999</v>
      </c>
      <c r="N6" s="428"/>
    </row>
    <row r="7" spans="1:20" x14ac:dyDescent="0.2">
      <c r="A7" s="166" t="s">
        <v>25</v>
      </c>
      <c r="B7" s="380">
        <v>5387.0680000000002</v>
      </c>
      <c r="C7" s="381">
        <v>4630.6210000000001</v>
      </c>
      <c r="D7" s="382">
        <v>4800.442</v>
      </c>
      <c r="E7" s="380">
        <v>4007.98</v>
      </c>
      <c r="F7" s="381">
        <v>3576.366</v>
      </c>
      <c r="G7" s="382">
        <v>3831.627</v>
      </c>
      <c r="H7" s="380">
        <v>3848.7750000000001</v>
      </c>
      <c r="I7" s="381">
        <v>4077.777</v>
      </c>
      <c r="J7" s="382">
        <v>4483.4080000000004</v>
      </c>
      <c r="K7" s="380">
        <v>5248.1180000000004</v>
      </c>
      <c r="L7" s="381">
        <v>5288.5379999999996</v>
      </c>
      <c r="M7" s="382">
        <v>5280.4759999999997</v>
      </c>
      <c r="N7" s="244">
        <f>SUM(B7:M7)</f>
        <v>54461.196000000011</v>
      </c>
    </row>
    <row r="8" spans="1:20" x14ac:dyDescent="0.2">
      <c r="A8" s="166" t="s">
        <v>37</v>
      </c>
      <c r="B8" s="403">
        <v>32.185000000000002</v>
      </c>
      <c r="C8" s="370">
        <v>24.317</v>
      </c>
      <c r="D8" s="371">
        <v>8.3089999999999993</v>
      </c>
      <c r="E8" s="369">
        <v>15.989000000000001</v>
      </c>
      <c r="F8" s="370">
        <v>6.665</v>
      </c>
      <c r="G8" s="371">
        <v>26.613</v>
      </c>
      <c r="H8" s="369">
        <v>69.274000000000001</v>
      </c>
      <c r="I8" s="370">
        <v>26.238</v>
      </c>
      <c r="J8" s="371">
        <v>79.27</v>
      </c>
      <c r="K8" s="369">
        <v>55.2</v>
      </c>
      <c r="L8" s="370">
        <v>86.221999999999994</v>
      </c>
      <c r="M8" s="371">
        <v>52.32</v>
      </c>
      <c r="N8" s="244">
        <f>SUM(B8:M8)</f>
        <v>482.60199999999998</v>
      </c>
    </row>
    <row r="9" spans="1:20" x14ac:dyDescent="0.2">
      <c r="A9" s="166" t="s">
        <v>40</v>
      </c>
      <c r="B9" s="380">
        <v>1159.0930000000001</v>
      </c>
      <c r="C9" s="360">
        <v>860.995</v>
      </c>
      <c r="D9" s="361">
        <v>1160.2090000000001</v>
      </c>
      <c r="E9" s="359">
        <v>1450.2349999999999</v>
      </c>
      <c r="F9" s="360">
        <v>1150.4590000000001</v>
      </c>
      <c r="G9" s="361">
        <v>849.03099999999995</v>
      </c>
      <c r="H9" s="359">
        <v>1082.644</v>
      </c>
      <c r="I9" s="360">
        <v>1181.039</v>
      </c>
      <c r="J9" s="361">
        <v>1411.0229999999999</v>
      </c>
      <c r="K9" s="359">
        <v>1636.482</v>
      </c>
      <c r="L9" s="360">
        <v>1470.4590000000001</v>
      </c>
      <c r="M9" s="361">
        <v>1408.6590000000001</v>
      </c>
      <c r="N9" s="244">
        <f>SUM(B9:M9)</f>
        <v>14820.328</v>
      </c>
    </row>
    <row r="10" spans="1:20" ht="12.75" customHeight="1" x14ac:dyDescent="0.2">
      <c r="A10" s="415" t="s">
        <v>101</v>
      </c>
      <c r="B10" s="417">
        <f>SUM(B11:D11)</f>
        <v>-18063.240999999998</v>
      </c>
      <c r="C10" s="418"/>
      <c r="D10" s="419"/>
      <c r="E10" s="417">
        <f>SUM(E11:G11)</f>
        <v>-14914.966</v>
      </c>
      <c r="F10" s="418"/>
      <c r="G10" s="419"/>
      <c r="H10" s="417">
        <f>SUM(H11:J11)</f>
        <v>-16259.448</v>
      </c>
      <c r="I10" s="418"/>
      <c r="J10" s="419"/>
      <c r="K10" s="417">
        <f>SUM(K11:M11)</f>
        <v>-20526.475000000002</v>
      </c>
      <c r="L10" s="418"/>
      <c r="M10" s="418"/>
      <c r="N10" s="427">
        <f>SUM(N12:N17)</f>
        <v>-69764.13</v>
      </c>
    </row>
    <row r="11" spans="1:20" x14ac:dyDescent="0.2">
      <c r="A11" s="416"/>
      <c r="B11" s="337">
        <f>SUM(B12:B17)</f>
        <v>-6578.3469999999998</v>
      </c>
      <c r="C11" s="338">
        <f t="shared" ref="C11:M11" si="1">SUM(C12:C17)</f>
        <v>-5515.933</v>
      </c>
      <c r="D11" s="339">
        <f t="shared" si="1"/>
        <v>-5968.9610000000002</v>
      </c>
      <c r="E11" s="337">
        <f t="shared" si="1"/>
        <v>-5474.2039999999997</v>
      </c>
      <c r="F11" s="338">
        <f t="shared" si="1"/>
        <v>-4733.4910000000009</v>
      </c>
      <c r="G11" s="339">
        <f t="shared" si="1"/>
        <v>-4707.2710000000006</v>
      </c>
      <c r="H11" s="337">
        <f t="shared" si="1"/>
        <v>-5000.6939999999995</v>
      </c>
      <c r="I11" s="338">
        <f t="shared" si="1"/>
        <v>-5285.0529999999999</v>
      </c>
      <c r="J11" s="339">
        <f t="shared" si="1"/>
        <v>-5973.701</v>
      </c>
      <c r="K11" s="337">
        <f t="shared" si="1"/>
        <v>-6939.8</v>
      </c>
      <c r="L11" s="338">
        <f t="shared" si="1"/>
        <v>-6845.2189999999991</v>
      </c>
      <c r="M11" s="338">
        <f t="shared" si="1"/>
        <v>-6741.456000000001</v>
      </c>
      <c r="N11" s="428"/>
    </row>
    <row r="12" spans="1:20" x14ac:dyDescent="0.2">
      <c r="A12" s="166" t="s">
        <v>38</v>
      </c>
      <c r="B12" s="380">
        <v>-4006.444</v>
      </c>
      <c r="C12" s="360">
        <v>-3763.962</v>
      </c>
      <c r="D12" s="361">
        <v>-3893.444</v>
      </c>
      <c r="E12" s="359">
        <v>-3436.701</v>
      </c>
      <c r="F12" s="360">
        <v>-3370.0590000000002</v>
      </c>
      <c r="G12" s="361">
        <v>-3208.7710000000002</v>
      </c>
      <c r="H12" s="359">
        <v>-2909.0830000000001</v>
      </c>
      <c r="I12" s="360">
        <v>-3114.489</v>
      </c>
      <c r="J12" s="361">
        <v>-3054.0189999999998</v>
      </c>
      <c r="K12" s="359">
        <v>-3149.741</v>
      </c>
      <c r="L12" s="360">
        <v>-3390.7979999999998</v>
      </c>
      <c r="M12" s="361">
        <v>-3593.4630000000002</v>
      </c>
      <c r="N12" s="244">
        <f t="shared" ref="N12:N17" si="2">SUM(B12:M12)</f>
        <v>-40890.974000000009</v>
      </c>
    </row>
    <row r="13" spans="1:20" x14ac:dyDescent="0.2">
      <c r="A13" s="166" t="s">
        <v>39</v>
      </c>
      <c r="B13" s="403">
        <v>-2306.873</v>
      </c>
      <c r="C13" s="370">
        <v>-1510.6579999999999</v>
      </c>
      <c r="D13" s="371">
        <v>-1839.117</v>
      </c>
      <c r="E13" s="369">
        <v>-1812.2159999999999</v>
      </c>
      <c r="F13" s="370">
        <v>-1182.8889999999999</v>
      </c>
      <c r="G13" s="371">
        <v>-1353.3889999999999</v>
      </c>
      <c r="H13" s="369">
        <v>-1914.6210000000001</v>
      </c>
      <c r="I13" s="370">
        <v>-1952.4739999999999</v>
      </c>
      <c r="J13" s="371">
        <v>-2666.1060000000002</v>
      </c>
      <c r="K13" s="369">
        <v>-3508.0079999999998</v>
      </c>
      <c r="L13" s="370">
        <v>-3196.99</v>
      </c>
      <c r="M13" s="371">
        <v>-2864.1170000000002</v>
      </c>
      <c r="N13" s="244">
        <f t="shared" si="2"/>
        <v>-26107.457999999999</v>
      </c>
    </row>
    <row r="14" spans="1:20" x14ac:dyDescent="0.2">
      <c r="A14" s="166" t="s">
        <v>41</v>
      </c>
      <c r="B14" s="403">
        <v>0</v>
      </c>
      <c r="C14" s="370">
        <v>0</v>
      </c>
      <c r="D14" s="371">
        <v>0</v>
      </c>
      <c r="E14" s="369">
        <v>0</v>
      </c>
      <c r="F14" s="370">
        <v>0</v>
      </c>
      <c r="G14" s="371">
        <v>0</v>
      </c>
      <c r="H14" s="369">
        <v>0</v>
      </c>
      <c r="I14" s="370">
        <v>0</v>
      </c>
      <c r="J14" s="371">
        <v>0</v>
      </c>
      <c r="K14" s="369">
        <v>0</v>
      </c>
      <c r="L14" s="370">
        <v>0</v>
      </c>
      <c r="M14" s="371">
        <v>0</v>
      </c>
      <c r="N14" s="244">
        <f t="shared" si="2"/>
        <v>0</v>
      </c>
    </row>
    <row r="15" spans="1:20" x14ac:dyDescent="0.2">
      <c r="A15" s="166" t="s">
        <v>31</v>
      </c>
      <c r="B15" s="403">
        <v>-156.285</v>
      </c>
      <c r="C15" s="370">
        <v>-139.65199999999999</v>
      </c>
      <c r="D15" s="371">
        <v>-120.392</v>
      </c>
      <c r="E15" s="369">
        <v>-131.36199999999999</v>
      </c>
      <c r="F15" s="370">
        <v>-99.031999999999996</v>
      </c>
      <c r="G15" s="371">
        <v>-67.260999999999996</v>
      </c>
      <c r="H15" s="369">
        <v>-91.665000000000006</v>
      </c>
      <c r="I15" s="370">
        <v>-134.76300000000001</v>
      </c>
      <c r="J15" s="371">
        <v>-147.499</v>
      </c>
      <c r="K15" s="369">
        <v>-157.755</v>
      </c>
      <c r="L15" s="370">
        <v>-146.69</v>
      </c>
      <c r="M15" s="371">
        <v>-166.00200000000001</v>
      </c>
      <c r="N15" s="244">
        <f t="shared" si="2"/>
        <v>-1558.3580000000002</v>
      </c>
    </row>
    <row r="16" spans="1:20" x14ac:dyDescent="0.2">
      <c r="A16" s="166" t="s">
        <v>216</v>
      </c>
      <c r="B16" s="403">
        <v>-11.951000000000001</v>
      </c>
      <c r="C16" s="370">
        <v>-11.911</v>
      </c>
      <c r="D16" s="371">
        <v>-20.109000000000002</v>
      </c>
      <c r="E16" s="369">
        <v>-16.335000000000001</v>
      </c>
      <c r="F16" s="370">
        <v>-22.411999999999999</v>
      </c>
      <c r="G16" s="371">
        <v>-11.087</v>
      </c>
      <c r="H16" s="369">
        <v>-12.177</v>
      </c>
      <c r="I16" s="370">
        <v>-15.215999999999999</v>
      </c>
      <c r="J16" s="371">
        <v>-20.88</v>
      </c>
      <c r="K16" s="369">
        <v>-11.175000000000001</v>
      </c>
      <c r="L16" s="370">
        <v>-6.2969999999999997</v>
      </c>
      <c r="M16" s="371">
        <v>-6.5819999999999999</v>
      </c>
      <c r="N16" s="244">
        <f t="shared" si="2"/>
        <v>-166.13200000000001</v>
      </c>
    </row>
    <row r="17" spans="1:14" x14ac:dyDescent="0.2">
      <c r="A17" s="166" t="s">
        <v>97</v>
      </c>
      <c r="B17" s="380">
        <v>-96.793999999999997</v>
      </c>
      <c r="C17" s="360">
        <v>-89.75</v>
      </c>
      <c r="D17" s="361">
        <v>-95.899000000000001</v>
      </c>
      <c r="E17" s="359">
        <v>-77.59</v>
      </c>
      <c r="F17" s="360">
        <v>-59.098999999999997</v>
      </c>
      <c r="G17" s="361">
        <v>-66.763000000000005</v>
      </c>
      <c r="H17" s="359">
        <v>-73.147999999999996</v>
      </c>
      <c r="I17" s="360">
        <v>-68.111000000000004</v>
      </c>
      <c r="J17" s="361">
        <v>-85.197000000000003</v>
      </c>
      <c r="K17" s="359">
        <v>-113.121</v>
      </c>
      <c r="L17" s="360">
        <v>-104.444</v>
      </c>
      <c r="M17" s="361">
        <v>-111.292</v>
      </c>
      <c r="N17" s="244">
        <f t="shared" si="2"/>
        <v>-1041.2079999999999</v>
      </c>
    </row>
    <row r="18" spans="1:14" x14ac:dyDescent="0.2">
      <c r="B18" s="21"/>
      <c r="N18" s="14" t="s">
        <v>372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20"/>
      <c r="B21" s="422" t="s">
        <v>189</v>
      </c>
      <c r="C21" s="423"/>
      <c r="D21" s="424"/>
      <c r="E21" s="422" t="s">
        <v>191</v>
      </c>
      <c r="F21" s="423"/>
      <c r="G21" s="424"/>
      <c r="H21" s="422" t="s">
        <v>192</v>
      </c>
      <c r="I21" s="423"/>
      <c r="J21" s="424"/>
      <c r="K21" s="422" t="s">
        <v>193</v>
      </c>
      <c r="L21" s="423"/>
      <c r="M21" s="465"/>
      <c r="N21" s="425" t="s">
        <v>53</v>
      </c>
    </row>
    <row r="22" spans="1:14" x14ac:dyDescent="0.2">
      <c r="A22" s="421"/>
      <c r="B22" s="134" t="s">
        <v>60</v>
      </c>
      <c r="C22" s="135" t="s">
        <v>61</v>
      </c>
      <c r="D22" s="136" t="s">
        <v>62</v>
      </c>
      <c r="E22" s="134" t="s">
        <v>63</v>
      </c>
      <c r="F22" s="315" t="s">
        <v>64</v>
      </c>
      <c r="G22" s="136" t="s">
        <v>65</v>
      </c>
      <c r="H22" s="134" t="s">
        <v>66</v>
      </c>
      <c r="I22" s="135" t="s">
        <v>67</v>
      </c>
      <c r="J22" s="136" t="s">
        <v>68</v>
      </c>
      <c r="K22" s="134" t="s">
        <v>69</v>
      </c>
      <c r="L22" s="135" t="s">
        <v>70</v>
      </c>
      <c r="M22" s="135" t="s">
        <v>71</v>
      </c>
      <c r="N22" s="426" t="s">
        <v>53</v>
      </c>
    </row>
    <row r="23" spans="1:14" ht="12.75" customHeight="1" x14ac:dyDescent="0.2">
      <c r="A23" s="415" t="s">
        <v>102</v>
      </c>
      <c r="B23" s="417">
        <f>SUM(B24:D24)</f>
        <v>18438.482333</v>
      </c>
      <c r="C23" s="418"/>
      <c r="D23" s="419"/>
      <c r="E23" s="417">
        <f>SUM(E24:G24)</f>
        <v>15613.720346999999</v>
      </c>
      <c r="F23" s="418"/>
      <c r="G23" s="419"/>
      <c r="H23" s="417">
        <f>SUM(H24:J24)</f>
        <v>14608.368111000002</v>
      </c>
      <c r="I23" s="418"/>
      <c r="J23" s="419"/>
      <c r="K23" s="417">
        <f>SUM(K24:M24)</f>
        <v>17521.965311</v>
      </c>
      <c r="L23" s="418"/>
      <c r="M23" s="418"/>
      <c r="N23" s="427">
        <f>SUM(N25:N29)</f>
        <v>66182.536101999998</v>
      </c>
    </row>
    <row r="24" spans="1:14" x14ac:dyDescent="0.2">
      <c r="A24" s="416"/>
      <c r="B24" s="337">
        <f>SUM(B25:B29)</f>
        <v>6384.7365280000013</v>
      </c>
      <c r="C24" s="338">
        <f t="shared" ref="C24:M24" si="3">SUM(C25:C29)</f>
        <v>5915.5152739999985</v>
      </c>
      <c r="D24" s="339">
        <f t="shared" si="3"/>
        <v>6138.2305310000011</v>
      </c>
      <c r="E24" s="337">
        <f t="shared" si="3"/>
        <v>5461.7322979999999</v>
      </c>
      <c r="F24" s="338">
        <f t="shared" si="3"/>
        <v>5212.4842879999997</v>
      </c>
      <c r="G24" s="339">
        <f t="shared" si="3"/>
        <v>4939.5037609999999</v>
      </c>
      <c r="H24" s="337">
        <f t="shared" si="3"/>
        <v>4820.5272960000002</v>
      </c>
      <c r="I24" s="338">
        <f t="shared" si="3"/>
        <v>4819.7827690000004</v>
      </c>
      <c r="J24" s="339">
        <f t="shared" si="3"/>
        <v>4968.0580460000001</v>
      </c>
      <c r="K24" s="337">
        <f t="shared" si="3"/>
        <v>5441.5094070000005</v>
      </c>
      <c r="L24" s="338">
        <f t="shared" si="3"/>
        <v>5905.6530660000017</v>
      </c>
      <c r="M24" s="338">
        <f t="shared" si="3"/>
        <v>6174.8028379999996</v>
      </c>
      <c r="N24" s="428">
        <f>SUM(N25:N29)</f>
        <v>66182.536101999998</v>
      </c>
    </row>
    <row r="25" spans="1:14" x14ac:dyDescent="0.2">
      <c r="A25" s="166" t="s">
        <v>23</v>
      </c>
      <c r="B25" s="383">
        <v>4006.4437410000019</v>
      </c>
      <c r="C25" s="384">
        <v>3763.9622659999995</v>
      </c>
      <c r="D25" s="385">
        <v>3893.44353</v>
      </c>
      <c r="E25" s="383">
        <v>3436.7006549999996</v>
      </c>
      <c r="F25" s="384">
        <v>3370.0593439999998</v>
      </c>
      <c r="G25" s="385">
        <v>3208.77117</v>
      </c>
      <c r="H25" s="383">
        <v>2909.0829800000001</v>
      </c>
      <c r="I25" s="384">
        <v>3114.4893960000004</v>
      </c>
      <c r="J25" s="385">
        <v>3054.0188120000003</v>
      </c>
      <c r="K25" s="383">
        <v>3149.7408860000005</v>
      </c>
      <c r="L25" s="384">
        <v>3390.7978950000015</v>
      </c>
      <c r="M25" s="385">
        <v>3593.462708</v>
      </c>
      <c r="N25" s="244">
        <f>SUM(B25:M25)</f>
        <v>40890.973383000004</v>
      </c>
    </row>
    <row r="26" spans="1:14" x14ac:dyDescent="0.2">
      <c r="A26" s="166" t="s">
        <v>24</v>
      </c>
      <c r="B26" s="386">
        <v>670.76064100000008</v>
      </c>
      <c r="C26" s="387">
        <v>594.50759899999991</v>
      </c>
      <c r="D26" s="388">
        <v>634.04727400000002</v>
      </c>
      <c r="E26" s="386">
        <v>556.63531699999999</v>
      </c>
      <c r="F26" s="387">
        <v>487.46155900000002</v>
      </c>
      <c r="G26" s="388">
        <v>488.83321100000001</v>
      </c>
      <c r="H26" s="386">
        <v>474.12227800000005</v>
      </c>
      <c r="I26" s="387">
        <v>497.23278700000003</v>
      </c>
      <c r="J26" s="388">
        <v>511.56168400000001</v>
      </c>
      <c r="K26" s="386">
        <v>531.79019999999991</v>
      </c>
      <c r="L26" s="387">
        <v>616.61541399999999</v>
      </c>
      <c r="M26" s="388">
        <v>678.00274000000002</v>
      </c>
      <c r="N26" s="244">
        <f>SUM(B26:M26)</f>
        <v>6741.5707039999998</v>
      </c>
    </row>
    <row r="27" spans="1:14" x14ac:dyDescent="0.2">
      <c r="A27" s="166" t="s">
        <v>25</v>
      </c>
      <c r="B27" s="386">
        <v>1478.265013</v>
      </c>
      <c r="C27" s="387">
        <v>1385.5535789999999</v>
      </c>
      <c r="D27" s="388">
        <v>1435.4541610000001</v>
      </c>
      <c r="E27" s="386">
        <v>1295.082928</v>
      </c>
      <c r="F27" s="387">
        <v>1208.5737720000002</v>
      </c>
      <c r="G27" s="388">
        <v>1123.7343989999999</v>
      </c>
      <c r="H27" s="386">
        <v>1317.444131</v>
      </c>
      <c r="I27" s="387">
        <v>1102.2663139999997</v>
      </c>
      <c r="J27" s="388">
        <v>1258.5579169999999</v>
      </c>
      <c r="K27" s="386">
        <v>1495.2583970000001</v>
      </c>
      <c r="L27" s="387">
        <v>1619.4483329999998</v>
      </c>
      <c r="M27" s="388">
        <v>1623.0830790000002</v>
      </c>
      <c r="N27" s="244">
        <f>SUM(B27:M27)</f>
        <v>16342.722022999998</v>
      </c>
    </row>
    <row r="28" spans="1:14" x14ac:dyDescent="0.2">
      <c r="A28" s="166" t="s">
        <v>26</v>
      </c>
      <c r="B28" s="386">
        <v>212.11114999999998</v>
      </c>
      <c r="C28" s="387">
        <v>166.652919</v>
      </c>
      <c r="D28" s="388">
        <v>175.11175299999999</v>
      </c>
      <c r="E28" s="386">
        <v>173.22083299999997</v>
      </c>
      <c r="F28" s="387">
        <v>146.18577200000001</v>
      </c>
      <c r="G28" s="388">
        <v>118.04699100000001</v>
      </c>
      <c r="H28" s="386">
        <v>108.14233900000001</v>
      </c>
      <c r="I28" s="387">
        <v>77.327224000000001</v>
      </c>
      <c r="J28" s="388">
        <v>108.127202</v>
      </c>
      <c r="K28" s="386">
        <v>218.56753099999997</v>
      </c>
      <c r="L28" s="387">
        <v>231.32154599999998</v>
      </c>
      <c r="M28" s="388">
        <v>224.174015</v>
      </c>
      <c r="N28" s="244">
        <f>SUM(B28:M28)</f>
        <v>1958.9892749999997</v>
      </c>
    </row>
    <row r="29" spans="1:14" x14ac:dyDescent="0.2">
      <c r="A29" s="166" t="s">
        <v>40</v>
      </c>
      <c r="B29" s="383">
        <v>17.155982999999999</v>
      </c>
      <c r="C29" s="384">
        <v>4.8389110000000004</v>
      </c>
      <c r="D29" s="385">
        <v>0.173813</v>
      </c>
      <c r="E29" s="383">
        <v>9.2565000000000008E-2</v>
      </c>
      <c r="F29" s="384">
        <v>0.20384099999999997</v>
      </c>
      <c r="G29" s="385">
        <v>0.11799000000000001</v>
      </c>
      <c r="H29" s="383">
        <v>11.735567999999999</v>
      </c>
      <c r="I29" s="384">
        <v>28.467047999999998</v>
      </c>
      <c r="J29" s="385">
        <v>35.792431000000008</v>
      </c>
      <c r="K29" s="383">
        <v>46.152392999999996</v>
      </c>
      <c r="L29" s="384">
        <v>47.469878000000001</v>
      </c>
      <c r="M29" s="385">
        <v>56.080295999999997</v>
      </c>
      <c r="N29" s="244">
        <f>SUM(B29:M29)</f>
        <v>248.28071699999998</v>
      </c>
    </row>
    <row r="30" spans="1:14" ht="12.75" customHeight="1" x14ac:dyDescent="0.2">
      <c r="A30" s="415" t="s">
        <v>103</v>
      </c>
      <c r="B30" s="417">
        <f>SUM(B31:D31)</f>
        <v>-18438.482333</v>
      </c>
      <c r="C30" s="418"/>
      <c r="D30" s="419"/>
      <c r="E30" s="417">
        <f>SUM(E31:G31)</f>
        <v>-15613.720347000002</v>
      </c>
      <c r="F30" s="418"/>
      <c r="G30" s="419"/>
      <c r="H30" s="417">
        <f>SUM(H31:J31)</f>
        <v>-14608.368111</v>
      </c>
      <c r="I30" s="418"/>
      <c r="J30" s="419"/>
      <c r="K30" s="417">
        <f>SUM(K31:M31)</f>
        <v>-17521.965311000004</v>
      </c>
      <c r="L30" s="418"/>
      <c r="M30" s="418"/>
      <c r="N30" s="427">
        <f>SUM(N32:N43)</f>
        <v>-66182.536101999998</v>
      </c>
    </row>
    <row r="31" spans="1:14" x14ac:dyDescent="0.2">
      <c r="A31" s="416"/>
      <c r="B31" s="337">
        <f>SUM(B32:B43)</f>
        <v>-6384.7365279999995</v>
      </c>
      <c r="C31" s="338">
        <f t="shared" ref="C31:M31" si="4">SUM(C32:C43)</f>
        <v>-5915.5152739999994</v>
      </c>
      <c r="D31" s="339">
        <f t="shared" si="4"/>
        <v>-6138.2305310000002</v>
      </c>
      <c r="E31" s="337">
        <f t="shared" si="4"/>
        <v>-5461.7322980000008</v>
      </c>
      <c r="F31" s="338">
        <f t="shared" si="4"/>
        <v>-5212.4842880000006</v>
      </c>
      <c r="G31" s="339">
        <f t="shared" si="4"/>
        <v>-4939.5037610000008</v>
      </c>
      <c r="H31" s="337">
        <f t="shared" si="4"/>
        <v>-4820.527296000002</v>
      </c>
      <c r="I31" s="338">
        <f t="shared" si="4"/>
        <v>-4819.7827689999976</v>
      </c>
      <c r="J31" s="339">
        <f t="shared" si="4"/>
        <v>-4968.058046000001</v>
      </c>
      <c r="K31" s="337">
        <f t="shared" si="4"/>
        <v>-5441.5094070000032</v>
      </c>
      <c r="L31" s="338">
        <f t="shared" si="4"/>
        <v>-5905.6530659999962</v>
      </c>
      <c r="M31" s="338">
        <f t="shared" si="4"/>
        <v>-6174.8028380000023</v>
      </c>
      <c r="N31" s="428"/>
    </row>
    <row r="32" spans="1:14" ht="12" customHeight="1" x14ac:dyDescent="0.2">
      <c r="A32" s="166" t="s">
        <v>27</v>
      </c>
      <c r="B32" s="383">
        <v>-32.184576</v>
      </c>
      <c r="C32" s="384">
        <v>-24.317489999999999</v>
      </c>
      <c r="D32" s="385">
        <v>-8.3093559999999993</v>
      </c>
      <c r="E32" s="383">
        <v>-15.988509000000002</v>
      </c>
      <c r="F32" s="384">
        <v>-6.664803</v>
      </c>
      <c r="G32" s="385">
        <v>-26.612755000000003</v>
      </c>
      <c r="H32" s="383">
        <v>-69.274481999999992</v>
      </c>
      <c r="I32" s="384">
        <v>-26.238082999999989</v>
      </c>
      <c r="J32" s="385">
        <v>-79.269787000000008</v>
      </c>
      <c r="K32" s="383">
        <v>-55.199512999999996</v>
      </c>
      <c r="L32" s="384">
        <v>-86.222460999999996</v>
      </c>
      <c r="M32" s="385">
        <v>-52.320008000000001</v>
      </c>
      <c r="N32" s="244">
        <f t="shared" ref="N32:N43" si="5">SUM(B32:M32)</f>
        <v>-482.60182299999997</v>
      </c>
    </row>
    <row r="33" spans="1:14" x14ac:dyDescent="0.2">
      <c r="A33" s="166" t="s">
        <v>28</v>
      </c>
      <c r="B33" s="386">
        <v>-670.76064099999996</v>
      </c>
      <c r="C33" s="387">
        <v>-594.50759899999991</v>
      </c>
      <c r="D33" s="388">
        <v>-634.04727400000002</v>
      </c>
      <c r="E33" s="386">
        <v>-556.63531699999987</v>
      </c>
      <c r="F33" s="387">
        <v>-487.46155900000002</v>
      </c>
      <c r="G33" s="388">
        <v>-488.83321100000001</v>
      </c>
      <c r="H33" s="386">
        <v>-474.12227800000005</v>
      </c>
      <c r="I33" s="387">
        <v>-497.23278700000003</v>
      </c>
      <c r="J33" s="388">
        <v>-511.56168400000001</v>
      </c>
      <c r="K33" s="386">
        <v>-531.79020000000003</v>
      </c>
      <c r="L33" s="387">
        <v>-616.6154140000001</v>
      </c>
      <c r="M33" s="388">
        <v>-678.00274000000002</v>
      </c>
      <c r="N33" s="244">
        <f t="shared" si="5"/>
        <v>-6741.5707039999998</v>
      </c>
    </row>
    <row r="34" spans="1:14" x14ac:dyDescent="0.2">
      <c r="A34" s="166" t="s">
        <v>39</v>
      </c>
      <c r="B34" s="386">
        <v>-1.4309430000000001</v>
      </c>
      <c r="C34" s="387">
        <v>-12.296884</v>
      </c>
      <c r="D34" s="388">
        <v>-40.107627000000001</v>
      </c>
      <c r="E34" s="386">
        <v>-19.266116999999998</v>
      </c>
      <c r="F34" s="387">
        <v>-25.186181000000001</v>
      </c>
      <c r="G34" s="388">
        <v>-18.626767000000001</v>
      </c>
      <c r="H34" s="386">
        <v>-3.279957</v>
      </c>
      <c r="I34" s="387">
        <v>-0.13963200000000001</v>
      </c>
      <c r="J34" s="388">
        <v>-3.5718999999999994E-2</v>
      </c>
      <c r="K34" s="386">
        <v>-0.34966200000000003</v>
      </c>
      <c r="L34" s="387">
        <v>-4.9913000000000006E-2</v>
      </c>
      <c r="M34" s="388">
        <v>-0.29682300000000006</v>
      </c>
      <c r="N34" s="244">
        <f t="shared" si="5"/>
        <v>-121.066225</v>
      </c>
    </row>
    <row r="35" spans="1:14" x14ac:dyDescent="0.2">
      <c r="A35" s="166" t="s">
        <v>29</v>
      </c>
      <c r="B35" s="386">
        <v>-621.79466200000002</v>
      </c>
      <c r="C35" s="387">
        <v>-595.66658499999994</v>
      </c>
      <c r="D35" s="388">
        <v>-660.00356700000009</v>
      </c>
      <c r="E35" s="386">
        <v>-614.76839500000006</v>
      </c>
      <c r="F35" s="387">
        <v>-648.85798199999999</v>
      </c>
      <c r="G35" s="388">
        <v>-626.15864299999998</v>
      </c>
      <c r="H35" s="386">
        <v>-617.57801000000006</v>
      </c>
      <c r="I35" s="387">
        <v>-592.337581</v>
      </c>
      <c r="J35" s="388">
        <v>-599.73485399999993</v>
      </c>
      <c r="K35" s="386">
        <v>-637.06783200000007</v>
      </c>
      <c r="L35" s="387">
        <v>-637.72354900000005</v>
      </c>
      <c r="M35" s="388">
        <v>-609.33216800000002</v>
      </c>
      <c r="N35" s="244">
        <f t="shared" si="5"/>
        <v>-7461.0238280000003</v>
      </c>
    </row>
    <row r="36" spans="1:14" x14ac:dyDescent="0.2">
      <c r="A36" s="166" t="s">
        <v>30</v>
      </c>
      <c r="B36" s="386">
        <v>-245.61113799999998</v>
      </c>
      <c r="C36" s="387">
        <v>-232.156576</v>
      </c>
      <c r="D36" s="388">
        <v>-254.11991100000003</v>
      </c>
      <c r="E36" s="386">
        <v>-227.970372</v>
      </c>
      <c r="F36" s="387">
        <v>-230.12869499999999</v>
      </c>
      <c r="G36" s="388">
        <v>-236.72457200000002</v>
      </c>
      <c r="H36" s="386">
        <v>-225.744348</v>
      </c>
      <c r="I36" s="387">
        <v>-249.48199199999999</v>
      </c>
      <c r="J36" s="388">
        <v>-253.3465380000012</v>
      </c>
      <c r="K36" s="386">
        <v>-256.30665199999891</v>
      </c>
      <c r="L36" s="387">
        <v>-252.76380800000001</v>
      </c>
      <c r="M36" s="388">
        <v>-238.03842700000001</v>
      </c>
      <c r="N36" s="244">
        <f t="shared" si="5"/>
        <v>-2902.3930290000003</v>
      </c>
    </row>
    <row r="37" spans="1:14" x14ac:dyDescent="0.2">
      <c r="A37" s="166" t="s">
        <v>31</v>
      </c>
      <c r="B37" s="386">
        <v>-0.28167799999999998</v>
      </c>
      <c r="C37" s="387">
        <v>-0.25556299999999998</v>
      </c>
      <c r="D37" s="388">
        <v>-0.26330999999999999</v>
      </c>
      <c r="E37" s="386">
        <v>-0.19988499999999998</v>
      </c>
      <c r="F37" s="387">
        <v>-0.166073</v>
      </c>
      <c r="G37" s="388">
        <v>-0.31995999999999997</v>
      </c>
      <c r="H37" s="386">
        <v>-0.19711799999999999</v>
      </c>
      <c r="I37" s="387">
        <v>-0.22391800000000001</v>
      </c>
      <c r="J37" s="388">
        <v>-0.21690799999999999</v>
      </c>
      <c r="K37" s="386">
        <v>-0.52601500000000001</v>
      </c>
      <c r="L37" s="387">
        <v>-5.4039709999999994</v>
      </c>
      <c r="M37" s="388">
        <v>-7.3251629999999999</v>
      </c>
      <c r="N37" s="244">
        <f t="shared" si="5"/>
        <v>-15.379562</v>
      </c>
    </row>
    <row r="38" spans="1:14" x14ac:dyDescent="0.2">
      <c r="A38" s="166" t="s">
        <v>32</v>
      </c>
      <c r="B38" s="386">
        <v>-134.98630900000001</v>
      </c>
      <c r="C38" s="387">
        <v>-121.702535</v>
      </c>
      <c r="D38" s="388">
        <v>-139.590091</v>
      </c>
      <c r="E38" s="386">
        <v>-133.73480799999999</v>
      </c>
      <c r="F38" s="387">
        <v>-150.29325900000001</v>
      </c>
      <c r="G38" s="388">
        <v>-153.74668699999998</v>
      </c>
      <c r="H38" s="386">
        <v>-135.40198800000002</v>
      </c>
      <c r="I38" s="387">
        <v>-137.36339999999998</v>
      </c>
      <c r="J38" s="388">
        <v>-153.17208299999999</v>
      </c>
      <c r="K38" s="386">
        <v>-139.28161000000003</v>
      </c>
      <c r="L38" s="387">
        <v>-146.03500599999998</v>
      </c>
      <c r="M38" s="388">
        <v>-136.043578</v>
      </c>
      <c r="N38" s="244">
        <f t="shared" si="5"/>
        <v>-1681.3513539999999</v>
      </c>
    </row>
    <row r="39" spans="1:14" x14ac:dyDescent="0.2">
      <c r="A39" s="166" t="s">
        <v>33</v>
      </c>
      <c r="B39" s="386">
        <v>-1649.2133989999998</v>
      </c>
      <c r="C39" s="387">
        <v>-1569.484786</v>
      </c>
      <c r="D39" s="388">
        <v>-1709.8263730000001</v>
      </c>
      <c r="E39" s="386">
        <v>-1565.863572</v>
      </c>
      <c r="F39" s="387">
        <v>-1602.2632990000002</v>
      </c>
      <c r="G39" s="388">
        <v>-1654.4131790000001</v>
      </c>
      <c r="H39" s="386">
        <v>-1556.2239550000002</v>
      </c>
      <c r="I39" s="387">
        <v>-1542.6924369999999</v>
      </c>
      <c r="J39" s="388">
        <v>-1569.5757389999992</v>
      </c>
      <c r="K39" s="386">
        <v>-1616.1381180000021</v>
      </c>
      <c r="L39" s="387">
        <v>-1676.2671769999999</v>
      </c>
      <c r="M39" s="388">
        <v>-1520.6374070000002</v>
      </c>
      <c r="N39" s="244">
        <f t="shared" si="5"/>
        <v>-19232.599441000006</v>
      </c>
    </row>
    <row r="40" spans="1:14" x14ac:dyDescent="0.2">
      <c r="A40" s="166" t="s">
        <v>34</v>
      </c>
      <c r="B40" s="386">
        <v>-804.77766125434107</v>
      </c>
      <c r="C40" s="387">
        <v>-746.57763940725602</v>
      </c>
      <c r="D40" s="388">
        <v>-719.65108968553204</v>
      </c>
      <c r="E40" s="386">
        <v>-620.22655353803304</v>
      </c>
      <c r="F40" s="387">
        <v>-581.51584238647604</v>
      </c>
      <c r="G40" s="388">
        <v>-513.37608376113701</v>
      </c>
      <c r="H40" s="386">
        <v>-520.61155655175105</v>
      </c>
      <c r="I40" s="387">
        <v>-537.30044102829606</v>
      </c>
      <c r="J40" s="388">
        <v>-538.50041768927906</v>
      </c>
      <c r="K40" s="386">
        <v>-624.65840192177905</v>
      </c>
      <c r="L40" s="387">
        <v>-692.78395322890901</v>
      </c>
      <c r="M40" s="388">
        <v>-761.40624734936205</v>
      </c>
      <c r="N40" s="244">
        <f t="shared" si="5"/>
        <v>-7661.385887802151</v>
      </c>
    </row>
    <row r="41" spans="1:14" x14ac:dyDescent="0.2">
      <c r="A41" s="166" t="s">
        <v>35</v>
      </c>
      <c r="B41" s="386">
        <v>-1953.4305257456592</v>
      </c>
      <c r="C41" s="387">
        <v>-1773.4715355927431</v>
      </c>
      <c r="D41" s="388">
        <v>-1723.2208113144677</v>
      </c>
      <c r="E41" s="386">
        <v>-1486.5384984619679</v>
      </c>
      <c r="F41" s="387">
        <v>-1270.8310906135239</v>
      </c>
      <c r="G41" s="388">
        <v>-1023.911614238864</v>
      </c>
      <c r="H41" s="386">
        <v>-1025.5937624482499</v>
      </c>
      <c r="I41" s="387">
        <v>-1043.9261779717021</v>
      </c>
      <c r="J41" s="388">
        <v>-1064.5224573107221</v>
      </c>
      <c r="K41" s="386">
        <v>-1362.0878290782221</v>
      </c>
      <c r="L41" s="387">
        <v>-1552.0706017710872</v>
      </c>
      <c r="M41" s="388">
        <v>-1913.3363836506401</v>
      </c>
      <c r="N41" s="244">
        <f t="shared" si="5"/>
        <v>-17192.94128819785</v>
      </c>
    </row>
    <row r="42" spans="1:14" x14ac:dyDescent="0.2">
      <c r="A42" s="166" t="s">
        <v>36</v>
      </c>
      <c r="B42" s="386">
        <v>-10.783699</v>
      </c>
      <c r="C42" s="387">
        <v>-9.8834070000000018</v>
      </c>
      <c r="D42" s="388">
        <v>-9.0619519999999998</v>
      </c>
      <c r="E42" s="386">
        <v>-7.139937999999999</v>
      </c>
      <c r="F42" s="387">
        <v>-5.0674359999999998</v>
      </c>
      <c r="G42" s="388">
        <v>-3.5386690000000001</v>
      </c>
      <c r="H42" s="386">
        <v>-3.429033</v>
      </c>
      <c r="I42" s="387">
        <v>-3.5102539999999998</v>
      </c>
      <c r="J42" s="388">
        <v>-3.7626929999999996</v>
      </c>
      <c r="K42" s="386">
        <v>-5.881564</v>
      </c>
      <c r="L42" s="387">
        <v>-8.1137569999999997</v>
      </c>
      <c r="M42" s="388">
        <v>-10.380886</v>
      </c>
      <c r="N42" s="244">
        <f t="shared" si="5"/>
        <v>-80.553288000000009</v>
      </c>
    </row>
    <row r="43" spans="1:14" x14ac:dyDescent="0.2">
      <c r="A43" s="166" t="s">
        <v>97</v>
      </c>
      <c r="B43" s="380">
        <v>-259.48129599999999</v>
      </c>
      <c r="C43" s="360">
        <v>-235.19467399999996</v>
      </c>
      <c r="D43" s="361">
        <v>-240.029169</v>
      </c>
      <c r="E43" s="359">
        <v>-213.40033300000002</v>
      </c>
      <c r="F43" s="360">
        <v>-204.04806800000003</v>
      </c>
      <c r="G43" s="361">
        <v>-193.24161999999998</v>
      </c>
      <c r="H43" s="359">
        <v>-189.070808</v>
      </c>
      <c r="I43" s="360">
        <v>-189.33606599999999</v>
      </c>
      <c r="J43" s="361">
        <v>-194.35916599999999</v>
      </c>
      <c r="K43" s="359">
        <v>-212.22200999999998</v>
      </c>
      <c r="L43" s="360">
        <v>-231.60345499999997</v>
      </c>
      <c r="M43" s="361">
        <v>-247.683007</v>
      </c>
      <c r="N43" s="244">
        <f t="shared" si="5"/>
        <v>-2609.669672</v>
      </c>
    </row>
    <row r="44" spans="1:14" x14ac:dyDescent="0.2">
      <c r="N44" s="14" t="s">
        <v>416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21" priority="4">
      <formula>SEARCH($B$3,$N$1)</formula>
    </cfRule>
  </conditionalFormatting>
  <conditionalFormatting sqref="B5:G17 B23:G43">
    <cfRule type="expression" dxfId="20" priority="3">
      <formula>SEARCH($E$3,$N$1)</formula>
    </cfRule>
  </conditionalFormatting>
  <conditionalFormatting sqref="B5:J17 B23:J43">
    <cfRule type="expression" dxfId="19" priority="2">
      <formula>SEARCH($H$3,$N$1)</formula>
    </cfRule>
  </conditionalFormatting>
  <conditionalFormatting sqref="B5:M17 B23:M43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198" t="s">
        <v>327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75"/>
      <c r="O1" s="75"/>
    </row>
    <row r="2" spans="1:21" ht="15.75" x14ac:dyDescent="0.25">
      <c r="A2" s="132" t="s">
        <v>326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24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03"/>
      <c r="B4" s="473" t="s">
        <v>196</v>
      </c>
      <c r="C4" s="474"/>
      <c r="D4" s="474"/>
      <c r="E4" s="474"/>
      <c r="F4" s="474"/>
      <c r="G4" s="479"/>
      <c r="H4" s="473" t="s">
        <v>19</v>
      </c>
      <c r="I4" s="474"/>
      <c r="J4" s="474"/>
      <c r="K4" s="474"/>
      <c r="L4" s="474"/>
      <c r="M4" s="474"/>
      <c r="N4" s="24"/>
    </row>
    <row r="5" spans="1:21" ht="13.5" customHeight="1" x14ac:dyDescent="0.25">
      <c r="A5" s="203"/>
      <c r="B5" s="475" t="s">
        <v>177</v>
      </c>
      <c r="C5" s="476"/>
      <c r="D5" s="476"/>
      <c r="E5" s="476"/>
      <c r="F5" s="476"/>
      <c r="G5" s="480"/>
      <c r="H5" s="475" t="s">
        <v>5</v>
      </c>
      <c r="I5" s="476"/>
      <c r="J5" s="476"/>
      <c r="K5" s="476"/>
      <c r="L5" s="476"/>
      <c r="M5" s="476"/>
      <c r="N5" s="79"/>
    </row>
    <row r="6" spans="1:21" x14ac:dyDescent="0.2">
      <c r="A6" s="204"/>
      <c r="B6" s="477" t="s">
        <v>69</v>
      </c>
      <c r="C6" s="478"/>
      <c r="D6" s="478" t="s">
        <v>70</v>
      </c>
      <c r="E6" s="478"/>
      <c r="F6" s="478" t="s">
        <v>71</v>
      </c>
      <c r="G6" s="481"/>
      <c r="H6" s="477" t="s">
        <v>69</v>
      </c>
      <c r="I6" s="478"/>
      <c r="J6" s="478" t="s">
        <v>70</v>
      </c>
      <c r="K6" s="478"/>
      <c r="L6" s="478" t="s">
        <v>71</v>
      </c>
      <c r="M6" s="478"/>
      <c r="N6" s="91"/>
    </row>
    <row r="7" spans="1:21" x14ac:dyDescent="0.2">
      <c r="A7" s="204"/>
      <c r="B7" s="205" t="s">
        <v>218</v>
      </c>
      <c r="C7" s="206" t="s">
        <v>217</v>
      </c>
      <c r="D7" s="206" t="s">
        <v>218</v>
      </c>
      <c r="E7" s="206" t="s">
        <v>217</v>
      </c>
      <c r="F7" s="206" t="s">
        <v>218</v>
      </c>
      <c r="G7" s="207" t="s">
        <v>217</v>
      </c>
      <c r="H7" s="205" t="s">
        <v>218</v>
      </c>
      <c r="I7" s="206" t="s">
        <v>217</v>
      </c>
      <c r="J7" s="206" t="s">
        <v>218</v>
      </c>
      <c r="K7" s="206" t="s">
        <v>217</v>
      </c>
      <c r="L7" s="206" t="s">
        <v>218</v>
      </c>
      <c r="M7" s="206" t="s">
        <v>217</v>
      </c>
      <c r="N7" s="91"/>
    </row>
    <row r="8" spans="1:21" x14ac:dyDescent="0.2">
      <c r="A8" s="471" t="s">
        <v>53</v>
      </c>
      <c r="B8" s="445">
        <f>F9</f>
        <v>200.12041000000002</v>
      </c>
      <c r="C8" s="446"/>
      <c r="D8" s="446"/>
      <c r="E8" s="446"/>
      <c r="F8" s="446"/>
      <c r="G8" s="447"/>
      <c r="H8" s="445">
        <f>SUM(H9,J9,L9)</f>
        <v>38564.343999999997</v>
      </c>
      <c r="I8" s="446"/>
      <c r="J8" s="446"/>
      <c r="K8" s="446"/>
      <c r="L8" s="446"/>
      <c r="M8" s="446"/>
      <c r="N8" s="80"/>
    </row>
    <row r="9" spans="1:21" x14ac:dyDescent="0.2">
      <c r="A9" s="472"/>
      <c r="B9" s="316">
        <f>SUM(B10:B17)</f>
        <v>200.50195000000005</v>
      </c>
      <c r="C9" s="317">
        <v>9.6123582685880317E-3</v>
      </c>
      <c r="D9" s="318">
        <f>SUM(D10:D17)</f>
        <v>200.36202000000003</v>
      </c>
      <c r="E9" s="317">
        <v>9.6070255145151631E-3</v>
      </c>
      <c r="F9" s="318">
        <f>SUM(F10:F17)</f>
        <v>200.12041000000002</v>
      </c>
      <c r="G9" s="319">
        <v>9.5969741460467991E-3</v>
      </c>
      <c r="H9" s="316">
        <f>SUM(H10:H17)</f>
        <v>12586.207000000004</v>
      </c>
      <c r="I9" s="317">
        <v>1.5727353032681968E-3</v>
      </c>
      <c r="J9" s="318">
        <f>SUM(J10:J17)</f>
        <v>12271.394999999997</v>
      </c>
      <c r="K9" s="317">
        <v>1.4824124398331185E-3</v>
      </c>
      <c r="L9" s="318">
        <f>SUM(L10:L17)</f>
        <v>13706.742000000002</v>
      </c>
      <c r="M9" s="317">
        <v>1.6569130998382389E-3</v>
      </c>
      <c r="N9" s="10"/>
    </row>
    <row r="10" spans="1:21" x14ac:dyDescent="0.2">
      <c r="A10" s="191" t="s">
        <v>7</v>
      </c>
      <c r="B10" s="176">
        <v>0</v>
      </c>
      <c r="C10" s="199">
        <v>0</v>
      </c>
      <c r="D10" s="177">
        <v>0</v>
      </c>
      <c r="E10" s="199">
        <v>0</v>
      </c>
      <c r="F10" s="177">
        <v>0</v>
      </c>
      <c r="G10" s="200">
        <v>0</v>
      </c>
      <c r="H10" s="176">
        <v>0</v>
      </c>
      <c r="I10" s="199">
        <v>0</v>
      </c>
      <c r="J10" s="177">
        <v>0</v>
      </c>
      <c r="K10" s="199">
        <v>0</v>
      </c>
      <c r="L10" s="177">
        <v>0</v>
      </c>
      <c r="M10" s="199">
        <v>0</v>
      </c>
      <c r="N10" s="83"/>
      <c r="O10" s="92"/>
    </row>
    <row r="11" spans="1:21" x14ac:dyDescent="0.2">
      <c r="A11" s="191" t="s">
        <v>20</v>
      </c>
      <c r="B11" s="176">
        <v>147.94</v>
      </c>
      <c r="C11" s="199">
        <v>1.5528180120171781E-2</v>
      </c>
      <c r="D11" s="179">
        <v>147.94</v>
      </c>
      <c r="E11" s="199">
        <v>1.5528180120171781E-2</v>
      </c>
      <c r="F11" s="179">
        <v>147.94</v>
      </c>
      <c r="G11" s="200">
        <v>1.5528180120171781E-2</v>
      </c>
      <c r="H11" s="176">
        <v>0</v>
      </c>
      <c r="I11" s="199">
        <v>0</v>
      </c>
      <c r="J11" s="179">
        <v>1302.184</v>
      </c>
      <c r="K11" s="199">
        <v>3.1400091681195734E-4</v>
      </c>
      <c r="L11" s="179">
        <v>3185.8580000000002</v>
      </c>
      <c r="M11" s="199">
        <v>7.4244731030761069E-4</v>
      </c>
      <c r="N11" s="83"/>
      <c r="O11" s="92"/>
    </row>
    <row r="12" spans="1:21" x14ac:dyDescent="0.2">
      <c r="A12" s="191" t="s">
        <v>21</v>
      </c>
      <c r="B12" s="176">
        <v>0</v>
      </c>
      <c r="C12" s="199">
        <v>0</v>
      </c>
      <c r="D12" s="179">
        <v>0</v>
      </c>
      <c r="E12" s="199">
        <v>0</v>
      </c>
      <c r="F12" s="179">
        <v>0</v>
      </c>
      <c r="G12" s="200">
        <v>0</v>
      </c>
      <c r="H12" s="176">
        <v>0</v>
      </c>
      <c r="I12" s="199">
        <v>0</v>
      </c>
      <c r="J12" s="179">
        <v>0</v>
      </c>
      <c r="K12" s="199">
        <v>0</v>
      </c>
      <c r="L12" s="179">
        <v>0</v>
      </c>
      <c r="M12" s="199">
        <v>0</v>
      </c>
      <c r="N12" s="83"/>
      <c r="O12" s="92"/>
    </row>
    <row r="13" spans="1:21" x14ac:dyDescent="0.2">
      <c r="A13" s="191" t="s">
        <v>22</v>
      </c>
      <c r="B13" s="176">
        <v>19.899999999999999</v>
      </c>
      <c r="C13" s="199">
        <v>2.0329858596128271E-2</v>
      </c>
      <c r="D13" s="179">
        <v>19.899999999999999</v>
      </c>
      <c r="E13" s="199">
        <v>2.0307660028953227E-2</v>
      </c>
      <c r="F13" s="179">
        <v>19.965999999999998</v>
      </c>
      <c r="G13" s="200">
        <v>2.0332952866980988E-2</v>
      </c>
      <c r="H13" s="176">
        <v>6641.7150000000011</v>
      </c>
      <c r="I13" s="199">
        <v>1.9699346597844461E-2</v>
      </c>
      <c r="J13" s="179">
        <v>6960.7159999999985</v>
      </c>
      <c r="K13" s="199">
        <v>1.8977815808510656E-2</v>
      </c>
      <c r="L13" s="179">
        <v>7133.5929999999998</v>
      </c>
      <c r="M13" s="199">
        <v>1.8475932325258102E-2</v>
      </c>
      <c r="N13" s="83"/>
      <c r="O13" s="92"/>
    </row>
    <row r="14" spans="1:21" x14ac:dyDescent="0.2">
      <c r="A14" s="191" t="s">
        <v>43</v>
      </c>
      <c r="B14" s="176">
        <v>11.205999999999998</v>
      </c>
      <c r="C14" s="199">
        <v>1.0072069947802385E-2</v>
      </c>
      <c r="D14" s="179">
        <v>11.205999999999998</v>
      </c>
      <c r="E14" s="199">
        <v>1.0076435328011026E-2</v>
      </c>
      <c r="F14" s="179">
        <v>11.205999999999998</v>
      </c>
      <c r="G14" s="200">
        <v>1.0084061169450707E-2</v>
      </c>
      <c r="H14" s="176">
        <v>4332.6270000000004</v>
      </c>
      <c r="I14" s="199">
        <v>2.4418112718549503E-2</v>
      </c>
      <c r="J14" s="179">
        <v>3548.2729999999997</v>
      </c>
      <c r="K14" s="199">
        <v>2.4680019097025621E-2</v>
      </c>
      <c r="L14" s="179">
        <v>3087.2920000000004</v>
      </c>
      <c r="M14" s="199">
        <v>2.1368568253144E-2</v>
      </c>
      <c r="N14" s="83"/>
      <c r="O14" s="92"/>
    </row>
    <row r="15" spans="1:21" x14ac:dyDescent="0.2">
      <c r="A15" s="191" t="s">
        <v>44</v>
      </c>
      <c r="B15" s="176">
        <v>0</v>
      </c>
      <c r="C15" s="199">
        <v>0</v>
      </c>
      <c r="D15" s="179">
        <v>0</v>
      </c>
      <c r="E15" s="199">
        <v>0</v>
      </c>
      <c r="F15" s="179">
        <v>0</v>
      </c>
      <c r="G15" s="200">
        <v>0</v>
      </c>
      <c r="H15" s="176">
        <v>0</v>
      </c>
      <c r="I15" s="199">
        <v>0</v>
      </c>
      <c r="J15" s="179">
        <v>0</v>
      </c>
      <c r="K15" s="199">
        <v>0</v>
      </c>
      <c r="L15" s="179">
        <v>0</v>
      </c>
      <c r="M15" s="199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45</v>
      </c>
      <c r="B16" s="176">
        <v>0</v>
      </c>
      <c r="C16" s="199">
        <v>0</v>
      </c>
      <c r="D16" s="179">
        <v>0</v>
      </c>
      <c r="E16" s="201">
        <v>0</v>
      </c>
      <c r="F16" s="179">
        <v>0</v>
      </c>
      <c r="G16" s="202">
        <v>0</v>
      </c>
      <c r="H16" s="176">
        <v>0</v>
      </c>
      <c r="I16" s="199">
        <v>0</v>
      </c>
      <c r="J16" s="179">
        <v>0</v>
      </c>
      <c r="K16" s="201">
        <v>0</v>
      </c>
      <c r="L16" s="179">
        <v>0</v>
      </c>
      <c r="M16" s="201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247" t="s">
        <v>46</v>
      </c>
      <c r="B17" s="176">
        <v>21.455950000000048</v>
      </c>
      <c r="C17" s="199">
        <v>1.0336612453346165E-2</v>
      </c>
      <c r="D17" s="177">
        <v>21.316020000000037</v>
      </c>
      <c r="E17" s="201">
        <v>1.028691643333601E-2</v>
      </c>
      <c r="F17" s="177">
        <v>21.00841000000003</v>
      </c>
      <c r="G17" s="202">
        <v>1.0159885170777296E-2</v>
      </c>
      <c r="H17" s="176">
        <v>1611.8650000000034</v>
      </c>
      <c r="I17" s="199">
        <v>8.5445218269060586E-3</v>
      </c>
      <c r="J17" s="177">
        <v>460.22200000000004</v>
      </c>
      <c r="K17" s="201">
        <v>8.1020749263506948E-3</v>
      </c>
      <c r="L17" s="177">
        <v>299.99900000000031</v>
      </c>
      <c r="M17" s="201">
        <v>8.6730403510789193E-3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26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412</v>
      </c>
      <c r="N18" s="84"/>
      <c r="O18" s="76"/>
    </row>
    <row r="19" spans="1:21" x14ac:dyDescent="0.2">
      <c r="A19" s="208"/>
      <c r="B19" s="473" t="s">
        <v>242</v>
      </c>
      <c r="C19" s="474"/>
      <c r="D19" s="474"/>
      <c r="E19" s="474"/>
      <c r="F19" s="474"/>
      <c r="G19" s="474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09"/>
      <c r="B20" s="475" t="s">
        <v>5</v>
      </c>
      <c r="C20" s="476"/>
      <c r="D20" s="476"/>
      <c r="E20" s="476"/>
      <c r="F20" s="476"/>
      <c r="G20" s="476"/>
      <c r="H20" s="85" t="str">
        <f>A25</f>
        <v>VO z vvn</v>
      </c>
      <c r="I20" s="93">
        <f>(B25+D25+F25)/'6.1, 6.2'!B25</f>
        <v>2.051221281329119E-2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10"/>
      <c r="B21" s="477" t="s">
        <v>69</v>
      </c>
      <c r="C21" s="478"/>
      <c r="D21" s="478" t="s">
        <v>70</v>
      </c>
      <c r="E21" s="478"/>
      <c r="F21" s="478" t="s">
        <v>71</v>
      </c>
      <c r="G21" s="478"/>
      <c r="H21" s="85" t="str">
        <f>A26</f>
        <v>VO z vn</v>
      </c>
      <c r="I21" s="93">
        <f>(B26+D26+F26)/'6.1, 6.2'!C25</f>
        <v>0.13298200478510427</v>
      </c>
      <c r="J21" s="94" t="str">
        <f t="shared" ref="J21:J27" si="1">A11</f>
        <v>PE</v>
      </c>
      <c r="K21" s="83">
        <f t="shared" si="0"/>
        <v>4488.0420000000004</v>
      </c>
      <c r="L21" s="94" t="str">
        <f t="shared" ref="L21:L27" si="2">A11</f>
        <v>PE</v>
      </c>
      <c r="M21" s="92">
        <f>K21/'6.1, 6.2'!C5</f>
        <v>3.6827687539371217E-4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11"/>
      <c r="B22" s="205" t="s">
        <v>218</v>
      </c>
      <c r="C22" s="206" t="s">
        <v>217</v>
      </c>
      <c r="D22" s="206" t="s">
        <v>218</v>
      </c>
      <c r="E22" s="206" t="s">
        <v>217</v>
      </c>
      <c r="F22" s="206" t="s">
        <v>218</v>
      </c>
      <c r="G22" s="206" t="s">
        <v>217</v>
      </c>
      <c r="H22" s="85" t="str">
        <f>A27</f>
        <v>MOP</v>
      </c>
      <c r="I22" s="93">
        <f>(B27+D27+F27)/'6.1, 6.2'!D25</f>
        <v>0.14469549111097954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468" t="s">
        <v>53</v>
      </c>
      <c r="B23" s="470">
        <f>SUM(B24,D24,F24)</f>
        <v>1569128.2480000001</v>
      </c>
      <c r="C23" s="470"/>
      <c r="D23" s="470"/>
      <c r="E23" s="470"/>
      <c r="F23" s="470"/>
      <c r="G23" s="470"/>
      <c r="H23" s="85" t="str">
        <f>A28</f>
        <v>MOO</v>
      </c>
      <c r="I23" s="93">
        <f>(B28+D28+F28)/'6.1, 6.2'!E25</f>
        <v>9.0705488137500193E-2</v>
      </c>
      <c r="J23" s="94" t="str">
        <f t="shared" si="1"/>
        <v>PSE</v>
      </c>
      <c r="K23" s="83">
        <f t="shared" si="0"/>
        <v>20736.024000000001</v>
      </c>
      <c r="L23" s="94" t="str">
        <f t="shared" si="2"/>
        <v>PSE</v>
      </c>
      <c r="M23" s="92">
        <f>K23/'6.1, 6.2'!E5</f>
        <v>1.9023216868981695E-2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469"/>
      <c r="B24" s="316">
        <f>SUM(B25:B28)</f>
        <v>489977.52799999999</v>
      </c>
      <c r="C24" s="320">
        <v>0.10578715230424236</v>
      </c>
      <c r="D24" s="318">
        <f>SUM(D25:D28)</f>
        <v>524922.09000000008</v>
      </c>
      <c r="E24" s="320">
        <v>0.10581884957539904</v>
      </c>
      <c r="F24" s="318">
        <f>SUM(F25:F28)</f>
        <v>554228.63</v>
      </c>
      <c r="G24" s="320">
        <v>0.10691109767708969</v>
      </c>
      <c r="H24" s="75"/>
      <c r="I24" s="75"/>
      <c r="J24" s="94" t="str">
        <f t="shared" si="1"/>
        <v>VE</v>
      </c>
      <c r="K24" s="83">
        <f t="shared" si="0"/>
        <v>10968.191999999999</v>
      </c>
      <c r="L24" s="94" t="str">
        <f t="shared" si="2"/>
        <v>VE</v>
      </c>
      <c r="M24" s="92">
        <f>K24/'6.1, 6.2'!F5</f>
        <v>2.3552852389571877E-2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66" t="s">
        <v>8</v>
      </c>
      <c r="B25" s="176">
        <v>11830.05</v>
      </c>
      <c r="C25" s="199">
        <v>1.8079939121082824E-2</v>
      </c>
      <c r="D25" s="177">
        <v>12957.598</v>
      </c>
      <c r="E25" s="199">
        <v>1.9936784707289802E-2</v>
      </c>
      <c r="F25" s="177">
        <v>14508.438</v>
      </c>
      <c r="G25" s="199">
        <v>2.3726461972746707E-2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66" t="s">
        <v>9</v>
      </c>
      <c r="B26" s="176">
        <v>256951.74299999999</v>
      </c>
      <c r="C26" s="199">
        <v>0.13037288418434162</v>
      </c>
      <c r="D26" s="179">
        <v>261922.09</v>
      </c>
      <c r="E26" s="199">
        <v>0.12776075854082794</v>
      </c>
      <c r="F26" s="179">
        <v>265828.28700000001</v>
      </c>
      <c r="G26" s="199">
        <v>0.14141174803229933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66" t="s">
        <v>138</v>
      </c>
      <c r="B27" s="176">
        <v>94600</v>
      </c>
      <c r="C27" s="199">
        <v>0.1488927129281738</v>
      </c>
      <c r="D27" s="179">
        <v>102100</v>
      </c>
      <c r="E27" s="201">
        <v>0.14551212897851212</v>
      </c>
      <c r="F27" s="179">
        <v>108400</v>
      </c>
      <c r="G27" s="201">
        <v>0.14049649241649786</v>
      </c>
      <c r="H27" s="75"/>
      <c r="I27" s="75"/>
      <c r="J27" s="94" t="str">
        <f t="shared" si="1"/>
        <v>FVE</v>
      </c>
      <c r="K27" s="83">
        <f t="shared" si="0"/>
        <v>2372.0860000000039</v>
      </c>
      <c r="L27" s="94" t="str">
        <f t="shared" si="2"/>
        <v>FVE</v>
      </c>
      <c r="M27" s="92">
        <f>K27/'6.1, 6.2'!I5</f>
        <v>8.4706496257420921E-3</v>
      </c>
      <c r="N27" s="85"/>
      <c r="O27" s="93"/>
    </row>
    <row r="28" spans="1:21" x14ac:dyDescent="0.2">
      <c r="A28" s="166" t="s">
        <v>136</v>
      </c>
      <c r="B28" s="176">
        <v>126595.735</v>
      </c>
      <c r="C28" s="199">
        <v>9.2327780369363538E-2</v>
      </c>
      <c r="D28" s="177">
        <v>147942.402</v>
      </c>
      <c r="E28" s="201">
        <v>9.4902971082760912E-2</v>
      </c>
      <c r="F28" s="177">
        <v>165491.905</v>
      </c>
      <c r="G28" s="201">
        <v>8.6141686772772078E-2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416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Říjen</v>
      </c>
      <c r="L31" s="94" t="str">
        <f>J6</f>
        <v>Listopad</v>
      </c>
      <c r="M31" s="94" t="str">
        <f>L6</f>
        <v>Prosinec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1.5528180120171781E-2</v>
      </c>
      <c r="J33" s="94" t="str">
        <f t="shared" si="5"/>
        <v>PE</v>
      </c>
      <c r="K33" s="77">
        <f t="shared" si="6"/>
        <v>0</v>
      </c>
      <c r="L33" s="77">
        <f t="shared" si="7"/>
        <v>1302.184</v>
      </c>
      <c r="M33" s="77">
        <f t="shared" si="8"/>
        <v>3185.8580000000002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2.0332952866980988E-2</v>
      </c>
      <c r="J35" s="94" t="str">
        <f t="shared" si="5"/>
        <v>PSE</v>
      </c>
      <c r="K35" s="77">
        <f t="shared" si="6"/>
        <v>6641.7150000000011</v>
      </c>
      <c r="L35" s="77">
        <f t="shared" si="7"/>
        <v>6960.7159999999985</v>
      </c>
      <c r="M35" s="77">
        <f t="shared" si="8"/>
        <v>7133.5929999999998</v>
      </c>
    </row>
    <row r="36" spans="8:13" ht="12.75" customHeight="1" x14ac:dyDescent="0.2">
      <c r="H36" s="94" t="str">
        <f t="shared" si="3"/>
        <v>VE</v>
      </c>
      <c r="I36" s="95">
        <f t="shared" si="4"/>
        <v>1.0084061169450707E-2</v>
      </c>
      <c r="J36" s="94" t="str">
        <f t="shared" si="5"/>
        <v>VE</v>
      </c>
      <c r="K36" s="77">
        <f t="shared" si="6"/>
        <v>4332.6270000000004</v>
      </c>
      <c r="L36" s="77">
        <f t="shared" si="7"/>
        <v>3548.2729999999997</v>
      </c>
      <c r="M36" s="77">
        <f t="shared" si="8"/>
        <v>3087.2920000000004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1.0159885170777296E-2</v>
      </c>
      <c r="J39" s="94" t="str">
        <f t="shared" si="5"/>
        <v>FVE</v>
      </c>
      <c r="K39" s="77">
        <f t="shared" si="6"/>
        <v>1611.8650000000034</v>
      </c>
      <c r="L39" s="77">
        <f t="shared" si="7"/>
        <v>460.22200000000004</v>
      </c>
      <c r="M39" s="77">
        <f t="shared" si="8"/>
        <v>299.99900000000031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174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256" t="s">
        <v>269</v>
      </c>
      <c r="B3" s="257" t="s">
        <v>109</v>
      </c>
      <c r="C3" s="48"/>
      <c r="D3" s="48"/>
      <c r="E3" s="48"/>
      <c r="F3" s="48"/>
      <c r="G3" s="48"/>
      <c r="H3" s="258"/>
      <c r="I3" s="259"/>
      <c r="J3" s="260"/>
      <c r="K3" s="313">
        <v>4</v>
      </c>
    </row>
    <row r="4" spans="1:11" s="2" customFormat="1" ht="15" x14ac:dyDescent="0.25">
      <c r="A4" s="256" t="s">
        <v>270</v>
      </c>
      <c r="B4" s="257" t="s">
        <v>346</v>
      </c>
      <c r="C4" s="48"/>
      <c r="D4" s="48"/>
      <c r="E4" s="48"/>
      <c r="F4" s="48"/>
      <c r="G4" s="48"/>
      <c r="H4" s="258"/>
      <c r="I4" s="259"/>
      <c r="J4" s="260"/>
      <c r="K4" s="313">
        <v>6</v>
      </c>
    </row>
    <row r="5" spans="1:11" s="2" customFormat="1" ht="15" x14ac:dyDescent="0.25">
      <c r="A5" s="261" t="s">
        <v>271</v>
      </c>
      <c r="B5" s="261" t="s">
        <v>272</v>
      </c>
      <c r="C5" s="48"/>
      <c r="D5" s="48"/>
      <c r="E5" s="48"/>
      <c r="F5" s="48"/>
      <c r="G5" s="48"/>
      <c r="H5" s="258"/>
      <c r="I5" s="259"/>
      <c r="J5" s="260"/>
      <c r="K5" s="313">
        <v>7</v>
      </c>
    </row>
    <row r="6" spans="1:11" s="2" customFormat="1" ht="15" x14ac:dyDescent="0.25">
      <c r="A6" s="262" t="s">
        <v>276</v>
      </c>
      <c r="B6" s="263" t="s">
        <v>273</v>
      </c>
      <c r="C6" s="49"/>
      <c r="D6" s="48"/>
      <c r="E6" s="259"/>
      <c r="F6" s="259"/>
      <c r="G6" s="259"/>
      <c r="H6" s="48"/>
      <c r="I6" s="259"/>
      <c r="J6" s="48"/>
      <c r="K6" s="314">
        <v>7</v>
      </c>
    </row>
    <row r="7" spans="1:11" s="2" customFormat="1" ht="15" x14ac:dyDescent="0.25">
      <c r="A7" s="262" t="s">
        <v>277</v>
      </c>
      <c r="B7" s="263" t="s">
        <v>274</v>
      </c>
      <c r="C7" s="49"/>
      <c r="D7" s="48"/>
      <c r="E7" s="259"/>
      <c r="F7" s="259"/>
      <c r="G7" s="259"/>
      <c r="H7" s="48"/>
      <c r="I7" s="259"/>
      <c r="J7" s="48"/>
      <c r="K7" s="314">
        <v>8</v>
      </c>
    </row>
    <row r="8" spans="1:11" s="2" customFormat="1" ht="15" x14ac:dyDescent="0.25">
      <c r="A8" s="261" t="s">
        <v>275</v>
      </c>
      <c r="B8" s="261" t="s">
        <v>279</v>
      </c>
      <c r="C8" s="49"/>
      <c r="D8" s="48"/>
      <c r="E8" s="259"/>
      <c r="F8" s="259"/>
      <c r="G8" s="259"/>
      <c r="H8" s="48"/>
      <c r="I8" s="259"/>
      <c r="J8" s="48"/>
      <c r="K8" s="313">
        <v>9</v>
      </c>
    </row>
    <row r="9" spans="1:11" s="2" customFormat="1" ht="15" x14ac:dyDescent="0.25">
      <c r="A9" s="262" t="s">
        <v>280</v>
      </c>
      <c r="B9" s="264" t="s">
        <v>390</v>
      </c>
      <c r="C9" s="49"/>
      <c r="D9" s="48"/>
      <c r="E9" s="259"/>
      <c r="F9" s="259"/>
      <c r="G9" s="259"/>
      <c r="H9" s="48"/>
      <c r="I9" s="259"/>
      <c r="J9" s="48"/>
      <c r="K9" s="314">
        <v>9</v>
      </c>
    </row>
    <row r="10" spans="1:11" s="2" customFormat="1" ht="15" x14ac:dyDescent="0.25">
      <c r="A10" s="262" t="s">
        <v>281</v>
      </c>
      <c r="B10" s="264" t="s">
        <v>393</v>
      </c>
      <c r="C10" s="49"/>
      <c r="D10" s="49"/>
      <c r="E10" s="259"/>
      <c r="F10" s="259"/>
      <c r="G10" s="259"/>
      <c r="H10" s="48"/>
      <c r="I10" s="259"/>
      <c r="J10" s="48"/>
      <c r="K10" s="314">
        <v>10</v>
      </c>
    </row>
    <row r="11" spans="1:11" s="2" customFormat="1" ht="15" x14ac:dyDescent="0.25">
      <c r="A11" s="262" t="s">
        <v>282</v>
      </c>
      <c r="B11" s="264" t="s">
        <v>347</v>
      </c>
      <c r="C11" s="49"/>
      <c r="D11" s="49"/>
      <c r="E11" s="259"/>
      <c r="F11" s="259"/>
      <c r="G11" s="259"/>
      <c r="H11" s="48"/>
      <c r="I11" s="259"/>
      <c r="J11" s="48"/>
      <c r="K11" s="314">
        <v>11</v>
      </c>
    </row>
    <row r="12" spans="1:11" s="2" customFormat="1" ht="15" x14ac:dyDescent="0.25">
      <c r="A12" s="262" t="s">
        <v>283</v>
      </c>
      <c r="B12" s="264" t="s">
        <v>392</v>
      </c>
      <c r="C12" s="49"/>
      <c r="D12" s="49"/>
      <c r="E12" s="259"/>
      <c r="F12" s="259"/>
      <c r="G12" s="259"/>
      <c r="H12" s="48"/>
      <c r="I12" s="259"/>
      <c r="J12" s="48"/>
      <c r="K12" s="314">
        <v>12</v>
      </c>
    </row>
    <row r="13" spans="1:11" s="2" customFormat="1" ht="15" x14ac:dyDescent="0.25">
      <c r="A13" s="262" t="s">
        <v>284</v>
      </c>
      <c r="B13" s="264" t="s">
        <v>391</v>
      </c>
      <c r="C13" s="49"/>
      <c r="D13" s="265"/>
      <c r="E13" s="259"/>
      <c r="F13" s="259"/>
      <c r="G13" s="259"/>
      <c r="H13" s="48"/>
      <c r="I13" s="259"/>
      <c r="J13" s="48"/>
      <c r="K13" s="314">
        <v>13</v>
      </c>
    </row>
    <row r="14" spans="1:11" s="2" customFormat="1" ht="15" x14ac:dyDescent="0.25">
      <c r="A14" s="262" t="s">
        <v>285</v>
      </c>
      <c r="B14" s="264" t="s">
        <v>348</v>
      </c>
      <c r="C14" s="49"/>
      <c r="D14" s="49"/>
      <c r="E14" s="259"/>
      <c r="F14" s="259"/>
      <c r="G14" s="259"/>
      <c r="H14" s="48"/>
      <c r="I14" s="259"/>
      <c r="J14" s="48"/>
      <c r="K14" s="314">
        <v>14</v>
      </c>
    </row>
    <row r="15" spans="1:11" s="2" customFormat="1" ht="15" x14ac:dyDescent="0.25">
      <c r="A15" s="256" t="s">
        <v>278</v>
      </c>
      <c r="B15" s="257" t="s">
        <v>176</v>
      </c>
      <c r="C15" s="49"/>
      <c r="D15" s="49"/>
      <c r="E15" s="259"/>
      <c r="F15" s="259"/>
      <c r="G15" s="259"/>
      <c r="H15" s="48"/>
      <c r="I15" s="259"/>
      <c r="J15" s="48"/>
      <c r="K15" s="313">
        <v>15</v>
      </c>
    </row>
    <row r="16" spans="1:11" s="2" customFormat="1" ht="15" x14ac:dyDescent="0.25">
      <c r="A16" s="256" t="s">
        <v>286</v>
      </c>
      <c r="B16" s="261" t="s">
        <v>307</v>
      </c>
      <c r="C16" s="49"/>
      <c r="D16" s="49"/>
      <c r="E16" s="259"/>
      <c r="F16" s="259"/>
      <c r="G16" s="259"/>
      <c r="H16" s="48"/>
      <c r="I16" s="259"/>
      <c r="J16" s="48"/>
      <c r="K16" s="313">
        <v>16</v>
      </c>
    </row>
    <row r="17" spans="1:11" s="2" customFormat="1" ht="15" x14ac:dyDescent="0.25">
      <c r="A17" s="262" t="s">
        <v>287</v>
      </c>
      <c r="B17" s="264" t="s">
        <v>93</v>
      </c>
      <c r="C17" s="49"/>
      <c r="D17" s="49"/>
      <c r="E17" s="259"/>
      <c r="F17" s="259"/>
      <c r="G17" s="259"/>
      <c r="H17" s="48"/>
      <c r="I17" s="259"/>
      <c r="J17" s="48"/>
      <c r="K17" s="314">
        <v>16</v>
      </c>
    </row>
    <row r="18" spans="1:11" s="2" customFormat="1" ht="15" x14ac:dyDescent="0.25">
      <c r="A18" s="262" t="s">
        <v>288</v>
      </c>
      <c r="B18" s="264" t="s">
        <v>95</v>
      </c>
      <c r="C18" s="49"/>
      <c r="D18" s="49"/>
      <c r="E18" s="259"/>
      <c r="F18" s="259"/>
      <c r="G18" s="259"/>
      <c r="H18" s="48"/>
      <c r="I18" s="259"/>
      <c r="J18" s="48"/>
      <c r="K18" s="314">
        <v>16</v>
      </c>
    </row>
    <row r="19" spans="1:11" s="2" customFormat="1" ht="15" x14ac:dyDescent="0.25">
      <c r="A19" s="262" t="s">
        <v>290</v>
      </c>
      <c r="B19" s="264" t="s">
        <v>94</v>
      </c>
      <c r="C19" s="48"/>
      <c r="D19" s="49"/>
      <c r="E19" s="259"/>
      <c r="F19" s="259"/>
      <c r="G19" s="259"/>
      <c r="H19" s="48"/>
      <c r="I19" s="259"/>
      <c r="J19" s="48"/>
      <c r="K19" s="314">
        <v>17</v>
      </c>
    </row>
    <row r="20" spans="1:11" s="2" customFormat="1" ht="15" x14ac:dyDescent="0.25">
      <c r="A20" s="262" t="s">
        <v>308</v>
      </c>
      <c r="B20" s="264" t="s">
        <v>175</v>
      </c>
      <c r="C20" s="48"/>
      <c r="D20" s="49"/>
      <c r="E20" s="259"/>
      <c r="F20" s="259"/>
      <c r="G20" s="259"/>
      <c r="H20" s="48"/>
      <c r="I20" s="259"/>
      <c r="J20" s="48"/>
      <c r="K20" s="314">
        <v>18</v>
      </c>
    </row>
    <row r="21" spans="1:11" s="2" customFormat="1" ht="15" x14ac:dyDescent="0.25">
      <c r="A21" s="262" t="s">
        <v>309</v>
      </c>
      <c r="B21" s="264" t="s">
        <v>243</v>
      </c>
      <c r="C21" s="48"/>
      <c r="D21" s="49"/>
      <c r="E21" s="259"/>
      <c r="F21" s="259"/>
      <c r="G21" s="259"/>
      <c r="H21" s="48"/>
      <c r="I21" s="259"/>
      <c r="J21" s="48"/>
      <c r="K21" s="314">
        <v>19</v>
      </c>
    </row>
    <row r="22" spans="1:11" s="2" customFormat="1" ht="15" x14ac:dyDescent="0.25">
      <c r="A22" s="256" t="s">
        <v>289</v>
      </c>
      <c r="B22" s="257" t="s">
        <v>304</v>
      </c>
      <c r="C22" s="48"/>
      <c r="D22" s="49"/>
      <c r="E22" s="259"/>
      <c r="F22" s="259"/>
      <c r="G22" s="259"/>
      <c r="H22" s="48"/>
      <c r="I22" s="259"/>
      <c r="J22" s="48"/>
      <c r="K22" s="313">
        <v>20</v>
      </c>
    </row>
    <row r="23" spans="1:11" s="2" customFormat="1" ht="15" x14ac:dyDescent="0.25">
      <c r="A23" s="262" t="s">
        <v>291</v>
      </c>
      <c r="B23" s="264" t="s">
        <v>259</v>
      </c>
      <c r="C23" s="49"/>
      <c r="D23" s="49"/>
      <c r="E23" s="259"/>
      <c r="F23" s="259"/>
      <c r="G23" s="259"/>
      <c r="H23" s="48"/>
      <c r="I23" s="259"/>
      <c r="J23" s="48"/>
      <c r="K23" s="314">
        <v>20</v>
      </c>
    </row>
    <row r="24" spans="1:11" s="2" customFormat="1" ht="15" x14ac:dyDescent="0.25">
      <c r="A24" s="262" t="s">
        <v>292</v>
      </c>
      <c r="B24" s="264" t="s">
        <v>220</v>
      </c>
      <c r="C24" s="49"/>
      <c r="D24" s="49"/>
      <c r="E24" s="259"/>
      <c r="F24" s="259"/>
      <c r="G24" s="259"/>
      <c r="H24" s="48"/>
      <c r="I24" s="259"/>
      <c r="J24" s="48"/>
      <c r="K24" s="314">
        <v>21</v>
      </c>
    </row>
    <row r="25" spans="1:11" s="2" customFormat="1" ht="15" x14ac:dyDescent="0.25">
      <c r="A25" s="262" t="s">
        <v>293</v>
      </c>
      <c r="B25" s="264" t="s">
        <v>221</v>
      </c>
      <c r="C25" s="49"/>
      <c r="D25" s="49"/>
      <c r="E25" s="259"/>
      <c r="F25" s="259"/>
      <c r="G25" s="259"/>
      <c r="H25" s="48"/>
      <c r="I25" s="259"/>
      <c r="J25" s="48"/>
      <c r="K25" s="314">
        <v>22</v>
      </c>
    </row>
    <row r="26" spans="1:11" s="2" customFormat="1" ht="15" x14ac:dyDescent="0.25">
      <c r="A26" s="262" t="s">
        <v>294</v>
      </c>
      <c r="B26" s="264" t="s">
        <v>222</v>
      </c>
      <c r="C26" s="49"/>
      <c r="D26" s="49"/>
      <c r="E26" s="259"/>
      <c r="F26" s="259"/>
      <c r="G26" s="259"/>
      <c r="H26" s="48"/>
      <c r="I26" s="259"/>
      <c r="J26" s="48"/>
      <c r="K26" s="314">
        <v>23</v>
      </c>
    </row>
    <row r="27" spans="1:11" s="2" customFormat="1" ht="15" x14ac:dyDescent="0.25">
      <c r="A27" s="262" t="s">
        <v>295</v>
      </c>
      <c r="B27" s="264" t="s">
        <v>260</v>
      </c>
      <c r="C27" s="49"/>
      <c r="D27" s="49"/>
      <c r="E27" s="259"/>
      <c r="F27" s="259"/>
      <c r="G27" s="259"/>
      <c r="H27" s="48"/>
      <c r="I27" s="259"/>
      <c r="J27" s="48"/>
      <c r="K27" s="314">
        <v>24</v>
      </c>
    </row>
    <row r="28" spans="1:11" s="2" customFormat="1" ht="15" x14ac:dyDescent="0.25">
      <c r="A28" s="262" t="s">
        <v>296</v>
      </c>
      <c r="B28" s="264" t="s">
        <v>223</v>
      </c>
      <c r="C28" s="49"/>
      <c r="D28" s="49"/>
      <c r="E28" s="259"/>
      <c r="F28" s="259"/>
      <c r="G28" s="259"/>
      <c r="H28" s="48"/>
      <c r="I28" s="259"/>
      <c r="J28" s="48"/>
      <c r="K28" s="314">
        <v>25</v>
      </c>
    </row>
    <row r="29" spans="1:11" s="2" customFormat="1" ht="15" x14ac:dyDescent="0.25">
      <c r="A29" s="262" t="s">
        <v>297</v>
      </c>
      <c r="B29" s="264" t="s">
        <v>224</v>
      </c>
      <c r="C29" s="49"/>
      <c r="D29" s="49"/>
      <c r="E29" s="259"/>
      <c r="F29" s="259"/>
      <c r="G29" s="259"/>
      <c r="H29" s="48"/>
      <c r="I29" s="259"/>
      <c r="J29" s="48"/>
      <c r="K29" s="314">
        <v>26</v>
      </c>
    </row>
    <row r="30" spans="1:11" s="2" customFormat="1" ht="15" x14ac:dyDescent="0.25">
      <c r="A30" s="262" t="s">
        <v>298</v>
      </c>
      <c r="B30" s="264" t="s">
        <v>225</v>
      </c>
      <c r="C30" s="49"/>
      <c r="D30" s="49"/>
      <c r="E30" s="259"/>
      <c r="F30" s="259"/>
      <c r="G30" s="259"/>
      <c r="H30" s="48"/>
      <c r="I30" s="259"/>
      <c r="J30" s="48"/>
      <c r="K30" s="314">
        <v>27</v>
      </c>
    </row>
    <row r="31" spans="1:11" s="2" customFormat="1" ht="15" x14ac:dyDescent="0.25">
      <c r="A31" s="262" t="s">
        <v>299</v>
      </c>
      <c r="B31" s="264" t="s">
        <v>226</v>
      </c>
      <c r="C31" s="49"/>
      <c r="D31" s="49"/>
      <c r="E31" s="259"/>
      <c r="F31" s="259"/>
      <c r="G31" s="259"/>
      <c r="H31" s="48"/>
      <c r="I31" s="259"/>
      <c r="J31" s="48"/>
      <c r="K31" s="314">
        <v>28</v>
      </c>
    </row>
    <row r="32" spans="1:11" s="2" customFormat="1" ht="15" x14ac:dyDescent="0.25">
      <c r="A32" s="262" t="s">
        <v>300</v>
      </c>
      <c r="B32" s="264" t="s">
        <v>227</v>
      </c>
      <c r="C32" s="49"/>
      <c r="D32" s="49"/>
      <c r="E32" s="259"/>
      <c r="F32" s="259"/>
      <c r="G32" s="259"/>
      <c r="H32" s="48"/>
      <c r="I32" s="259"/>
      <c r="J32" s="48"/>
      <c r="K32" s="314">
        <v>29</v>
      </c>
    </row>
    <row r="33" spans="1:11" s="2" customFormat="1" ht="15" x14ac:dyDescent="0.25">
      <c r="A33" s="262" t="s">
        <v>301</v>
      </c>
      <c r="B33" s="264" t="s">
        <v>228</v>
      </c>
      <c r="C33" s="49"/>
      <c r="D33" s="49"/>
      <c r="E33" s="259"/>
      <c r="F33" s="259"/>
      <c r="G33" s="259"/>
      <c r="H33" s="48"/>
      <c r="I33" s="259"/>
      <c r="J33" s="48"/>
      <c r="K33" s="314">
        <v>30</v>
      </c>
    </row>
    <row r="34" spans="1:11" s="2" customFormat="1" ht="15" x14ac:dyDescent="0.25">
      <c r="A34" s="262" t="s">
        <v>302</v>
      </c>
      <c r="B34" s="264" t="s">
        <v>229</v>
      </c>
      <c r="C34" s="49"/>
      <c r="D34" s="49"/>
      <c r="E34" s="259"/>
      <c r="F34" s="259"/>
      <c r="G34" s="259"/>
      <c r="H34" s="48"/>
      <c r="I34" s="259"/>
      <c r="J34" s="48"/>
      <c r="K34" s="314">
        <v>31</v>
      </c>
    </row>
    <row r="35" spans="1:11" s="2" customFormat="1" ht="15" x14ac:dyDescent="0.25">
      <c r="A35" s="262" t="s">
        <v>303</v>
      </c>
      <c r="B35" s="264" t="s">
        <v>230</v>
      </c>
      <c r="C35" s="49"/>
      <c r="D35" s="49"/>
      <c r="E35" s="259"/>
      <c r="F35" s="259"/>
      <c r="G35" s="259"/>
      <c r="H35" s="48"/>
      <c r="I35" s="259"/>
      <c r="J35" s="48"/>
      <c r="K35" s="314">
        <v>32</v>
      </c>
    </row>
    <row r="36" spans="1:11" s="2" customFormat="1" ht="15" x14ac:dyDescent="0.25">
      <c r="A36" s="262" t="s">
        <v>305</v>
      </c>
      <c r="B36" s="264" t="s">
        <v>231</v>
      </c>
      <c r="C36" s="49"/>
      <c r="D36" s="49"/>
      <c r="E36" s="259"/>
      <c r="F36" s="259"/>
      <c r="G36" s="259"/>
      <c r="H36" s="48"/>
      <c r="I36" s="259"/>
      <c r="J36" s="48"/>
      <c r="K36" s="314">
        <v>33</v>
      </c>
    </row>
    <row r="37" spans="1:11" s="2" customFormat="1" ht="15" x14ac:dyDescent="0.25">
      <c r="A37" s="256" t="s">
        <v>306</v>
      </c>
      <c r="B37" s="257" t="s">
        <v>244</v>
      </c>
      <c r="C37" s="266"/>
      <c r="D37" s="49"/>
      <c r="E37" s="259"/>
      <c r="F37" s="259"/>
      <c r="G37" s="259"/>
      <c r="H37" s="48"/>
      <c r="I37" s="259"/>
      <c r="J37" s="48"/>
      <c r="K37" s="313">
        <v>34</v>
      </c>
    </row>
    <row r="38" spans="1:11" s="2" customFormat="1" ht="15" x14ac:dyDescent="0.25">
      <c r="A38" s="256" t="s">
        <v>310</v>
      </c>
      <c r="B38" s="257" t="s">
        <v>405</v>
      </c>
      <c r="C38" s="48"/>
      <c r="D38" s="49"/>
      <c r="E38" s="259"/>
      <c r="F38" s="259"/>
      <c r="G38" s="259"/>
      <c r="H38" s="48"/>
      <c r="I38" s="259"/>
      <c r="J38" s="48"/>
      <c r="K38" s="313">
        <v>35</v>
      </c>
    </row>
    <row r="39" spans="1:11" s="2" customFormat="1" ht="15" x14ac:dyDescent="0.25">
      <c r="A39" s="262" t="s">
        <v>311</v>
      </c>
      <c r="B39" s="264" t="s">
        <v>399</v>
      </c>
      <c r="C39" s="48"/>
      <c r="D39" s="49"/>
      <c r="E39" s="259"/>
      <c r="F39" s="259"/>
      <c r="G39" s="259"/>
      <c r="H39" s="48"/>
      <c r="I39" s="259"/>
      <c r="J39" s="48"/>
      <c r="K39" s="314">
        <v>35</v>
      </c>
    </row>
    <row r="40" spans="1:11" s="2" customFormat="1" ht="15" x14ac:dyDescent="0.25">
      <c r="A40" s="262" t="s">
        <v>312</v>
      </c>
      <c r="B40" s="264" t="s">
        <v>403</v>
      </c>
      <c r="C40" s="48"/>
      <c r="D40" s="49"/>
      <c r="E40" s="259"/>
      <c r="F40" s="259"/>
      <c r="G40" s="259"/>
      <c r="H40" s="48"/>
      <c r="I40" s="259"/>
      <c r="J40" s="48"/>
      <c r="K40" s="314">
        <v>36</v>
      </c>
    </row>
    <row r="41" spans="1:11" s="2" customFormat="1" ht="15" x14ac:dyDescent="0.25">
      <c r="A41" s="262" t="s">
        <v>313</v>
      </c>
      <c r="B41" s="264" t="str">
        <f>"Den maxima zatížení brutto ES ČR za měsíc "&amp;TEXT('9.2'!$A$5,"mmmm")</f>
        <v>Den maxima zatížení brutto ES ČR za měsíc říjen</v>
      </c>
      <c r="C41" s="48"/>
      <c r="D41" s="49"/>
      <c r="E41" s="259"/>
      <c r="F41" s="259"/>
      <c r="G41" s="259"/>
      <c r="H41" s="48"/>
      <c r="I41" s="259"/>
      <c r="J41" s="48"/>
      <c r="K41" s="314">
        <v>37</v>
      </c>
    </row>
    <row r="42" spans="1:11" s="2" customFormat="1" ht="15" x14ac:dyDescent="0.25">
      <c r="A42" s="262" t="s">
        <v>378</v>
      </c>
      <c r="B42" s="264" t="str">
        <f>"Den maxima zatížení brutto ES ČR za měsíc "&amp;TEXT('9.2'!$G$5,"mmmm")</f>
        <v>Den maxima zatížení brutto ES ČR za měsíc listopad</v>
      </c>
      <c r="C42" s="48"/>
      <c r="D42" s="49"/>
      <c r="E42" s="259"/>
      <c r="F42" s="259"/>
      <c r="G42" s="259"/>
      <c r="H42" s="48"/>
      <c r="I42" s="259"/>
      <c r="J42" s="48"/>
      <c r="K42" s="314">
        <v>38</v>
      </c>
    </row>
    <row r="43" spans="1:11" s="2" customFormat="1" ht="15" x14ac:dyDescent="0.25">
      <c r="A43" s="262" t="s">
        <v>379</v>
      </c>
      <c r="B43" s="264" t="str">
        <f>"Den maxima zatížení brutto ES ČR za měsíc "&amp;TEXT('9.2'!$M$5,"mmmm")</f>
        <v>Den maxima zatížení brutto ES ČR za měsíc prosinec</v>
      </c>
      <c r="C43" s="48"/>
      <c r="D43" s="49"/>
      <c r="E43" s="259"/>
      <c r="F43" s="259"/>
      <c r="G43" s="259"/>
      <c r="H43" s="48"/>
      <c r="I43" s="259"/>
      <c r="J43" s="48"/>
      <c r="K43" s="314">
        <v>39</v>
      </c>
    </row>
    <row r="44" spans="1:11" s="2" customFormat="1" ht="15" x14ac:dyDescent="0.25">
      <c r="A44" s="262" t="s">
        <v>380</v>
      </c>
      <c r="B44" s="264" t="str">
        <f>"Den minima zatížení brutto ES ČR za měsíc "&amp;TEXT('9.2'!$A$5,"mmmm")</f>
        <v>Den minima zatížení brutto ES ČR za měsíc říjen</v>
      </c>
      <c r="C44" s="48"/>
      <c r="D44" s="49"/>
      <c r="E44" s="259"/>
      <c r="F44" s="259"/>
      <c r="G44" s="259"/>
      <c r="H44" s="48"/>
      <c r="I44" s="259"/>
      <c r="J44" s="48"/>
      <c r="K44" s="314">
        <v>40</v>
      </c>
    </row>
    <row r="45" spans="1:11" s="2" customFormat="1" ht="15" x14ac:dyDescent="0.25">
      <c r="A45" s="262" t="s">
        <v>381</v>
      </c>
      <c r="B45" s="264" t="str">
        <f>"Den minima zatížení brutto ES ČR za měsíc "&amp;TEXT('9.2'!$G$5,"mmmm")</f>
        <v>Den minima zatížení brutto ES ČR za měsíc listopad</v>
      </c>
      <c r="C45" s="48"/>
      <c r="D45" s="49"/>
      <c r="E45" s="259"/>
      <c r="F45" s="259"/>
      <c r="G45" s="259"/>
      <c r="H45" s="48"/>
      <c r="I45" s="259"/>
      <c r="J45" s="48"/>
      <c r="K45" s="314">
        <v>41</v>
      </c>
    </row>
    <row r="46" spans="1:11" s="2" customFormat="1" ht="15" x14ac:dyDescent="0.25">
      <c r="A46" s="262" t="s">
        <v>402</v>
      </c>
      <c r="B46" s="264" t="str">
        <f>"Den minima zatížení brutto ES ČR za měsíc "&amp;TEXT('9.2'!$M$5,"mmmm")</f>
        <v>Den minima zatížení brutto ES ČR za měsíc prosinec</v>
      </c>
      <c r="C46" s="48"/>
      <c r="D46" s="49"/>
      <c r="E46" s="259"/>
      <c r="F46" s="259"/>
      <c r="G46" s="259"/>
      <c r="H46" s="48"/>
      <c r="I46" s="259"/>
      <c r="J46" s="48"/>
      <c r="K46" s="314">
        <v>42</v>
      </c>
    </row>
    <row r="47" spans="1:11" s="2" customFormat="1" ht="15" x14ac:dyDescent="0.25">
      <c r="A47" s="256" t="s">
        <v>314</v>
      </c>
      <c r="B47" s="257" t="s">
        <v>96</v>
      </c>
      <c r="C47" s="48"/>
      <c r="D47" s="49"/>
      <c r="E47" s="259"/>
      <c r="F47" s="259"/>
      <c r="G47" s="259"/>
      <c r="H47" s="48"/>
      <c r="I47" s="259"/>
      <c r="J47" s="48"/>
      <c r="K47" s="313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328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2938.0990600000005</v>
      </c>
      <c r="C7" s="446"/>
      <c r="D7" s="446"/>
      <c r="E7" s="446"/>
      <c r="F7" s="446"/>
      <c r="G7" s="447"/>
      <c r="H7" s="445">
        <f>SUM(H8,J8,L8)</f>
        <v>5134978.9340000004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2938.2639700000004</v>
      </c>
      <c r="C8" s="317">
        <v>0.14086469466917301</v>
      </c>
      <c r="D8" s="318">
        <f>SUM(D9:D16)</f>
        <v>2937.8584500000002</v>
      </c>
      <c r="E8" s="317">
        <v>0.14086542493025356</v>
      </c>
      <c r="F8" s="318">
        <f>SUM(F9:F16)</f>
        <v>2938.0990600000005</v>
      </c>
      <c r="G8" s="319">
        <v>0.14089947505776348</v>
      </c>
      <c r="H8" s="316">
        <f>SUM(H9:H16)</f>
        <v>1724604.287</v>
      </c>
      <c r="I8" s="317">
        <v>0.21550146492367214</v>
      </c>
      <c r="J8" s="318">
        <f>SUM(J9:J16)</f>
        <v>1672752.4090000002</v>
      </c>
      <c r="K8" s="317">
        <v>0.20207229739262877</v>
      </c>
      <c r="L8" s="318">
        <f>SUM(L9:L16)</f>
        <v>1737622.2379999999</v>
      </c>
      <c r="M8" s="317">
        <v>0.21004911661082099</v>
      </c>
      <c r="N8" s="10"/>
    </row>
    <row r="9" spans="1:24" x14ac:dyDescent="0.2">
      <c r="A9" s="191" t="s">
        <v>7</v>
      </c>
      <c r="B9" s="176">
        <v>2250</v>
      </c>
      <c r="C9" s="199">
        <v>0.52447552447552448</v>
      </c>
      <c r="D9" s="177">
        <v>2250</v>
      </c>
      <c r="E9" s="199">
        <v>0.52447552447552448</v>
      </c>
      <c r="F9" s="177">
        <v>2250</v>
      </c>
      <c r="G9" s="200">
        <v>0.52447552447552448</v>
      </c>
      <c r="H9" s="176">
        <v>1631943.74</v>
      </c>
      <c r="I9" s="199">
        <v>0.52519879499924127</v>
      </c>
      <c r="J9" s="177">
        <v>1584166.59</v>
      </c>
      <c r="K9" s="199">
        <v>0.54965237397289002</v>
      </c>
      <c r="L9" s="177">
        <v>1636951.5</v>
      </c>
      <c r="M9" s="199">
        <v>0.59594877094429721</v>
      </c>
      <c r="X9" s="77"/>
    </row>
    <row r="10" spans="1:24" x14ac:dyDescent="0.2">
      <c r="A10" s="191" t="s">
        <v>20</v>
      </c>
      <c r="B10" s="176">
        <v>215.44500000000002</v>
      </c>
      <c r="C10" s="199">
        <v>2.2613686399827023E-2</v>
      </c>
      <c r="D10" s="179">
        <v>215.44500000000002</v>
      </c>
      <c r="E10" s="199">
        <v>2.2613686399827023E-2</v>
      </c>
      <c r="F10" s="179">
        <v>215.44500000000002</v>
      </c>
      <c r="G10" s="200">
        <v>2.2613686399827023E-2</v>
      </c>
      <c r="H10" s="176">
        <v>26641.701000000005</v>
      </c>
      <c r="I10" s="199">
        <v>7.1072883163587394E-3</v>
      </c>
      <c r="J10" s="179">
        <v>41503.213000000003</v>
      </c>
      <c r="K10" s="199">
        <v>1.0007838318272953E-2</v>
      </c>
      <c r="L10" s="179">
        <v>48786.632999999994</v>
      </c>
      <c r="M10" s="199">
        <v>1.1369466074700917E-2</v>
      </c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X11" s="77"/>
    </row>
    <row r="12" spans="1:24" x14ac:dyDescent="0.2">
      <c r="A12" s="191" t="s">
        <v>22</v>
      </c>
      <c r="B12" s="176">
        <v>51.749000000000002</v>
      </c>
      <c r="C12" s="199">
        <v>5.2866826758343824E-2</v>
      </c>
      <c r="D12" s="179">
        <v>51.749000000000002</v>
      </c>
      <c r="E12" s="199">
        <v>5.2809100444135705E-2</v>
      </c>
      <c r="F12" s="179">
        <v>52.949000000000005</v>
      </c>
      <c r="G12" s="200">
        <v>5.3922143711999229E-2</v>
      </c>
      <c r="H12" s="176">
        <v>26072.775000000001</v>
      </c>
      <c r="I12" s="199">
        <v>7.7331928800409844E-2</v>
      </c>
      <c r="J12" s="179">
        <v>26279.948</v>
      </c>
      <c r="K12" s="199">
        <v>7.1650102173574967E-2</v>
      </c>
      <c r="L12" s="179">
        <v>27003.078000000009</v>
      </c>
      <c r="M12" s="199">
        <v>6.9937693628115041E-2</v>
      </c>
      <c r="X12" s="77"/>
    </row>
    <row r="13" spans="1:24" x14ac:dyDescent="0.2">
      <c r="A13" s="191" t="s">
        <v>43</v>
      </c>
      <c r="B13" s="176">
        <v>176.19975000000011</v>
      </c>
      <c r="C13" s="199">
        <v>0.15837017729656386</v>
      </c>
      <c r="D13" s="179">
        <v>176.0077500000001</v>
      </c>
      <c r="E13" s="199">
        <v>0.15826617081061345</v>
      </c>
      <c r="F13" s="179">
        <v>175.86775000000011</v>
      </c>
      <c r="G13" s="200">
        <v>0.15825996329945263</v>
      </c>
      <c r="H13" s="176">
        <v>16514.073999999997</v>
      </c>
      <c r="I13" s="199">
        <v>9.3071136835565935E-2</v>
      </c>
      <c r="J13" s="179">
        <v>12938.868999999999</v>
      </c>
      <c r="K13" s="199">
        <v>8.9996326103970251E-2</v>
      </c>
      <c r="L13" s="179">
        <v>20334.296000000002</v>
      </c>
      <c r="M13" s="199">
        <v>0.14074301749093801</v>
      </c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0</v>
      </c>
      <c r="C15" s="199">
        <v>0</v>
      </c>
      <c r="D15" s="179">
        <v>0</v>
      </c>
      <c r="E15" s="201">
        <v>0</v>
      </c>
      <c r="F15" s="179">
        <v>0</v>
      </c>
      <c r="G15" s="202">
        <v>0</v>
      </c>
      <c r="H15" s="176">
        <v>0</v>
      </c>
      <c r="I15" s="199">
        <v>0</v>
      </c>
      <c r="J15" s="179">
        <v>0</v>
      </c>
      <c r="K15" s="201">
        <v>0</v>
      </c>
      <c r="L15" s="179">
        <v>0</v>
      </c>
      <c r="M15" s="201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244.87022000000013</v>
      </c>
      <c r="C16" s="199">
        <v>0.11796860849813738</v>
      </c>
      <c r="D16" s="177">
        <v>244.65670000000011</v>
      </c>
      <c r="E16" s="201">
        <v>0.11806908736976954</v>
      </c>
      <c r="F16" s="177">
        <v>243.83731000000009</v>
      </c>
      <c r="G16" s="202">
        <v>0.11792225446624584</v>
      </c>
      <c r="H16" s="176">
        <v>23431.996999999985</v>
      </c>
      <c r="I16" s="199">
        <v>0.12421338624171176</v>
      </c>
      <c r="J16" s="177">
        <v>7863.7890000000007</v>
      </c>
      <c r="K16" s="201">
        <v>0.13843972622563111</v>
      </c>
      <c r="L16" s="177">
        <v>4546.7310000000207</v>
      </c>
      <c r="M16" s="201">
        <v>0.13144704291848155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2.3660926442105587E-2</v>
      </c>
      <c r="J19" s="94" t="str">
        <f>A9</f>
        <v>JE</v>
      </c>
      <c r="K19" s="83">
        <f t="shared" ref="K19:K26" si="0">H9+J9+L9</f>
        <v>4853061.83</v>
      </c>
      <c r="L19" s="94" t="str">
        <f>A9</f>
        <v>JE</v>
      </c>
      <c r="M19" s="92">
        <f>K19/'6.1, 6.2'!B5</f>
        <v>0.55551104566814713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4.9082750827825934E-2</v>
      </c>
      <c r="J20" s="94" t="str">
        <f t="shared" ref="J20:J26" si="1">A10</f>
        <v>PE</v>
      </c>
      <c r="K20" s="83">
        <f t="shared" si="0"/>
        <v>116931.54699999999</v>
      </c>
      <c r="L20" s="94" t="str">
        <f t="shared" ref="L20:L26" si="2">A10</f>
        <v>PE</v>
      </c>
      <c r="M20" s="92">
        <f>K20/'6.1, 6.2'!C5</f>
        <v>9.5950939773097026E-3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 *)</v>
      </c>
      <c r="I21" s="93">
        <f>(B26+D26+F26)/'6.1, 6.2'!D25</f>
        <v>7.1853041631845471E-2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835256.56286791293</v>
      </c>
      <c r="C22" s="470"/>
      <c r="D22" s="470"/>
      <c r="E22" s="470"/>
      <c r="F22" s="470"/>
      <c r="G22" s="470"/>
      <c r="H22" s="85" t="str">
        <f>A27</f>
        <v>MOO *)</v>
      </c>
      <c r="I22" s="93">
        <f>(B27+D27+F27)/'6.1, 6.2'!E25</f>
        <v>7.1898418544458928E-2</v>
      </c>
      <c r="J22" s="94" t="str">
        <f t="shared" si="1"/>
        <v>PSE</v>
      </c>
      <c r="K22" s="83">
        <f t="shared" si="0"/>
        <v>79355.801000000007</v>
      </c>
      <c r="L22" s="94" t="str">
        <f t="shared" si="2"/>
        <v>PSE</v>
      </c>
      <c r="M22" s="92">
        <f>K22/'6.1, 6.2'!E5</f>
        <v>7.280096764137399E-2</v>
      </c>
      <c r="N22" s="85"/>
      <c r="O22" s="75"/>
    </row>
    <row r="23" spans="1:15" x14ac:dyDescent="0.2">
      <c r="A23" s="469"/>
      <c r="B23" s="316">
        <f>SUM(B24:B27)</f>
        <v>260290.34300958359</v>
      </c>
      <c r="C23" s="320">
        <v>5.6197218414633716E-2</v>
      </c>
      <c r="D23" s="318">
        <f>SUM(D24:D27)</f>
        <v>281045.04487186542</v>
      </c>
      <c r="E23" s="320">
        <v>5.665576643422874E-2</v>
      </c>
      <c r="F23" s="318">
        <f>SUM(F24:F27)</f>
        <v>293921.17498646391</v>
      </c>
      <c r="G23" s="320">
        <v>5.6697604106707392E-2</v>
      </c>
      <c r="H23" s="75"/>
      <c r="I23" s="75"/>
      <c r="J23" s="94" t="str">
        <f t="shared" si="1"/>
        <v>VE</v>
      </c>
      <c r="K23" s="83">
        <f t="shared" si="0"/>
        <v>49787.239000000001</v>
      </c>
      <c r="L23" s="94" t="str">
        <f t="shared" si="2"/>
        <v>VE</v>
      </c>
      <c r="M23" s="92">
        <f>K23/'6.1, 6.2'!F5</f>
        <v>0.10691201348876245</v>
      </c>
      <c r="N23" s="85"/>
      <c r="O23" s="75"/>
    </row>
    <row r="24" spans="1:15" x14ac:dyDescent="0.2">
      <c r="A24" s="166" t="s">
        <v>8</v>
      </c>
      <c r="B24" s="176">
        <v>17158.7366290967</v>
      </c>
      <c r="C24" s="199">
        <v>2.6223804096243232E-2</v>
      </c>
      <c r="D24" s="177">
        <v>15271.558000000001</v>
      </c>
      <c r="E24" s="199">
        <v>2.3497083640879216E-2</v>
      </c>
      <c r="F24" s="177">
        <v>12897.911</v>
      </c>
      <c r="G24" s="199">
        <v>2.1092676887020604E-2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66" t="s">
        <v>9</v>
      </c>
      <c r="B25" s="176">
        <v>97471.604636985692</v>
      </c>
      <c r="C25" s="199">
        <v>4.9455411643577259E-2</v>
      </c>
      <c r="D25" s="179">
        <v>102434.344</v>
      </c>
      <c r="E25" s="199">
        <v>4.9965581330204359E-2</v>
      </c>
      <c r="F25" s="179">
        <v>89722.251000000004</v>
      </c>
      <c r="G25" s="199">
        <v>4.7729233387802397E-2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ht="14.25" x14ac:dyDescent="0.2">
      <c r="A26" s="166" t="s">
        <v>443</v>
      </c>
      <c r="B26" s="176">
        <v>45274.214281968198</v>
      </c>
      <c r="C26" s="199">
        <v>7.1257934356593194E-2</v>
      </c>
      <c r="D26" s="179">
        <v>50804.300997005397</v>
      </c>
      <c r="E26" s="201">
        <v>7.2405896173745363E-2</v>
      </c>
      <c r="F26" s="179">
        <v>55428.368823322897</v>
      </c>
      <c r="G26" s="201">
        <v>7.1840326568679252E-2</v>
      </c>
      <c r="H26" s="75"/>
      <c r="I26" s="75"/>
      <c r="J26" s="94" t="str">
        <f t="shared" si="1"/>
        <v>FVE</v>
      </c>
      <c r="K26" s="83">
        <f t="shared" si="0"/>
        <v>35842.517000000007</v>
      </c>
      <c r="L26" s="94" t="str">
        <f t="shared" si="2"/>
        <v>FVE</v>
      </c>
      <c r="M26" s="92">
        <f>K26/'6.1, 6.2'!I5</f>
        <v>0.12799257835158764</v>
      </c>
    </row>
    <row r="27" spans="1:15" ht="14.25" x14ac:dyDescent="0.2">
      <c r="A27" s="166" t="s">
        <v>444</v>
      </c>
      <c r="B27" s="176">
        <v>100385.78746153299</v>
      </c>
      <c r="C27" s="199">
        <v>7.3212552831689204E-2</v>
      </c>
      <c r="D27" s="177">
        <v>112534.84187485999</v>
      </c>
      <c r="E27" s="201">
        <v>7.2189519028174956E-2</v>
      </c>
      <c r="F27" s="177">
        <v>135872.644163141</v>
      </c>
      <c r="G27" s="201">
        <v>7.0724297689905805E-2</v>
      </c>
      <c r="H27" s="75"/>
      <c r="I27" s="75"/>
      <c r="J27" s="75"/>
      <c r="K27" s="75"/>
      <c r="L27" s="75"/>
      <c r="M27" s="75"/>
    </row>
    <row r="28" spans="1:15" ht="12" customHeight="1" x14ac:dyDescent="0.2">
      <c r="A28" s="482" t="s">
        <v>450</v>
      </c>
      <c r="B28" s="482"/>
      <c r="C28" s="482"/>
      <c r="D28" s="482"/>
      <c r="E28" s="482"/>
      <c r="F28" s="404"/>
      <c r="G28" s="76" t="s">
        <v>416</v>
      </c>
      <c r="H28" s="404"/>
      <c r="I28" s="75"/>
      <c r="J28" s="75"/>
      <c r="K28" s="75"/>
      <c r="L28" s="75"/>
      <c r="M28" s="75"/>
      <c r="N28" s="85"/>
      <c r="O28" s="75"/>
    </row>
    <row r="29" spans="1:15" x14ac:dyDescent="0.2">
      <c r="A29" s="483"/>
      <c r="B29" s="483"/>
      <c r="C29" s="483"/>
      <c r="D29" s="483"/>
      <c r="E29" s="483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1631943.74</v>
      </c>
      <c r="L31" s="77">
        <f t="shared" ref="L31:L38" si="7">J9</f>
        <v>1584166.59</v>
      </c>
      <c r="M31" s="77">
        <f t="shared" ref="M31:M38" si="8">L9</f>
        <v>1636951.5</v>
      </c>
    </row>
    <row r="32" spans="1:15" x14ac:dyDescent="0.2">
      <c r="H32" s="94" t="str">
        <f t="shared" si="3"/>
        <v>PE</v>
      </c>
      <c r="I32" s="95">
        <f t="shared" si="4"/>
        <v>2.2613686399827023E-2</v>
      </c>
      <c r="J32" s="94" t="str">
        <f t="shared" si="5"/>
        <v>PE</v>
      </c>
      <c r="K32" s="77">
        <f t="shared" si="6"/>
        <v>26641.701000000005</v>
      </c>
      <c r="L32" s="77">
        <f t="shared" si="7"/>
        <v>41503.213000000003</v>
      </c>
      <c r="M32" s="77">
        <f t="shared" si="8"/>
        <v>48786.632999999994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5.3922143711999229E-2</v>
      </c>
      <c r="J34" s="94" t="str">
        <f t="shared" si="5"/>
        <v>PSE</v>
      </c>
      <c r="K34" s="77">
        <f t="shared" si="6"/>
        <v>26072.775000000001</v>
      </c>
      <c r="L34" s="77">
        <f t="shared" si="7"/>
        <v>26279.948</v>
      </c>
      <c r="M34" s="77">
        <f t="shared" si="8"/>
        <v>27003.078000000009</v>
      </c>
    </row>
    <row r="35" spans="8:13" ht="13.5" customHeight="1" x14ac:dyDescent="0.2">
      <c r="H35" s="94" t="str">
        <f t="shared" si="3"/>
        <v>VE</v>
      </c>
      <c r="I35" s="95">
        <f t="shared" si="4"/>
        <v>0.15825996329945263</v>
      </c>
      <c r="J35" s="94" t="str">
        <f t="shared" si="5"/>
        <v>VE</v>
      </c>
      <c r="K35" s="77">
        <f t="shared" si="6"/>
        <v>16514.073999999997</v>
      </c>
      <c r="L35" s="77">
        <f t="shared" si="7"/>
        <v>12938.868999999999</v>
      </c>
      <c r="M35" s="77">
        <f t="shared" si="8"/>
        <v>20334.296000000002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0.11792225446624584</v>
      </c>
      <c r="J38" s="94" t="str">
        <f t="shared" si="5"/>
        <v>FVE</v>
      </c>
      <c r="K38" s="77">
        <f t="shared" si="6"/>
        <v>23431.996999999985</v>
      </c>
      <c r="L38" s="77">
        <f t="shared" si="7"/>
        <v>7863.7890000000007</v>
      </c>
      <c r="M38" s="77">
        <f t="shared" si="8"/>
        <v>4546.7310000000207</v>
      </c>
    </row>
    <row r="39" spans="8:13" ht="12.75" customHeight="1" x14ac:dyDescent="0.2"/>
  </sheetData>
  <mergeCells count="21">
    <mergeCell ref="H5:I5"/>
    <mergeCell ref="J5:K5"/>
    <mergeCell ref="L5:M5"/>
    <mergeCell ref="A7:A8"/>
    <mergeCell ref="H3:M3"/>
    <mergeCell ref="H4:M4"/>
    <mergeCell ref="H7:M7"/>
    <mergeCell ref="A28:E29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329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8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86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87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88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88"/>
    </row>
    <row r="7" spans="1:21" x14ac:dyDescent="0.2">
      <c r="A7" s="471" t="s">
        <v>53</v>
      </c>
      <c r="B7" s="445">
        <f>F8</f>
        <v>916.59627999999907</v>
      </c>
      <c r="C7" s="446"/>
      <c r="D7" s="446"/>
      <c r="E7" s="446"/>
      <c r="F7" s="446"/>
      <c r="G7" s="447"/>
      <c r="H7" s="445">
        <f>SUM(H8,J8,L8)</f>
        <v>484955.28500000003</v>
      </c>
      <c r="I7" s="446"/>
      <c r="J7" s="446"/>
      <c r="K7" s="446"/>
      <c r="L7" s="446"/>
      <c r="M7" s="446"/>
      <c r="N7" s="89"/>
    </row>
    <row r="8" spans="1:21" x14ac:dyDescent="0.2">
      <c r="A8" s="472"/>
      <c r="B8" s="316">
        <f>SUM(B9:B16)</f>
        <v>915.80589999999893</v>
      </c>
      <c r="C8" s="317">
        <v>4.3905081298644184E-2</v>
      </c>
      <c r="D8" s="318">
        <f>SUM(D9:D16)</f>
        <v>915.79594999999904</v>
      </c>
      <c r="E8" s="317">
        <v>4.3910892182758197E-2</v>
      </c>
      <c r="F8" s="318">
        <f>SUM(F9:F16)</f>
        <v>916.59627999999907</v>
      </c>
      <c r="G8" s="319">
        <v>4.395629012314467E-2</v>
      </c>
      <c r="H8" s="316">
        <f>SUM(H9:H16)</f>
        <v>162067.73300000009</v>
      </c>
      <c r="I8" s="317">
        <v>2.0251505891309769E-2</v>
      </c>
      <c r="J8" s="318">
        <f>SUM(J9:J16)</f>
        <v>157125.66099999999</v>
      </c>
      <c r="K8" s="317">
        <v>1.8981137391747355E-2</v>
      </c>
      <c r="L8" s="318">
        <f>SUM(L9:L16)</f>
        <v>165761.89099999997</v>
      </c>
      <c r="M8" s="317">
        <v>2.0037806843658267E-2</v>
      </c>
      <c r="N8" s="9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226.29999999999998</v>
      </c>
      <c r="C10" s="199">
        <v>2.3753056382282506E-2</v>
      </c>
      <c r="D10" s="179">
        <v>226.29999999999998</v>
      </c>
      <c r="E10" s="199">
        <v>2.3753056382282506E-2</v>
      </c>
      <c r="F10" s="179">
        <v>226.29999999999998</v>
      </c>
      <c r="G10" s="200">
        <v>2.3753056382282506E-2</v>
      </c>
      <c r="H10" s="176">
        <v>36597.266000000003</v>
      </c>
      <c r="I10" s="199">
        <v>9.7631649365208673E-3</v>
      </c>
      <c r="J10" s="179">
        <v>46009.167000000001</v>
      </c>
      <c r="K10" s="199">
        <v>1.1094377307473025E-2</v>
      </c>
      <c r="L10" s="179">
        <v>55159.287000000004</v>
      </c>
      <c r="M10" s="199">
        <v>1.2854579291241341E-2</v>
      </c>
      <c r="N10" s="83"/>
      <c r="O10" s="92"/>
    </row>
    <row r="11" spans="1:21" x14ac:dyDescent="0.2">
      <c r="A11" s="191" t="s">
        <v>21</v>
      </c>
      <c r="B11" s="176">
        <v>118.5</v>
      </c>
      <c r="C11" s="199">
        <v>8.690869086908691E-2</v>
      </c>
      <c r="D11" s="179">
        <v>118.5</v>
      </c>
      <c r="E11" s="199">
        <v>8.690869086908691E-2</v>
      </c>
      <c r="F11" s="179">
        <v>118.5</v>
      </c>
      <c r="G11" s="200">
        <v>8.690869086908691E-2</v>
      </c>
      <c r="H11" s="176">
        <v>40586.9</v>
      </c>
      <c r="I11" s="199">
        <v>0.16080449434356012</v>
      </c>
      <c r="J11" s="179">
        <v>55092.800000000003</v>
      </c>
      <c r="K11" s="199">
        <v>0.10921115257007823</v>
      </c>
      <c r="L11" s="179">
        <v>57642.8</v>
      </c>
      <c r="M11" s="199">
        <v>0.12279955233599463</v>
      </c>
      <c r="N11" s="83"/>
      <c r="O11" s="92"/>
    </row>
    <row r="12" spans="1:21" x14ac:dyDescent="0.2">
      <c r="A12" s="191" t="s">
        <v>22</v>
      </c>
      <c r="B12" s="176">
        <v>78.10899999999998</v>
      </c>
      <c r="C12" s="199">
        <v>7.9796227391205177E-2</v>
      </c>
      <c r="D12" s="179">
        <v>78.418999999999983</v>
      </c>
      <c r="E12" s="199">
        <v>8.0025446824647378E-2</v>
      </c>
      <c r="F12" s="179">
        <v>78.467999999999975</v>
      </c>
      <c r="G12" s="200">
        <v>7.9910154541032952E-2</v>
      </c>
      <c r="H12" s="176">
        <v>33530.199000000008</v>
      </c>
      <c r="I12" s="199">
        <v>9.9450670737256539E-2</v>
      </c>
      <c r="J12" s="179">
        <v>36638.65400000001</v>
      </c>
      <c r="K12" s="199">
        <v>9.9892256354626813E-2</v>
      </c>
      <c r="L12" s="179">
        <v>38038.819999999985</v>
      </c>
      <c r="M12" s="199">
        <v>9.8520151633640182E-2</v>
      </c>
      <c r="N12" s="83"/>
      <c r="O12" s="92"/>
    </row>
    <row r="13" spans="1:21" x14ac:dyDescent="0.2">
      <c r="A13" s="191" t="s">
        <v>43</v>
      </c>
      <c r="B13" s="176">
        <v>34.268000000000001</v>
      </c>
      <c r="C13" s="199">
        <v>3.0800436638523308E-2</v>
      </c>
      <c r="D13" s="179">
        <v>34.268000000000001</v>
      </c>
      <c r="E13" s="199">
        <v>3.0813785991458321E-2</v>
      </c>
      <c r="F13" s="179">
        <v>34.268000000000001</v>
      </c>
      <c r="G13" s="200">
        <v>3.0837105849967596E-2</v>
      </c>
      <c r="H13" s="176">
        <v>4623.2820000000002</v>
      </c>
      <c r="I13" s="199">
        <v>2.6056205855163848E-2</v>
      </c>
      <c r="J13" s="179">
        <v>3523.9949999999985</v>
      </c>
      <c r="K13" s="199">
        <v>2.4511153425292469E-2</v>
      </c>
      <c r="L13" s="179">
        <v>4665.4620000000004</v>
      </c>
      <c r="M13" s="199">
        <v>3.229180886662153E-2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8.4101999999999997</v>
      </c>
      <c r="C15" s="199">
        <v>2.4778742289236166E-2</v>
      </c>
      <c r="D15" s="179">
        <v>8.4101999999999997</v>
      </c>
      <c r="E15" s="201">
        <v>2.4778742289236166E-2</v>
      </c>
      <c r="F15" s="179">
        <v>8.2601999999999993</v>
      </c>
      <c r="G15" s="202">
        <v>2.4347561574111321E-2</v>
      </c>
      <c r="H15" s="176">
        <v>1274.4390000000001</v>
      </c>
      <c r="I15" s="199">
        <v>1.7835023440708767E-2</v>
      </c>
      <c r="J15" s="179">
        <v>1126.2120000000002</v>
      </c>
      <c r="K15" s="201">
        <v>1.9261343719411697E-2</v>
      </c>
      <c r="L15" s="179">
        <v>1200.3389999999999</v>
      </c>
      <c r="M15" s="201">
        <v>1.7969429698204222E-2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450.21869999999905</v>
      </c>
      <c r="C16" s="199">
        <v>0.21689723462020094</v>
      </c>
      <c r="D16" s="177">
        <v>449.89874999999915</v>
      </c>
      <c r="E16" s="201">
        <v>0.21711702488139495</v>
      </c>
      <c r="F16" s="177">
        <v>450.80007999999913</v>
      </c>
      <c r="G16" s="202">
        <v>0.21801159858252972</v>
      </c>
      <c r="H16" s="176">
        <v>45455.647000000077</v>
      </c>
      <c r="I16" s="199">
        <v>0.24096110278940031</v>
      </c>
      <c r="J16" s="177">
        <v>14734.832999999988</v>
      </c>
      <c r="K16" s="201">
        <v>0.25940246444816778</v>
      </c>
      <c r="L16" s="177">
        <v>9055.1829999999827</v>
      </c>
      <c r="M16" s="201">
        <v>0.26178743110944913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6.8826847511429146E-2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0.11435351549445598</v>
      </c>
      <c r="J20" s="94" t="str">
        <f t="shared" ref="J20:J26" si="1">A10</f>
        <v>PE</v>
      </c>
      <c r="K20" s="83">
        <f t="shared" si="0"/>
        <v>137765.72</v>
      </c>
      <c r="L20" s="94" t="str">
        <f t="shared" ref="L20:L26" si="2">A10</f>
        <v>PE</v>
      </c>
      <c r="M20" s="92">
        <f>K20/'6.1, 6.2'!C5</f>
        <v>1.1304691198960491E-2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 *)</v>
      </c>
      <c r="I21" s="93">
        <f>(B26+D26+F26)/'6.1, 6.2'!D25</f>
        <v>9.0756287995557475E-2</v>
      </c>
      <c r="J21" s="94" t="str">
        <f t="shared" si="1"/>
        <v>PPE</v>
      </c>
      <c r="K21" s="83">
        <f t="shared" si="0"/>
        <v>153322.5</v>
      </c>
      <c r="L21" s="94" t="str">
        <f t="shared" si="2"/>
        <v>PPE</v>
      </c>
      <c r="M21" s="92">
        <f>K21/'6.1, 6.2'!D5</f>
        <v>0.12503201181577284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1476858.7912616872</v>
      </c>
      <c r="C22" s="470"/>
      <c r="D22" s="470"/>
      <c r="E22" s="470"/>
      <c r="F22" s="470"/>
      <c r="G22" s="470"/>
      <c r="H22" s="85" t="str">
        <f>A27</f>
        <v>MOO *)</v>
      </c>
      <c r="I22" s="93">
        <f>(B27+D27+F27)/'6.1, 6.2'!E25</f>
        <v>9.8709669680395587E-2</v>
      </c>
      <c r="J22" s="94" t="str">
        <f t="shared" si="1"/>
        <v>PSE</v>
      </c>
      <c r="K22" s="83">
        <f t="shared" si="0"/>
        <v>108207.67300000001</v>
      </c>
      <c r="L22" s="94" t="str">
        <f t="shared" si="2"/>
        <v>PSE</v>
      </c>
      <c r="M22" s="92">
        <f>K22/'6.1, 6.2'!E5</f>
        <v>9.9269658945555575E-2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69"/>
      <c r="B23" s="316">
        <f>SUM(B24:B27)</f>
        <v>468934.25672526634</v>
      </c>
      <c r="C23" s="320">
        <v>0.10124386691642814</v>
      </c>
      <c r="D23" s="318">
        <f>SUM(D24:D27)</f>
        <v>494258.63314333407</v>
      </c>
      <c r="E23" s="320">
        <v>9.963741467221697E-2</v>
      </c>
      <c r="F23" s="318">
        <f>SUM(F24:F27)</f>
        <v>513665.90139308682</v>
      </c>
      <c r="G23" s="320">
        <v>9.9086518423320391E-2</v>
      </c>
      <c r="H23" s="75"/>
      <c r="I23" s="75"/>
      <c r="J23" s="94" t="str">
        <f t="shared" si="1"/>
        <v>VE</v>
      </c>
      <c r="K23" s="83">
        <f t="shared" si="0"/>
        <v>12812.738999999998</v>
      </c>
      <c r="L23" s="94" t="str">
        <f t="shared" si="2"/>
        <v>VE</v>
      </c>
      <c r="M23" s="92">
        <f>K23/'6.1, 6.2'!F5</f>
        <v>2.7513791732776995E-2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40152.942030569902</v>
      </c>
      <c r="C24" s="199">
        <v>6.1365991474682823E-2</v>
      </c>
      <c r="D24" s="177">
        <v>50690.267000000305</v>
      </c>
      <c r="E24" s="199">
        <v>7.7992922757292124E-2</v>
      </c>
      <c r="F24" s="177">
        <v>41011.200999999695</v>
      </c>
      <c r="G24" s="199">
        <v>6.7067915993655858E-2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226540.91637297699</v>
      </c>
      <c r="C25" s="199">
        <v>0.11494295507973554</v>
      </c>
      <c r="D25" s="179">
        <v>232699.49600000001</v>
      </c>
      <c r="E25" s="199">
        <v>0.11350651684639641</v>
      </c>
      <c r="F25" s="179">
        <v>215538.451</v>
      </c>
      <c r="G25" s="199">
        <v>0.11465923912034273</v>
      </c>
      <c r="H25" s="75"/>
      <c r="I25" s="75"/>
      <c r="J25" s="94" t="str">
        <f t="shared" si="1"/>
        <v>VTE</v>
      </c>
      <c r="K25" s="83">
        <f t="shared" si="0"/>
        <v>3600.9900000000002</v>
      </c>
      <c r="L25" s="94" t="str">
        <f t="shared" si="2"/>
        <v>VTE</v>
      </c>
      <c r="M25" s="92">
        <f>K25/'6.1, 6.2'!H5</f>
        <v>1.830458609843191E-2</v>
      </c>
      <c r="N25" s="85"/>
      <c r="O25" s="93"/>
    </row>
    <row r="26" spans="1:20" ht="14.25" x14ac:dyDescent="0.2">
      <c r="A26" s="166" t="s">
        <v>443</v>
      </c>
      <c r="B26" s="176">
        <v>64420.2887624664</v>
      </c>
      <c r="C26" s="199">
        <v>0.10139229980401659</v>
      </c>
      <c r="D26" s="179">
        <v>56369.267872748802</v>
      </c>
      <c r="E26" s="201">
        <v>8.0337043850379264E-2</v>
      </c>
      <c r="F26" s="179">
        <v>70576.070965488092</v>
      </c>
      <c r="G26" s="201">
        <v>9.1473158848606198E-2</v>
      </c>
      <c r="H26" s="75"/>
      <c r="I26" s="75"/>
      <c r="J26" s="94" t="str">
        <f t="shared" si="1"/>
        <v>FVE</v>
      </c>
      <c r="K26" s="83">
        <f t="shared" si="0"/>
        <v>69245.663000000059</v>
      </c>
      <c r="L26" s="94" t="str">
        <f t="shared" si="2"/>
        <v>FVE</v>
      </c>
      <c r="M26" s="92">
        <f>K26/'6.1, 6.2'!I5</f>
        <v>0.24727423431326373</v>
      </c>
      <c r="N26" s="85"/>
      <c r="O26" s="93"/>
    </row>
    <row r="27" spans="1:20" ht="14.25" x14ac:dyDescent="0.2">
      <c r="A27" s="166" t="s">
        <v>444</v>
      </c>
      <c r="B27" s="176">
        <v>137820.109559253</v>
      </c>
      <c r="C27" s="199">
        <v>0.10051385069069137</v>
      </c>
      <c r="D27" s="177">
        <v>154499.60227058499</v>
      </c>
      <c r="E27" s="201">
        <v>9.9109322874069525E-2</v>
      </c>
      <c r="F27" s="177">
        <v>186540.17842759902</v>
      </c>
      <c r="G27" s="201">
        <v>9.7097713756133575E-2</v>
      </c>
      <c r="H27" s="75"/>
      <c r="I27" s="75"/>
      <c r="J27" s="75"/>
      <c r="K27" s="75"/>
      <c r="L27" s="75"/>
      <c r="M27" s="75"/>
      <c r="N27" s="85"/>
      <c r="O27" s="93"/>
    </row>
    <row r="28" spans="1:20" ht="12" customHeight="1" x14ac:dyDescent="0.2">
      <c r="A28" s="500" t="s">
        <v>451</v>
      </c>
      <c r="B28" s="500"/>
      <c r="C28" s="500"/>
      <c r="D28" s="500"/>
      <c r="E28" s="500"/>
      <c r="F28" s="405"/>
      <c r="G28" s="76" t="s">
        <v>416</v>
      </c>
      <c r="H28" s="405"/>
      <c r="I28" s="75"/>
      <c r="J28" s="75"/>
      <c r="K28" s="75"/>
      <c r="L28" s="75"/>
      <c r="M28" s="75"/>
    </row>
    <row r="29" spans="1:20" x14ac:dyDescent="0.2">
      <c r="A29" s="501"/>
      <c r="B29" s="501"/>
      <c r="C29" s="501"/>
      <c r="D29" s="501"/>
      <c r="E29" s="501"/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2.3753056382282506E-2</v>
      </c>
      <c r="J32" s="94" t="str">
        <f t="shared" si="5"/>
        <v>PE</v>
      </c>
      <c r="K32" s="77">
        <f t="shared" si="6"/>
        <v>36597.266000000003</v>
      </c>
      <c r="L32" s="77">
        <f t="shared" si="7"/>
        <v>46009.167000000001</v>
      </c>
      <c r="M32" s="77">
        <f t="shared" si="8"/>
        <v>55159.287000000004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40586.9</v>
      </c>
      <c r="L33" s="77">
        <f t="shared" si="7"/>
        <v>55092.800000000003</v>
      </c>
      <c r="M33" s="77">
        <f t="shared" si="8"/>
        <v>57642.8</v>
      </c>
    </row>
    <row r="34" spans="8:13" ht="13.5" customHeight="1" x14ac:dyDescent="0.2">
      <c r="H34" s="94" t="str">
        <f t="shared" si="3"/>
        <v>PSE</v>
      </c>
      <c r="I34" s="95">
        <f t="shared" si="4"/>
        <v>7.9910154541032952E-2</v>
      </c>
      <c r="J34" s="94" t="str">
        <f t="shared" si="5"/>
        <v>PSE</v>
      </c>
      <c r="K34" s="77">
        <f t="shared" si="6"/>
        <v>33530.199000000008</v>
      </c>
      <c r="L34" s="77">
        <f t="shared" si="7"/>
        <v>36638.65400000001</v>
      </c>
      <c r="M34" s="77">
        <f t="shared" si="8"/>
        <v>38038.819999999985</v>
      </c>
    </row>
    <row r="35" spans="8:13" ht="12.75" customHeight="1" x14ac:dyDescent="0.2">
      <c r="H35" s="94" t="str">
        <f t="shared" si="3"/>
        <v>VE</v>
      </c>
      <c r="I35" s="95">
        <f t="shared" si="4"/>
        <v>3.0837105849967596E-2</v>
      </c>
      <c r="J35" s="94" t="str">
        <f t="shared" si="5"/>
        <v>VE</v>
      </c>
      <c r="K35" s="77">
        <f t="shared" si="6"/>
        <v>4623.2820000000002</v>
      </c>
      <c r="L35" s="77">
        <f t="shared" si="7"/>
        <v>3523.9949999999985</v>
      </c>
      <c r="M35" s="77">
        <f t="shared" si="8"/>
        <v>4665.4620000000004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2.4347561574111321E-2</v>
      </c>
      <c r="J37" s="94" t="str">
        <f t="shared" si="5"/>
        <v>VTE</v>
      </c>
      <c r="K37" s="77">
        <f t="shared" si="6"/>
        <v>1274.4390000000001</v>
      </c>
      <c r="L37" s="77">
        <f t="shared" si="7"/>
        <v>1126.2120000000002</v>
      </c>
      <c r="M37" s="77">
        <f t="shared" si="8"/>
        <v>1200.3389999999999</v>
      </c>
    </row>
    <row r="38" spans="8:13" ht="12.75" customHeight="1" x14ac:dyDescent="0.2">
      <c r="H38" s="94" t="str">
        <f t="shared" si="3"/>
        <v>FVE</v>
      </c>
      <c r="I38" s="95">
        <f t="shared" si="4"/>
        <v>0.21801159858252972</v>
      </c>
      <c r="J38" s="94" t="str">
        <f t="shared" si="5"/>
        <v>FVE</v>
      </c>
      <c r="K38" s="77">
        <f t="shared" si="6"/>
        <v>45455.647000000077</v>
      </c>
      <c r="L38" s="77">
        <f t="shared" si="7"/>
        <v>14734.832999999988</v>
      </c>
      <c r="M38" s="77">
        <f t="shared" si="8"/>
        <v>9055.1829999999827</v>
      </c>
    </row>
  </sheetData>
  <mergeCells count="21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A28:E2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330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1051.1229800000001</v>
      </c>
      <c r="C7" s="446"/>
      <c r="D7" s="446"/>
      <c r="E7" s="446"/>
      <c r="F7" s="446"/>
      <c r="G7" s="447"/>
      <c r="H7" s="445">
        <f>SUM(H8,J8,L8)</f>
        <v>1234308.9110000001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1051.18298</v>
      </c>
      <c r="C8" s="317">
        <v>5.0395257550372975E-2</v>
      </c>
      <c r="D8" s="318">
        <f>SUM(D9:D16)</f>
        <v>1051.1709800000001</v>
      </c>
      <c r="E8" s="317">
        <v>5.0401899646339697E-2</v>
      </c>
      <c r="F8" s="318">
        <f>SUM(F9:F16)</f>
        <v>1051.1229800000001</v>
      </c>
      <c r="G8" s="319">
        <v>5.0407652389757078E-2</v>
      </c>
      <c r="H8" s="316">
        <f>SUM(H9:H16)</f>
        <v>414045.06900000008</v>
      </c>
      <c r="I8" s="317">
        <v>5.1737850582023355E-2</v>
      </c>
      <c r="J8" s="318">
        <f>SUM(J9:J16)</f>
        <v>410096.71499999997</v>
      </c>
      <c r="K8" s="317">
        <v>4.9540616356224962E-2</v>
      </c>
      <c r="L8" s="318">
        <f>SUM(L9:L16)</f>
        <v>410167.12700000004</v>
      </c>
      <c r="M8" s="317">
        <v>4.95822629366858E-2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539.80600000000004</v>
      </c>
      <c r="C10" s="199">
        <v>5.6659488968159047E-2</v>
      </c>
      <c r="D10" s="179">
        <v>539.80600000000004</v>
      </c>
      <c r="E10" s="199">
        <v>5.6659488968159047E-2</v>
      </c>
      <c r="F10" s="179">
        <v>539.80600000000004</v>
      </c>
      <c r="G10" s="200">
        <v>5.6659488968159047E-2</v>
      </c>
      <c r="H10" s="176">
        <v>217808.28600000002</v>
      </c>
      <c r="I10" s="199">
        <v>5.8105384723517568E-2</v>
      </c>
      <c r="J10" s="179">
        <v>218466</v>
      </c>
      <c r="K10" s="199">
        <v>5.2679593891678193E-2</v>
      </c>
      <c r="L10" s="179">
        <v>211305.39800000002</v>
      </c>
      <c r="M10" s="199">
        <v>4.9243602319556982E-2</v>
      </c>
      <c r="N10" s="83"/>
      <c r="O10" s="92"/>
      <c r="X10" s="77"/>
    </row>
    <row r="11" spans="1:24" x14ac:dyDescent="0.2">
      <c r="A11" s="191" t="s">
        <v>21</v>
      </c>
      <c r="B11" s="176">
        <v>400</v>
      </c>
      <c r="C11" s="199">
        <v>0.29336266960029334</v>
      </c>
      <c r="D11" s="179">
        <v>400</v>
      </c>
      <c r="E11" s="199">
        <v>0.29336266960029334</v>
      </c>
      <c r="F11" s="179">
        <v>400</v>
      </c>
      <c r="G11" s="200">
        <v>0.29336266960029334</v>
      </c>
      <c r="H11" s="176">
        <v>174893.8</v>
      </c>
      <c r="I11" s="199">
        <v>0.69292577341023165</v>
      </c>
      <c r="J11" s="179">
        <v>172701.61</v>
      </c>
      <c r="K11" s="199">
        <v>0.34234858055513873</v>
      </c>
      <c r="L11" s="179">
        <v>175612.36</v>
      </c>
      <c r="M11" s="199">
        <v>0.37411644112825065</v>
      </c>
      <c r="N11" s="83"/>
      <c r="O11" s="92"/>
      <c r="X11" s="77"/>
    </row>
    <row r="12" spans="1:24" x14ac:dyDescent="0.2">
      <c r="A12" s="191" t="s">
        <v>22</v>
      </c>
      <c r="B12" s="176">
        <v>22.75</v>
      </c>
      <c r="C12" s="199">
        <v>2.3241421259392873E-2</v>
      </c>
      <c r="D12" s="179">
        <v>22.75</v>
      </c>
      <c r="E12" s="199">
        <v>2.3216043500436479E-2</v>
      </c>
      <c r="F12" s="179">
        <v>22.75</v>
      </c>
      <c r="G12" s="200">
        <v>2.3168119689663303E-2</v>
      </c>
      <c r="H12" s="176">
        <v>7699.9980000000023</v>
      </c>
      <c r="I12" s="199">
        <v>2.2838217147936817E-2</v>
      </c>
      <c r="J12" s="179">
        <v>8706.2030000000013</v>
      </c>
      <c r="K12" s="199">
        <v>2.3736741583122046E-2</v>
      </c>
      <c r="L12" s="179">
        <v>9087.0150000000012</v>
      </c>
      <c r="M12" s="199">
        <v>2.3535275166189785E-2</v>
      </c>
      <c r="N12" s="83"/>
      <c r="O12" s="92"/>
      <c r="X12" s="77"/>
    </row>
    <row r="13" spans="1:24" x14ac:dyDescent="0.2">
      <c r="A13" s="191" t="s">
        <v>43</v>
      </c>
      <c r="B13" s="176">
        <v>7.921999999999997</v>
      </c>
      <c r="C13" s="199">
        <v>7.1203764167848006E-3</v>
      </c>
      <c r="D13" s="179">
        <v>7.921999999999997</v>
      </c>
      <c r="E13" s="199">
        <v>7.1234624904964608E-3</v>
      </c>
      <c r="F13" s="179">
        <v>7.921999999999997</v>
      </c>
      <c r="G13" s="200">
        <v>7.1288535235042375E-3</v>
      </c>
      <c r="H13" s="176">
        <v>1256.8510000000001</v>
      </c>
      <c r="I13" s="199">
        <v>7.0834459990259165E-3</v>
      </c>
      <c r="J13" s="179">
        <v>1481.453</v>
      </c>
      <c r="K13" s="199">
        <v>1.0304248949093235E-2</v>
      </c>
      <c r="L13" s="179">
        <v>2285.9970000000003</v>
      </c>
      <c r="M13" s="199">
        <v>1.582243691914546E-2</v>
      </c>
      <c r="N13" s="83"/>
      <c r="O13" s="92"/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67.91</v>
      </c>
      <c r="C15" s="199">
        <v>0.20008137605075124</v>
      </c>
      <c r="D15" s="179">
        <v>67.91</v>
      </c>
      <c r="E15" s="201">
        <v>0.20008137605075124</v>
      </c>
      <c r="F15" s="179">
        <v>67.91</v>
      </c>
      <c r="G15" s="202">
        <v>0.20016983928935134</v>
      </c>
      <c r="H15" s="176">
        <v>11439.831000000002</v>
      </c>
      <c r="I15" s="199">
        <v>0.16009369930043482</v>
      </c>
      <c r="J15" s="179">
        <v>8494.233000000002</v>
      </c>
      <c r="K15" s="201">
        <v>0.1452749051206785</v>
      </c>
      <c r="L15" s="179">
        <v>11744.207000000002</v>
      </c>
      <c r="M15" s="201">
        <v>0.17581425084718399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12.79497999999999</v>
      </c>
      <c r="C16" s="199">
        <v>6.1641059756531273E-3</v>
      </c>
      <c r="D16" s="177">
        <v>12.782979999999991</v>
      </c>
      <c r="E16" s="201">
        <v>6.1689493174150343E-3</v>
      </c>
      <c r="F16" s="177">
        <v>12.73497999999999</v>
      </c>
      <c r="G16" s="202">
        <v>6.1587685337512526E-3</v>
      </c>
      <c r="H16" s="176">
        <v>946.30299999999988</v>
      </c>
      <c r="I16" s="199">
        <v>5.0163671513226392E-3</v>
      </c>
      <c r="J16" s="177">
        <v>247.21600000000001</v>
      </c>
      <c r="K16" s="201">
        <v>4.3521660307258517E-3</v>
      </c>
      <c r="L16" s="177">
        <v>132.14999999999998</v>
      </c>
      <c r="M16" s="201">
        <v>3.8204870096069585E-3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1.4224158565213358E-2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2.0991108343521723E-2</v>
      </c>
      <c r="J20" s="94" t="str">
        <f t="shared" ref="J20:J26" si="1">A10</f>
        <v>PE</v>
      </c>
      <c r="K20" s="83">
        <f t="shared" si="0"/>
        <v>647579.68400000001</v>
      </c>
      <c r="L20" s="94" t="str">
        <f t="shared" ref="L20:L26" si="2">A10</f>
        <v>PE</v>
      </c>
      <c r="M20" s="92">
        <f>K20/'6.1, 6.2'!C5</f>
        <v>5.3138678869753785E-2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3.0976224828705119E-2</v>
      </c>
      <c r="J21" s="94" t="str">
        <f t="shared" si="1"/>
        <v>PPE</v>
      </c>
      <c r="K21" s="83">
        <f t="shared" si="0"/>
        <v>523207.76999999996</v>
      </c>
      <c r="L21" s="94" t="str">
        <f t="shared" si="2"/>
        <v>PPE</v>
      </c>
      <c r="M21" s="92">
        <f>K21/'6.1, 6.2'!D5</f>
        <v>0.42666744985728866</v>
      </c>
      <c r="N21" s="85"/>
      <c r="O21" s="75"/>
    </row>
    <row r="22" spans="1:15" x14ac:dyDescent="0.2">
      <c r="A22" s="468" t="s">
        <v>53</v>
      </c>
      <c r="B22" s="470">
        <f>SUM(B23,D23,F23)</f>
        <v>337439.21799999999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2.494423690335084E-2</v>
      </c>
      <c r="J22" s="94" t="str">
        <f t="shared" si="1"/>
        <v>PSE</v>
      </c>
      <c r="K22" s="83">
        <f t="shared" si="0"/>
        <v>25493.216000000008</v>
      </c>
      <c r="L22" s="94" t="str">
        <f t="shared" si="2"/>
        <v>PSE</v>
      </c>
      <c r="M22" s="92">
        <f>K22/'6.1, 6.2'!E5</f>
        <v>2.3387462160334795E-2</v>
      </c>
      <c r="N22" s="85"/>
      <c r="O22" s="75"/>
    </row>
    <row r="23" spans="1:15" x14ac:dyDescent="0.2">
      <c r="A23" s="469"/>
      <c r="B23" s="316">
        <f>SUM(B24:B27)</f>
        <v>103994.78600000001</v>
      </c>
      <c r="C23" s="320">
        <v>2.2452687392286067E-2</v>
      </c>
      <c r="D23" s="318">
        <f>SUM(D24:D27)</f>
        <v>112561.98700000001</v>
      </c>
      <c r="E23" s="320">
        <v>2.2691329241375652E-2</v>
      </c>
      <c r="F23" s="318">
        <f>SUM(F24:F27)</f>
        <v>120882.44500000001</v>
      </c>
      <c r="G23" s="320">
        <v>2.3318309782806461E-2</v>
      </c>
      <c r="H23" s="75"/>
      <c r="I23" s="75"/>
      <c r="J23" s="94" t="str">
        <f t="shared" si="1"/>
        <v>VE</v>
      </c>
      <c r="K23" s="83">
        <f t="shared" si="0"/>
        <v>5024.3010000000004</v>
      </c>
      <c r="L23" s="94" t="str">
        <f t="shared" si="2"/>
        <v>VE</v>
      </c>
      <c r="M23" s="92">
        <f>K23/'6.1, 6.2'!F5</f>
        <v>1.0789072603194619E-2</v>
      </c>
      <c r="N23" s="85"/>
      <c r="O23" s="75"/>
    </row>
    <row r="24" spans="1:15" x14ac:dyDescent="0.2">
      <c r="A24" s="166" t="s">
        <v>8</v>
      </c>
      <c r="B24" s="176">
        <v>8821.7260000000006</v>
      </c>
      <c r="C24" s="199">
        <v>1.3482298808785551E-2</v>
      </c>
      <c r="D24" s="177">
        <v>9056.6059999999998</v>
      </c>
      <c r="E24" s="199">
        <v>1.3934650851241801E-2</v>
      </c>
      <c r="F24" s="177">
        <v>9371.4709999999995</v>
      </c>
      <c r="G24" s="199">
        <v>1.5325691870496228E-2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41577.934000000001</v>
      </c>
      <c r="C25" s="199">
        <v>2.1095926848825462E-2</v>
      </c>
      <c r="D25" s="179">
        <v>43116.758000000002</v>
      </c>
      <c r="E25" s="199">
        <v>2.1031558307668174E-2</v>
      </c>
      <c r="F25" s="179">
        <v>39169.940999999999</v>
      </c>
      <c r="G25" s="199">
        <v>2.0837097096186873E-2</v>
      </c>
      <c r="H25" s="75"/>
      <c r="I25" s="75"/>
      <c r="J25" s="94" t="str">
        <f t="shared" si="1"/>
        <v>VTE</v>
      </c>
      <c r="K25" s="83">
        <f t="shared" si="0"/>
        <v>31678.271000000008</v>
      </c>
      <c r="L25" s="94" t="str">
        <f t="shared" si="2"/>
        <v>VTE</v>
      </c>
      <c r="M25" s="92">
        <f>K25/'6.1, 6.2'!H5</f>
        <v>0.16102728387720008</v>
      </c>
      <c r="N25" s="85"/>
      <c r="O25" s="93"/>
    </row>
    <row r="26" spans="1:15" x14ac:dyDescent="0.2">
      <c r="A26" s="166" t="s">
        <v>138</v>
      </c>
      <c r="B26" s="176">
        <v>19718.621999999999</v>
      </c>
      <c r="C26" s="199">
        <v>3.1035508718659323E-2</v>
      </c>
      <c r="D26" s="179">
        <v>21813.116000000002</v>
      </c>
      <c r="E26" s="201">
        <v>3.1087883925712503E-2</v>
      </c>
      <c r="F26" s="179">
        <v>23783.678</v>
      </c>
      <c r="G26" s="201">
        <v>3.0825861031027923E-2</v>
      </c>
      <c r="H26" s="75"/>
      <c r="I26" s="75"/>
      <c r="J26" s="94" t="str">
        <f t="shared" si="1"/>
        <v>FVE</v>
      </c>
      <c r="K26" s="83">
        <f t="shared" si="0"/>
        <v>1325.6689999999999</v>
      </c>
      <c r="L26" s="94" t="str">
        <f t="shared" si="2"/>
        <v>FVE</v>
      </c>
      <c r="M26" s="92">
        <f>K26/'6.1, 6.2'!I5</f>
        <v>4.7339251691160744E-3</v>
      </c>
      <c r="N26" s="85"/>
      <c r="O26" s="93"/>
    </row>
    <row r="27" spans="1:15" x14ac:dyDescent="0.2">
      <c r="A27" s="166" t="s">
        <v>136</v>
      </c>
      <c r="B27" s="176">
        <v>33876.504000000001</v>
      </c>
      <c r="C27" s="199">
        <v>2.4706538660199454E-2</v>
      </c>
      <c r="D27" s="177">
        <v>38575.506999999998</v>
      </c>
      <c r="E27" s="201">
        <v>2.474564543925575E-2</v>
      </c>
      <c r="F27" s="177">
        <v>48557.355000000003</v>
      </c>
      <c r="G27" s="201">
        <v>2.5275027590771274E-2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5.6659488968159047E-2</v>
      </c>
      <c r="J32" s="94" t="str">
        <f t="shared" si="5"/>
        <v>PE</v>
      </c>
      <c r="K32" s="77">
        <f t="shared" si="6"/>
        <v>217808.28600000002</v>
      </c>
      <c r="L32" s="77">
        <f t="shared" si="7"/>
        <v>218466</v>
      </c>
      <c r="M32" s="77">
        <f t="shared" si="8"/>
        <v>211305.39800000002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174893.8</v>
      </c>
      <c r="L33" s="77">
        <f t="shared" si="7"/>
        <v>172701.61</v>
      </c>
      <c r="M33" s="77">
        <f t="shared" si="8"/>
        <v>175612.36</v>
      </c>
    </row>
    <row r="34" spans="8:13" x14ac:dyDescent="0.2">
      <c r="H34" s="94" t="str">
        <f t="shared" si="3"/>
        <v>PSE</v>
      </c>
      <c r="I34" s="95">
        <f t="shared" si="4"/>
        <v>2.3168119689663303E-2</v>
      </c>
      <c r="J34" s="94" t="str">
        <f t="shared" si="5"/>
        <v>PSE</v>
      </c>
      <c r="K34" s="77">
        <f t="shared" si="6"/>
        <v>7699.9980000000023</v>
      </c>
      <c r="L34" s="77">
        <f t="shared" si="7"/>
        <v>8706.2030000000013</v>
      </c>
      <c r="M34" s="77">
        <f t="shared" si="8"/>
        <v>9087.0150000000012</v>
      </c>
    </row>
    <row r="35" spans="8:13" ht="13.5" customHeight="1" x14ac:dyDescent="0.2">
      <c r="H35" s="94" t="str">
        <f t="shared" si="3"/>
        <v>VE</v>
      </c>
      <c r="I35" s="95">
        <f t="shared" si="4"/>
        <v>7.1288535235042375E-3</v>
      </c>
      <c r="J35" s="94" t="str">
        <f t="shared" si="5"/>
        <v>VE</v>
      </c>
      <c r="K35" s="77">
        <f t="shared" si="6"/>
        <v>1256.8510000000001</v>
      </c>
      <c r="L35" s="77">
        <f t="shared" si="7"/>
        <v>1481.453</v>
      </c>
      <c r="M35" s="77">
        <f t="shared" si="8"/>
        <v>2285.9970000000003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0.20016983928935134</v>
      </c>
      <c r="J37" s="94" t="str">
        <f t="shared" si="5"/>
        <v>VTE</v>
      </c>
      <c r="K37" s="77">
        <f t="shared" si="6"/>
        <v>11439.831000000002</v>
      </c>
      <c r="L37" s="77">
        <f t="shared" si="7"/>
        <v>8494.233000000002</v>
      </c>
      <c r="M37" s="77">
        <f t="shared" si="8"/>
        <v>11744.207000000002</v>
      </c>
    </row>
    <row r="38" spans="8:13" ht="12.75" customHeight="1" x14ac:dyDescent="0.2">
      <c r="H38" s="94" t="str">
        <f t="shared" si="3"/>
        <v>FVE</v>
      </c>
      <c r="I38" s="95">
        <f t="shared" si="4"/>
        <v>6.1587685337512526E-3</v>
      </c>
      <c r="J38" s="94" t="str">
        <f t="shared" si="5"/>
        <v>FVE</v>
      </c>
      <c r="K38" s="77">
        <f t="shared" si="6"/>
        <v>946.30299999999988</v>
      </c>
      <c r="L38" s="77">
        <f t="shared" si="7"/>
        <v>247.21600000000001</v>
      </c>
      <c r="M38" s="77">
        <f t="shared" si="8"/>
        <v>132.14999999999998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331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2733.8519500000002</v>
      </c>
      <c r="C7" s="446"/>
      <c r="D7" s="446"/>
      <c r="E7" s="446"/>
      <c r="F7" s="446"/>
      <c r="G7" s="447"/>
      <c r="H7" s="445">
        <f>SUM(H8,J8,L8)</f>
        <v>4204962.7139999997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2734.1675399999999</v>
      </c>
      <c r="C8" s="317">
        <v>0.13108001174464382</v>
      </c>
      <c r="D8" s="318">
        <f>SUM(D9:D16)</f>
        <v>2734.4177600000003</v>
      </c>
      <c r="E8" s="317">
        <v>0.13111078231125536</v>
      </c>
      <c r="F8" s="318">
        <f>SUM(F9:F16)</f>
        <v>2733.8519500000002</v>
      </c>
      <c r="G8" s="319">
        <v>0.13110460089138146</v>
      </c>
      <c r="H8" s="316">
        <f>SUM(H9:H16)</f>
        <v>1585817.9129999997</v>
      </c>
      <c r="I8" s="317">
        <v>0.1981591289838307</v>
      </c>
      <c r="J8" s="318">
        <f>SUM(J9:J16)</f>
        <v>1399797.24</v>
      </c>
      <c r="K8" s="317">
        <v>0.16909869186185156</v>
      </c>
      <c r="L8" s="318">
        <f>SUM(L9:L16)</f>
        <v>1219347.5610000002</v>
      </c>
      <c r="M8" s="317">
        <v>0.14739848076783718</v>
      </c>
      <c r="N8" s="10"/>
    </row>
    <row r="9" spans="1:24" x14ac:dyDescent="0.2">
      <c r="A9" s="191" t="s">
        <v>7</v>
      </c>
      <c r="B9" s="176">
        <v>2040</v>
      </c>
      <c r="C9" s="199">
        <v>0.47552447552447552</v>
      </c>
      <c r="D9" s="177">
        <v>2040</v>
      </c>
      <c r="E9" s="199">
        <v>0.47552447552447552</v>
      </c>
      <c r="F9" s="177">
        <v>2040</v>
      </c>
      <c r="G9" s="200">
        <v>0.47552447552447552</v>
      </c>
      <c r="H9" s="176">
        <v>1475343.93</v>
      </c>
      <c r="I9" s="199">
        <v>0.47480120500075873</v>
      </c>
      <c r="J9" s="177">
        <v>1297957.94</v>
      </c>
      <c r="K9" s="199">
        <v>0.45034762602710987</v>
      </c>
      <c r="L9" s="177">
        <v>1109847.52</v>
      </c>
      <c r="M9" s="199">
        <v>0.40405122905570279</v>
      </c>
      <c r="N9" s="83"/>
      <c r="O9" s="92"/>
      <c r="X9" s="77"/>
    </row>
    <row r="10" spans="1:24" x14ac:dyDescent="0.2">
      <c r="A10" s="191" t="s">
        <v>20</v>
      </c>
      <c r="B10" s="176">
        <v>15.260000000000002</v>
      </c>
      <c r="C10" s="199">
        <v>1.6017306248061474E-3</v>
      </c>
      <c r="D10" s="179">
        <v>15.260000000000002</v>
      </c>
      <c r="E10" s="199">
        <v>1.6017306248061474E-3</v>
      </c>
      <c r="F10" s="179">
        <v>15.260000000000002</v>
      </c>
      <c r="G10" s="200">
        <v>1.6017306248061474E-3</v>
      </c>
      <c r="H10" s="176">
        <v>5259.73</v>
      </c>
      <c r="I10" s="199">
        <v>1.4031543097117389E-3</v>
      </c>
      <c r="J10" s="179">
        <v>6312.5810000000001</v>
      </c>
      <c r="K10" s="199">
        <v>1.5221782954250264E-3</v>
      </c>
      <c r="L10" s="179">
        <v>7585.8600000000006</v>
      </c>
      <c r="M10" s="199">
        <v>1.7678444404521769E-3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84.057000000000016</v>
      </c>
      <c r="C12" s="199">
        <v>8.587270974948516E-2</v>
      </c>
      <c r="D12" s="179">
        <v>84.420000000000016</v>
      </c>
      <c r="E12" s="199">
        <v>8.6149379881619692E-2</v>
      </c>
      <c r="F12" s="179">
        <v>84.420000000000016</v>
      </c>
      <c r="G12" s="200">
        <v>8.5971545679181388E-2</v>
      </c>
      <c r="H12" s="176">
        <v>43093.681999999972</v>
      </c>
      <c r="I12" s="199">
        <v>0.12781598998079419</v>
      </c>
      <c r="J12" s="179">
        <v>45719.107999999964</v>
      </c>
      <c r="K12" s="199">
        <v>0.12464936230028714</v>
      </c>
      <c r="L12" s="179">
        <v>47552.216999999975</v>
      </c>
      <c r="M12" s="199">
        <v>0.12315975178398704</v>
      </c>
      <c r="N12" s="83"/>
      <c r="O12" s="92"/>
      <c r="X12" s="77"/>
    </row>
    <row r="13" spans="1:24" x14ac:dyDescent="0.2">
      <c r="A13" s="191" t="s">
        <v>43</v>
      </c>
      <c r="B13" s="176">
        <v>16.435099999999991</v>
      </c>
      <c r="C13" s="199">
        <v>1.4772039692943684E-2</v>
      </c>
      <c r="D13" s="179">
        <v>16.435099999999991</v>
      </c>
      <c r="E13" s="199">
        <v>1.4778442107745312E-2</v>
      </c>
      <c r="F13" s="179">
        <v>16.414599999999989</v>
      </c>
      <c r="G13" s="200">
        <v>1.4771178874894297E-2</v>
      </c>
      <c r="H13" s="176">
        <v>4427.92</v>
      </c>
      <c r="I13" s="199">
        <v>2.4955171462652959E-2</v>
      </c>
      <c r="J13" s="179">
        <v>3030.070999999999</v>
      </c>
      <c r="K13" s="199">
        <v>2.1075664173907563E-2</v>
      </c>
      <c r="L13" s="179">
        <v>2460.1480000000006</v>
      </c>
      <c r="M13" s="199">
        <v>1.7027816109015832E-2</v>
      </c>
      <c r="N13" s="83"/>
      <c r="O13" s="92"/>
      <c r="X13" s="77"/>
    </row>
    <row r="14" spans="1:24" x14ac:dyDescent="0.2">
      <c r="A14" s="191" t="s">
        <v>44</v>
      </c>
      <c r="B14" s="176">
        <v>475</v>
      </c>
      <c r="C14" s="199">
        <v>0.40546308151941957</v>
      </c>
      <c r="D14" s="179">
        <v>475</v>
      </c>
      <c r="E14" s="199">
        <v>0.40546308151941957</v>
      </c>
      <c r="F14" s="179">
        <v>475</v>
      </c>
      <c r="G14" s="200">
        <v>0.40546308151941957</v>
      </c>
      <c r="H14" s="176">
        <v>47412.89</v>
      </c>
      <c r="I14" s="199">
        <v>0.39553772875407367</v>
      </c>
      <c r="J14" s="179">
        <v>42573.03</v>
      </c>
      <c r="K14" s="199">
        <v>0.35924367248320971</v>
      </c>
      <c r="L14" s="179">
        <v>48351.28</v>
      </c>
      <c r="M14" s="199">
        <v>0.36283170832554784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10.91</v>
      </c>
      <c r="C15" s="199">
        <v>3.2143834674034692E-2</v>
      </c>
      <c r="D15" s="179">
        <v>10.91</v>
      </c>
      <c r="E15" s="201">
        <v>3.2143834674034692E-2</v>
      </c>
      <c r="F15" s="179">
        <v>10.91</v>
      </c>
      <c r="G15" s="202">
        <v>3.2158046630051881E-2</v>
      </c>
      <c r="H15" s="176">
        <v>2025.96</v>
      </c>
      <c r="I15" s="199">
        <v>2.8352117355117296E-2</v>
      </c>
      <c r="J15" s="179">
        <v>1819.5490000000002</v>
      </c>
      <c r="K15" s="201">
        <v>3.1119326293195092E-2</v>
      </c>
      <c r="L15" s="179">
        <v>2250.2599999999998</v>
      </c>
      <c r="M15" s="201">
        <v>3.3687057466833148E-2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92.505439999999879</v>
      </c>
      <c r="C16" s="199">
        <v>4.4565394825503556E-2</v>
      </c>
      <c r="D16" s="177">
        <v>92.392659999999879</v>
      </c>
      <c r="E16" s="201">
        <v>4.4587853289386276E-2</v>
      </c>
      <c r="F16" s="177">
        <v>91.847349999999892</v>
      </c>
      <c r="G16" s="202">
        <v>4.4418331955640128E-2</v>
      </c>
      <c r="H16" s="176">
        <v>8253.8010000000122</v>
      </c>
      <c r="I16" s="199">
        <v>4.3753529482580121E-2</v>
      </c>
      <c r="J16" s="177">
        <v>2384.960999999998</v>
      </c>
      <c r="K16" s="201">
        <v>4.1986547184672311E-2</v>
      </c>
      <c r="L16" s="177">
        <v>1300.2760000000023</v>
      </c>
      <c r="M16" s="201">
        <v>3.7591279356062865E-2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4.1049804408297225E-2</v>
      </c>
      <c r="J19" s="94" t="str">
        <f>A9</f>
        <v>JE</v>
      </c>
      <c r="K19" s="83">
        <f t="shared" ref="K19:K26" si="0">H9+J9+L9</f>
        <v>3883149.39</v>
      </c>
      <c r="L19" s="94" t="str">
        <f>A9</f>
        <v>JE</v>
      </c>
      <c r="M19" s="92">
        <f>K19/'6.1, 6.2'!B5</f>
        <v>0.44448895433185276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5.2611089666970673E-2</v>
      </c>
      <c r="J20" s="94" t="str">
        <f t="shared" ref="J20:J26" si="1">A10</f>
        <v>PE</v>
      </c>
      <c r="K20" s="83">
        <f t="shared" si="0"/>
        <v>19158.171000000002</v>
      </c>
      <c r="L20" s="94" t="str">
        <f t="shared" ref="L20:L26" si="2">A10</f>
        <v>PE</v>
      </c>
      <c r="M20" s="92">
        <f>K20/'6.1, 6.2'!C5</f>
        <v>1.572068923182633E-3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 *)</v>
      </c>
      <c r="I21" s="93">
        <f>(B26+D26+F26)/'6.1, 6.2'!D25</f>
        <v>5.5386549753226842E-2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733158.71757363062</v>
      </c>
      <c r="C22" s="470"/>
      <c r="D22" s="470"/>
      <c r="E22" s="470"/>
      <c r="F22" s="470"/>
      <c r="G22" s="470"/>
      <c r="H22" s="85" t="str">
        <f>A27</f>
        <v>MOO *)</v>
      </c>
      <c r="I22" s="93">
        <f>(B27+D27+F27)/'6.1, 6.2'!E25</f>
        <v>4.6851021187539671E-2</v>
      </c>
      <c r="J22" s="94" t="str">
        <f t="shared" si="1"/>
        <v>PSE</v>
      </c>
      <c r="K22" s="83">
        <f t="shared" si="0"/>
        <v>136365.00699999993</v>
      </c>
      <c r="L22" s="94" t="str">
        <f t="shared" si="2"/>
        <v>PSE</v>
      </c>
      <c r="M22" s="92">
        <f>K22/'6.1, 6.2'!E5</f>
        <v>0.12510118147534963</v>
      </c>
      <c r="N22" s="85"/>
      <c r="O22" s="75"/>
    </row>
    <row r="23" spans="1:15" x14ac:dyDescent="0.2">
      <c r="A23" s="469"/>
      <c r="B23" s="316">
        <f>SUM(B24:B27)</f>
        <v>230432.9733858913</v>
      </c>
      <c r="C23" s="320">
        <v>4.9750951132380726E-2</v>
      </c>
      <c r="D23" s="318">
        <f>SUM(D24:D27)</f>
        <v>249334.16660919678</v>
      </c>
      <c r="E23" s="320">
        <v>5.0263182238008068E-2</v>
      </c>
      <c r="F23" s="318">
        <f>SUM(F24:F27)</f>
        <v>253391.57757854258</v>
      </c>
      <c r="G23" s="320">
        <v>4.8879415884833327E-2</v>
      </c>
      <c r="H23" s="75"/>
      <c r="I23" s="75"/>
      <c r="J23" s="94" t="str">
        <f t="shared" si="1"/>
        <v>VE</v>
      </c>
      <c r="K23" s="83">
        <f t="shared" si="0"/>
        <v>9918.1389999999992</v>
      </c>
      <c r="L23" s="94" t="str">
        <f t="shared" si="2"/>
        <v>VE</v>
      </c>
      <c r="M23" s="92">
        <f>K23/'6.1, 6.2'!F5</f>
        <v>2.1297991851916529E-2</v>
      </c>
      <c r="N23" s="85"/>
      <c r="O23" s="75"/>
    </row>
    <row r="24" spans="1:15" x14ac:dyDescent="0.2">
      <c r="A24" s="166" t="s">
        <v>8</v>
      </c>
      <c r="B24" s="176">
        <v>33299.407171316096</v>
      </c>
      <c r="C24" s="199">
        <v>5.0891691448940943E-2</v>
      </c>
      <c r="D24" s="177">
        <v>23577.324000000001</v>
      </c>
      <c r="E24" s="199">
        <v>3.6276479063636395E-2</v>
      </c>
      <c r="F24" s="177">
        <v>21764.06</v>
      </c>
      <c r="G24" s="199">
        <v>3.5591987363669177E-2</v>
      </c>
      <c r="H24" s="75"/>
      <c r="I24" s="75"/>
      <c r="J24" s="94" t="str">
        <f t="shared" si="1"/>
        <v>PVE</v>
      </c>
      <c r="K24" s="83">
        <f t="shared" si="0"/>
        <v>138337.20000000001</v>
      </c>
      <c r="L24" s="94" t="str">
        <f t="shared" si="2"/>
        <v>PVE</v>
      </c>
      <c r="M24" s="92">
        <f>K24/'6.1, 6.2'!G5</f>
        <v>0.37223668403537274</v>
      </c>
      <c r="N24" s="85"/>
      <c r="O24" s="93"/>
    </row>
    <row r="25" spans="1:15" x14ac:dyDescent="0.2">
      <c r="A25" s="166" t="s">
        <v>9</v>
      </c>
      <c r="B25" s="176">
        <v>104503.9590342197</v>
      </c>
      <c r="C25" s="199">
        <v>5.302350701693239E-2</v>
      </c>
      <c r="D25" s="179">
        <v>109350.16000000009</v>
      </c>
      <c r="E25" s="199">
        <v>5.3338988659417434E-2</v>
      </c>
      <c r="F25" s="179">
        <v>96594.153000000093</v>
      </c>
      <c r="G25" s="199">
        <v>5.1384855161893978E-2</v>
      </c>
      <c r="H25" s="75"/>
      <c r="I25" s="75"/>
      <c r="J25" s="94" t="str">
        <f t="shared" si="1"/>
        <v>VTE</v>
      </c>
      <c r="K25" s="83">
        <f t="shared" si="0"/>
        <v>6095.7690000000002</v>
      </c>
      <c r="L25" s="94" t="str">
        <f t="shared" si="2"/>
        <v>VTE</v>
      </c>
      <c r="M25" s="92">
        <f>K25/'6.1, 6.2'!H5</f>
        <v>3.0986070079798103E-2</v>
      </c>
      <c r="N25" s="85"/>
      <c r="O25" s="93"/>
    </row>
    <row r="26" spans="1:15" ht="14.25" x14ac:dyDescent="0.2">
      <c r="A26" s="166" t="s">
        <v>443</v>
      </c>
      <c r="B26" s="176">
        <v>27574.871163818101</v>
      </c>
      <c r="C26" s="199">
        <v>4.3400606514014228E-2</v>
      </c>
      <c r="D26" s="179">
        <v>43252.339066811699</v>
      </c>
      <c r="E26" s="201">
        <v>6.1642898539786904E-2</v>
      </c>
      <c r="F26" s="179">
        <v>45958.988150276404</v>
      </c>
      <c r="G26" s="201">
        <v>5.9567127584181027E-2</v>
      </c>
      <c r="H26" s="75"/>
      <c r="I26" s="75"/>
      <c r="J26" s="94" t="str">
        <f t="shared" si="1"/>
        <v>FVE</v>
      </c>
      <c r="K26" s="83">
        <f t="shared" si="0"/>
        <v>11939.038000000011</v>
      </c>
      <c r="L26" s="94" t="str">
        <f t="shared" si="2"/>
        <v>FVE</v>
      </c>
      <c r="M26" s="92">
        <f>K26/'6.1, 6.2'!I5</f>
        <v>4.2633954994220506E-2</v>
      </c>
      <c r="N26" s="85"/>
      <c r="O26" s="93"/>
    </row>
    <row r="27" spans="1:15" ht="14.25" x14ac:dyDescent="0.2">
      <c r="A27" s="166" t="s">
        <v>444</v>
      </c>
      <c r="B27" s="176">
        <v>65054.736016537398</v>
      </c>
      <c r="C27" s="199">
        <v>4.74451953608215E-2</v>
      </c>
      <c r="D27" s="177">
        <v>73154.343542385002</v>
      </c>
      <c r="E27" s="201">
        <v>4.6927482965845861E-2</v>
      </c>
      <c r="F27" s="177">
        <v>89074.376428266085</v>
      </c>
      <c r="G27" s="201">
        <v>4.6364908505728358E-2</v>
      </c>
      <c r="H27" s="75"/>
      <c r="I27" s="75"/>
      <c r="J27" s="75"/>
      <c r="K27" s="75"/>
      <c r="L27" s="75"/>
      <c r="M27" s="75"/>
      <c r="N27" s="85"/>
      <c r="O27" s="93"/>
    </row>
    <row r="28" spans="1:15" ht="12" customHeight="1" x14ac:dyDescent="0.2">
      <c r="A28" s="466" t="s">
        <v>450</v>
      </c>
      <c r="B28" s="466"/>
      <c r="C28" s="466"/>
      <c r="D28" s="466"/>
      <c r="E28" s="466"/>
      <c r="F28" s="405"/>
      <c r="G28" s="76" t="s">
        <v>416</v>
      </c>
      <c r="H28" s="405"/>
      <c r="I28" s="75"/>
      <c r="J28" s="75"/>
      <c r="K28" s="75"/>
      <c r="L28" s="75"/>
      <c r="M28" s="75"/>
      <c r="N28" s="75"/>
      <c r="O28" s="75"/>
    </row>
    <row r="29" spans="1:15" x14ac:dyDescent="0.2">
      <c r="A29" s="502"/>
      <c r="B29" s="502"/>
      <c r="C29" s="502"/>
      <c r="D29" s="502"/>
      <c r="E29" s="502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1475343.93</v>
      </c>
      <c r="L31" s="77">
        <f t="shared" ref="L31:L38" si="7">J9</f>
        <v>1297957.94</v>
      </c>
      <c r="M31" s="77">
        <f t="shared" ref="M31:M38" si="8">L9</f>
        <v>1109847.52</v>
      </c>
    </row>
    <row r="32" spans="1:15" x14ac:dyDescent="0.2">
      <c r="H32" s="94" t="str">
        <f t="shared" si="3"/>
        <v>PE</v>
      </c>
      <c r="I32" s="95">
        <f t="shared" si="4"/>
        <v>1.6017306248061474E-3</v>
      </c>
      <c r="J32" s="94" t="str">
        <f t="shared" si="5"/>
        <v>PE</v>
      </c>
      <c r="K32" s="77">
        <f t="shared" si="6"/>
        <v>5259.73</v>
      </c>
      <c r="L32" s="77">
        <f t="shared" si="7"/>
        <v>6312.5810000000001</v>
      </c>
      <c r="M32" s="77">
        <f t="shared" si="8"/>
        <v>7585.8600000000006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8.5971545679181388E-2</v>
      </c>
      <c r="J34" s="94" t="str">
        <f t="shared" si="5"/>
        <v>PSE</v>
      </c>
      <c r="K34" s="77">
        <f t="shared" si="6"/>
        <v>43093.681999999972</v>
      </c>
      <c r="L34" s="77">
        <f t="shared" si="7"/>
        <v>45719.107999999964</v>
      </c>
      <c r="M34" s="77">
        <f t="shared" si="8"/>
        <v>47552.216999999975</v>
      </c>
    </row>
    <row r="35" spans="8:13" ht="13.5" customHeight="1" x14ac:dyDescent="0.2">
      <c r="H35" s="94" t="str">
        <f t="shared" si="3"/>
        <v>VE</v>
      </c>
      <c r="I35" s="95">
        <f t="shared" si="4"/>
        <v>1.4771178874894297E-2</v>
      </c>
      <c r="J35" s="94" t="str">
        <f t="shared" si="5"/>
        <v>VE</v>
      </c>
      <c r="K35" s="77">
        <f t="shared" si="6"/>
        <v>4427.92</v>
      </c>
      <c r="L35" s="77">
        <f t="shared" si="7"/>
        <v>3030.070999999999</v>
      </c>
      <c r="M35" s="77">
        <f t="shared" si="8"/>
        <v>2460.1480000000006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47412.89</v>
      </c>
      <c r="L36" s="77">
        <f t="shared" si="7"/>
        <v>42573.03</v>
      </c>
      <c r="M36" s="77">
        <f t="shared" si="8"/>
        <v>48351.28</v>
      </c>
    </row>
    <row r="37" spans="8:13" ht="12.75" customHeight="1" x14ac:dyDescent="0.2">
      <c r="H37" s="94" t="str">
        <f t="shared" si="3"/>
        <v>VTE</v>
      </c>
      <c r="I37" s="95">
        <f t="shared" si="4"/>
        <v>3.2158046630051881E-2</v>
      </c>
      <c r="J37" s="94" t="str">
        <f t="shared" si="5"/>
        <v>VTE</v>
      </c>
      <c r="K37" s="77">
        <f t="shared" si="6"/>
        <v>2025.96</v>
      </c>
      <c r="L37" s="77">
        <f t="shared" si="7"/>
        <v>1819.5490000000002</v>
      </c>
      <c r="M37" s="77">
        <f t="shared" si="8"/>
        <v>2250.2599999999998</v>
      </c>
    </row>
    <row r="38" spans="8:13" ht="12.75" customHeight="1" x14ac:dyDescent="0.2">
      <c r="H38" s="94" t="str">
        <f t="shared" si="3"/>
        <v>FVE</v>
      </c>
      <c r="I38" s="95">
        <f t="shared" si="4"/>
        <v>4.4418331955640128E-2</v>
      </c>
      <c r="J38" s="94" t="str">
        <f t="shared" si="5"/>
        <v>FVE</v>
      </c>
      <c r="K38" s="77">
        <f t="shared" si="6"/>
        <v>8253.8010000000122</v>
      </c>
      <c r="L38" s="77">
        <f t="shared" si="7"/>
        <v>2384.960999999998</v>
      </c>
      <c r="M38" s="77">
        <f t="shared" si="8"/>
        <v>1300.2760000000023</v>
      </c>
    </row>
    <row r="39" spans="8:13" ht="12.75" customHeight="1" x14ac:dyDescent="0.2"/>
  </sheetData>
  <mergeCells count="21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A28:E2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1" t="s">
        <v>53</v>
      </c>
      <c r="B7" s="445">
        <f>F8</f>
        <v>374.20348999999965</v>
      </c>
      <c r="C7" s="446"/>
      <c r="D7" s="446"/>
      <c r="E7" s="446"/>
      <c r="F7" s="446"/>
      <c r="G7" s="447"/>
      <c r="H7" s="445">
        <f>SUM(H8,J8,L8)</f>
        <v>280093.70600000001</v>
      </c>
      <c r="I7" s="446"/>
      <c r="J7" s="446"/>
      <c r="K7" s="446"/>
      <c r="L7" s="446"/>
      <c r="M7" s="446"/>
      <c r="N7" s="80"/>
    </row>
    <row r="8" spans="1:21" x14ac:dyDescent="0.2">
      <c r="A8" s="472"/>
      <c r="B8" s="316">
        <f>SUM(B9:B16)</f>
        <v>375.06601999999964</v>
      </c>
      <c r="C8" s="317">
        <v>1.7981216435118959E-2</v>
      </c>
      <c r="D8" s="318">
        <f>SUM(D9:D16)</f>
        <v>374.79073999999969</v>
      </c>
      <c r="E8" s="317">
        <v>1.7970592439545255E-2</v>
      </c>
      <c r="F8" s="318">
        <f>SUM(F9:F16)</f>
        <v>374.20348999999965</v>
      </c>
      <c r="G8" s="319">
        <v>1.7945302125307847E-2</v>
      </c>
      <c r="H8" s="316">
        <f>SUM(H9:H16)</f>
        <v>72491.592999999993</v>
      </c>
      <c r="I8" s="317">
        <v>9.0583356448252963E-3</v>
      </c>
      <c r="J8" s="318">
        <f>SUM(J9:J16)</f>
        <v>99417.077000000005</v>
      </c>
      <c r="K8" s="317">
        <v>1.2009809127376885E-2</v>
      </c>
      <c r="L8" s="318">
        <f>SUM(L9:L16)</f>
        <v>108185.03600000001</v>
      </c>
      <c r="M8" s="317">
        <v>1.3077739652126776E-2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182.59900000000002</v>
      </c>
      <c r="C10" s="199">
        <v>1.9166081937023439E-2</v>
      </c>
      <c r="D10" s="179">
        <v>182.59900000000002</v>
      </c>
      <c r="E10" s="199">
        <v>1.9166081937023439E-2</v>
      </c>
      <c r="F10" s="179">
        <v>182.59900000000002</v>
      </c>
      <c r="G10" s="200">
        <v>1.9166081937023439E-2</v>
      </c>
      <c r="H10" s="176">
        <v>30942.873999999996</v>
      </c>
      <c r="I10" s="199">
        <v>8.2547254341890763E-3</v>
      </c>
      <c r="J10" s="179">
        <v>59844.548999999999</v>
      </c>
      <c r="K10" s="199">
        <v>1.443055916229819E-2</v>
      </c>
      <c r="L10" s="179">
        <v>67126.563999999998</v>
      </c>
      <c r="M10" s="199">
        <v>1.5643489726155931E-2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58.630000000000024</v>
      </c>
      <c r="C12" s="199">
        <v>5.9896462788492519E-2</v>
      </c>
      <c r="D12" s="179">
        <v>58.630000000000024</v>
      </c>
      <c r="E12" s="199">
        <v>5.9831060678267746E-2</v>
      </c>
      <c r="F12" s="179">
        <v>58.630000000000024</v>
      </c>
      <c r="G12" s="200">
        <v>5.9707554171646596E-2</v>
      </c>
      <c r="H12" s="176">
        <v>26698.467000000004</v>
      </c>
      <c r="I12" s="199">
        <v>7.9187733147856029E-2</v>
      </c>
      <c r="J12" s="179">
        <v>29446.972000000005</v>
      </c>
      <c r="K12" s="199">
        <v>8.0284730871704985E-2</v>
      </c>
      <c r="L12" s="179">
        <v>31521.258000000002</v>
      </c>
      <c r="M12" s="199">
        <v>8.1639733247327206E-2</v>
      </c>
      <c r="N12" s="83"/>
      <c r="O12" s="92"/>
    </row>
    <row r="13" spans="1:21" x14ac:dyDescent="0.2">
      <c r="A13" s="191" t="s">
        <v>43</v>
      </c>
      <c r="B13" s="176">
        <v>30.52639999999997</v>
      </c>
      <c r="C13" s="199">
        <v>2.7437447443743931E-2</v>
      </c>
      <c r="D13" s="179">
        <v>30.516399999999969</v>
      </c>
      <c r="E13" s="199">
        <v>2.7440347228602127E-2</v>
      </c>
      <c r="F13" s="179">
        <v>30.516399999999969</v>
      </c>
      <c r="G13" s="200">
        <v>2.7461114070268185E-2</v>
      </c>
      <c r="H13" s="176">
        <v>4736.4759999999997</v>
      </c>
      <c r="I13" s="199">
        <v>2.6694152267597571E-2</v>
      </c>
      <c r="J13" s="179">
        <v>6095.2289999999975</v>
      </c>
      <c r="K13" s="199">
        <v>4.2395376038073827E-2</v>
      </c>
      <c r="L13" s="179">
        <v>6490.2959999999994</v>
      </c>
      <c r="M13" s="199">
        <v>4.4922324502867712E-2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10.204499999999999</v>
      </c>
      <c r="C15" s="199">
        <v>3.0065239315415857E-2</v>
      </c>
      <c r="D15" s="179">
        <v>10.204499999999999</v>
      </c>
      <c r="E15" s="201">
        <v>3.0065239315415857E-2</v>
      </c>
      <c r="F15" s="179">
        <v>10.204499999999999</v>
      </c>
      <c r="G15" s="202">
        <v>3.0078532248979318E-2</v>
      </c>
      <c r="H15" s="176">
        <v>2362.4110000000001</v>
      </c>
      <c r="I15" s="199">
        <v>3.3060551004471958E-2</v>
      </c>
      <c r="J15" s="179">
        <v>1835.2060000000001</v>
      </c>
      <c r="K15" s="201">
        <v>3.1387104347961714E-2</v>
      </c>
      <c r="L15" s="179">
        <v>1553.96</v>
      </c>
      <c r="M15" s="201">
        <v>2.3263240612711438E-2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93.106119999999649</v>
      </c>
      <c r="C16" s="199">
        <v>4.4854778253805433E-2</v>
      </c>
      <c r="D16" s="177">
        <v>92.840839999999673</v>
      </c>
      <c r="E16" s="201">
        <v>4.4804140861226159E-2</v>
      </c>
      <c r="F16" s="177">
        <v>92.253589999999662</v>
      </c>
      <c r="G16" s="202">
        <v>4.4614793836942626E-2</v>
      </c>
      <c r="H16" s="176">
        <v>7751.3649999999934</v>
      </c>
      <c r="I16" s="199">
        <v>4.1090108309824631E-2</v>
      </c>
      <c r="J16" s="177">
        <v>2195.1210000000005</v>
      </c>
      <c r="K16" s="201">
        <v>3.8644469004971219E-2</v>
      </c>
      <c r="L16" s="177">
        <v>1492.9579999999971</v>
      </c>
      <c r="M16" s="201">
        <v>4.3161760460755018E-2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6.5062831274337207E-2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5.8893028034730226E-2</v>
      </c>
      <c r="J20" s="94" t="str">
        <f t="shared" ref="J20:J26" si="1">A10</f>
        <v>PE</v>
      </c>
      <c r="K20" s="83">
        <f t="shared" si="0"/>
        <v>157913.98699999999</v>
      </c>
      <c r="L20" s="94" t="str">
        <f t="shared" ref="L20:L26" si="2">A10</f>
        <v>PE</v>
      </c>
      <c r="M20" s="92">
        <f>K20/'6.1, 6.2'!C5</f>
        <v>1.2958004785455056E-2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6.2436404144149665E-2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909902.02799999993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6.3095870214604083E-2</v>
      </c>
      <c r="J22" s="94" t="str">
        <f t="shared" si="1"/>
        <v>PSE</v>
      </c>
      <c r="K22" s="83">
        <f t="shared" si="0"/>
        <v>87666.697000000015</v>
      </c>
      <c r="L22" s="94" t="str">
        <f t="shared" si="2"/>
        <v>PSE</v>
      </c>
      <c r="M22" s="92">
        <f>K22/'6.1, 6.2'!E5</f>
        <v>8.0425379003144823E-2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69"/>
      <c r="B23" s="316">
        <f>SUM(B24:B27)</f>
        <v>283127.59100000001</v>
      </c>
      <c r="C23" s="320">
        <v>6.1127827051387224E-2</v>
      </c>
      <c r="D23" s="318">
        <f>SUM(D24:D27)</f>
        <v>307471.07500000001</v>
      </c>
      <c r="E23" s="320">
        <v>6.1982980053689934E-2</v>
      </c>
      <c r="F23" s="318">
        <f>SUM(F24:F27)</f>
        <v>319303.36199999996</v>
      </c>
      <c r="G23" s="320">
        <v>6.1593846069274913E-2</v>
      </c>
      <c r="H23" s="75"/>
      <c r="I23" s="75"/>
      <c r="J23" s="94" t="str">
        <f t="shared" si="1"/>
        <v>VE</v>
      </c>
      <c r="K23" s="83">
        <f t="shared" si="0"/>
        <v>17322.000999999997</v>
      </c>
      <c r="L23" s="94" t="str">
        <f t="shared" si="2"/>
        <v>VE</v>
      </c>
      <c r="M23" s="92">
        <f>K23/'6.1, 6.2'!F5</f>
        <v>3.7196881003269858E-2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41332.163999999997</v>
      </c>
      <c r="C24" s="199">
        <v>6.3168203757601279E-2</v>
      </c>
      <c r="D24" s="177">
        <v>43394.197</v>
      </c>
      <c r="E24" s="199">
        <v>6.67670630879829E-2</v>
      </c>
      <c r="F24" s="177">
        <v>39917.169000000002</v>
      </c>
      <c r="G24" s="199">
        <v>6.5278784135011897E-2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116360.27899999999</v>
      </c>
      <c r="C25" s="199">
        <v>5.9039199347733863E-2</v>
      </c>
      <c r="D25" s="179">
        <v>122533.997</v>
      </c>
      <c r="E25" s="199">
        <v>5.9769820879787328E-2</v>
      </c>
      <c r="F25" s="179">
        <v>108622.548</v>
      </c>
      <c r="G25" s="199">
        <v>5.7783558558620732E-2</v>
      </c>
      <c r="H25" s="75"/>
      <c r="I25" s="75"/>
      <c r="J25" s="94" t="str">
        <f t="shared" si="1"/>
        <v>VTE</v>
      </c>
      <c r="K25" s="83">
        <f t="shared" si="0"/>
        <v>5751.5770000000002</v>
      </c>
      <c r="L25" s="94" t="str">
        <f t="shared" si="2"/>
        <v>VTE</v>
      </c>
      <c r="M25" s="92">
        <f>K25/'6.1, 6.2'!H5</f>
        <v>2.92364700813556E-2</v>
      </c>
      <c r="N25" s="85"/>
      <c r="O25" s="93"/>
    </row>
    <row r="26" spans="1:20" x14ac:dyDescent="0.2">
      <c r="A26" s="166" t="s">
        <v>138</v>
      </c>
      <c r="B26" s="176">
        <v>39745.315999999999</v>
      </c>
      <c r="C26" s="199">
        <v>6.2555897731792307E-2</v>
      </c>
      <c r="D26" s="179">
        <v>43967.027999999998</v>
      </c>
      <c r="E26" s="201">
        <v>6.2661467670302187E-2</v>
      </c>
      <c r="F26" s="179">
        <v>47938.938000000002</v>
      </c>
      <c r="G26" s="201">
        <v>6.2133326929630639E-2</v>
      </c>
      <c r="H26" s="75"/>
      <c r="I26" s="75"/>
      <c r="J26" s="94" t="str">
        <f t="shared" si="1"/>
        <v>FVE</v>
      </c>
      <c r="K26" s="83">
        <f t="shared" si="0"/>
        <v>11439.44399999999</v>
      </c>
      <c r="L26" s="94" t="str">
        <f t="shared" si="2"/>
        <v>FVE</v>
      </c>
      <c r="M26" s="92">
        <f>K26/'6.1, 6.2'!I5</f>
        <v>4.0849919453720213E-2</v>
      </c>
      <c r="N26" s="85"/>
      <c r="O26" s="93"/>
    </row>
    <row r="27" spans="1:20" x14ac:dyDescent="0.2">
      <c r="A27" s="166" t="s">
        <v>136</v>
      </c>
      <c r="B27" s="176">
        <v>85689.831999999995</v>
      </c>
      <c r="C27" s="199">
        <v>6.2494617127375252E-2</v>
      </c>
      <c r="D27" s="177">
        <v>97575.853000000003</v>
      </c>
      <c r="E27" s="201">
        <v>6.2593537961041959E-2</v>
      </c>
      <c r="F27" s="177">
        <v>122824.70699999999</v>
      </c>
      <c r="G27" s="201">
        <v>6.3932598022552856E-2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1.9166081937023439E-2</v>
      </c>
      <c r="J32" s="94" t="str">
        <f t="shared" si="5"/>
        <v>PE</v>
      </c>
      <c r="K32" s="77">
        <f t="shared" si="6"/>
        <v>30942.873999999996</v>
      </c>
      <c r="L32" s="77">
        <f t="shared" si="7"/>
        <v>59844.548999999999</v>
      </c>
      <c r="M32" s="77">
        <f t="shared" si="8"/>
        <v>67126.563999999998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5.9707554171646596E-2</v>
      </c>
      <c r="J34" s="94" t="str">
        <f t="shared" si="5"/>
        <v>PSE</v>
      </c>
      <c r="K34" s="77">
        <f t="shared" si="6"/>
        <v>26698.467000000004</v>
      </c>
      <c r="L34" s="77">
        <f t="shared" si="7"/>
        <v>29446.972000000005</v>
      </c>
      <c r="M34" s="77">
        <f t="shared" si="8"/>
        <v>31521.258000000002</v>
      </c>
    </row>
    <row r="35" spans="8:13" ht="12.75" customHeight="1" x14ac:dyDescent="0.2">
      <c r="H35" s="94" t="str">
        <f t="shared" si="3"/>
        <v>VE</v>
      </c>
      <c r="I35" s="95">
        <f t="shared" si="4"/>
        <v>2.7461114070268185E-2</v>
      </c>
      <c r="J35" s="94" t="str">
        <f t="shared" si="5"/>
        <v>VE</v>
      </c>
      <c r="K35" s="77">
        <f t="shared" si="6"/>
        <v>4736.4759999999997</v>
      </c>
      <c r="L35" s="77">
        <f t="shared" si="7"/>
        <v>6095.2289999999975</v>
      </c>
      <c r="M35" s="77">
        <f t="shared" si="8"/>
        <v>6490.2959999999994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3.0078532248979318E-2</v>
      </c>
      <c r="J37" s="94" t="str">
        <f t="shared" si="5"/>
        <v>VTE</v>
      </c>
      <c r="K37" s="77">
        <f t="shared" si="6"/>
        <v>2362.4110000000001</v>
      </c>
      <c r="L37" s="77">
        <f t="shared" si="7"/>
        <v>1835.2060000000001</v>
      </c>
      <c r="M37" s="77">
        <f t="shared" si="8"/>
        <v>1553.96</v>
      </c>
    </row>
    <row r="38" spans="8:13" ht="12.75" customHeight="1" x14ac:dyDescent="0.2">
      <c r="H38" s="94" t="str">
        <f t="shared" si="3"/>
        <v>FVE</v>
      </c>
      <c r="I38" s="95">
        <f t="shared" si="4"/>
        <v>4.4614793836942626E-2</v>
      </c>
      <c r="J38" s="94" t="str">
        <f t="shared" si="5"/>
        <v>FVE</v>
      </c>
      <c r="K38" s="77">
        <f t="shared" si="6"/>
        <v>7751.3649999999934</v>
      </c>
      <c r="L38" s="77">
        <f t="shared" si="7"/>
        <v>2195.1210000000005</v>
      </c>
      <c r="M38" s="77">
        <f t="shared" si="8"/>
        <v>1492.9579999999971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333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233.09008</v>
      </c>
      <c r="C7" s="446"/>
      <c r="D7" s="446"/>
      <c r="E7" s="446"/>
      <c r="F7" s="446"/>
      <c r="G7" s="447"/>
      <c r="H7" s="445">
        <f>SUM(H8,J8,L8)</f>
        <v>116392.791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233.50810999999987</v>
      </c>
      <c r="C8" s="317">
        <v>1.1194722105899028E-2</v>
      </c>
      <c r="D8" s="318">
        <f>SUM(D9:D16)</f>
        <v>233.27526999999992</v>
      </c>
      <c r="E8" s="317">
        <v>1.1185161093881027E-2</v>
      </c>
      <c r="F8" s="318">
        <f>SUM(F9:F16)</f>
        <v>233.09008</v>
      </c>
      <c r="G8" s="319">
        <v>1.1178067601700295E-2</v>
      </c>
      <c r="H8" s="316">
        <f>SUM(H9:H16)</f>
        <v>40811.46</v>
      </c>
      <c r="I8" s="317">
        <v>5.0996796667906272E-3</v>
      </c>
      <c r="J8" s="318">
        <f>SUM(J9:J16)</f>
        <v>36162.595000000008</v>
      </c>
      <c r="K8" s="317">
        <v>4.3685237647917751E-3</v>
      </c>
      <c r="L8" s="318">
        <f>SUM(L9:L16)</f>
        <v>39418.735999999997</v>
      </c>
      <c r="M8" s="317">
        <v>4.7650579588836769E-3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4.835</v>
      </c>
      <c r="C10" s="199">
        <v>5.0749459835764885E-4</v>
      </c>
      <c r="D10" s="179">
        <v>4.835</v>
      </c>
      <c r="E10" s="199">
        <v>5.0749459835764885E-4</v>
      </c>
      <c r="F10" s="179">
        <v>4.835</v>
      </c>
      <c r="G10" s="200">
        <v>5.0749459835764885E-4</v>
      </c>
      <c r="H10" s="176">
        <v>2340.5709999999999</v>
      </c>
      <c r="I10" s="199">
        <v>6.2440130688007074E-4</v>
      </c>
      <c r="J10" s="179">
        <v>2165.9969999999998</v>
      </c>
      <c r="K10" s="199">
        <v>5.2229565392598062E-4</v>
      </c>
      <c r="L10" s="179">
        <v>2326.5189999999998</v>
      </c>
      <c r="M10" s="199">
        <v>5.421829139684041E-4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40.703000000000017</v>
      </c>
      <c r="C12" s="199">
        <v>4.1582222836090928E-2</v>
      </c>
      <c r="D12" s="179">
        <v>40.703000000000017</v>
      </c>
      <c r="E12" s="199">
        <v>4.1536818399923799E-2</v>
      </c>
      <c r="F12" s="179">
        <v>40.703000000000017</v>
      </c>
      <c r="G12" s="200">
        <v>4.1451075856191906E-2</v>
      </c>
      <c r="H12" s="176">
        <v>12061.749999999996</v>
      </c>
      <c r="I12" s="199">
        <v>3.5775186653831177E-2</v>
      </c>
      <c r="J12" s="179">
        <v>15799.426000000007</v>
      </c>
      <c r="K12" s="199">
        <v>4.3075826755206569E-2</v>
      </c>
      <c r="L12" s="179">
        <v>17530.964000000004</v>
      </c>
      <c r="M12" s="199">
        <v>4.5405016022155478E-2</v>
      </c>
      <c r="N12" s="83"/>
      <c r="O12" s="92"/>
      <c r="X12" s="77"/>
    </row>
    <row r="13" spans="1:24" x14ac:dyDescent="0.2">
      <c r="A13" s="191" t="s">
        <v>43</v>
      </c>
      <c r="B13" s="176">
        <v>25.918799999999976</v>
      </c>
      <c r="C13" s="199">
        <v>2.3296088395779069E-2</v>
      </c>
      <c r="D13" s="179">
        <v>25.918799999999976</v>
      </c>
      <c r="E13" s="199">
        <v>2.3306185256081743E-2</v>
      </c>
      <c r="F13" s="179">
        <v>25.908299999999976</v>
      </c>
      <c r="G13" s="200">
        <v>2.3314374620424735E-2</v>
      </c>
      <c r="H13" s="176">
        <v>3059.3690000000006</v>
      </c>
      <c r="I13" s="199">
        <v>1.7242199037589914E-2</v>
      </c>
      <c r="J13" s="179">
        <v>5371.2809999999999</v>
      </c>
      <c r="K13" s="199">
        <v>3.7359954449810058E-2</v>
      </c>
      <c r="L13" s="179">
        <v>6802.8719999999976</v>
      </c>
      <c r="M13" s="199">
        <v>4.7085806800717965E-2</v>
      </c>
      <c r="N13" s="83"/>
      <c r="O13" s="92"/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50.096199999999996</v>
      </c>
      <c r="C15" s="199">
        <v>0.14759706421607485</v>
      </c>
      <c r="D15" s="179">
        <v>50.096199999999996</v>
      </c>
      <c r="E15" s="201">
        <v>0.14759706421607485</v>
      </c>
      <c r="F15" s="179">
        <v>50.096199999999996</v>
      </c>
      <c r="G15" s="202">
        <v>0.14766232223541748</v>
      </c>
      <c r="H15" s="176">
        <v>14654.95</v>
      </c>
      <c r="I15" s="199">
        <v>0.20508739670742573</v>
      </c>
      <c r="J15" s="179">
        <v>10795.492000000002</v>
      </c>
      <c r="K15" s="201">
        <v>0.18463280628528131</v>
      </c>
      <c r="L15" s="179">
        <v>11603.526999999998</v>
      </c>
      <c r="M15" s="201">
        <v>0.17370822965655081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111.95510999999989</v>
      </c>
      <c r="C16" s="199">
        <v>5.3935462388835544E-2</v>
      </c>
      <c r="D16" s="177">
        <v>111.72226999999995</v>
      </c>
      <c r="E16" s="201">
        <v>5.3916146411600294E-2</v>
      </c>
      <c r="F16" s="177">
        <v>111.54758</v>
      </c>
      <c r="G16" s="202">
        <v>5.3945567697797805E-2</v>
      </c>
      <c r="H16" s="176">
        <v>8694.8200000000052</v>
      </c>
      <c r="I16" s="199">
        <v>4.609137816815876E-2</v>
      </c>
      <c r="J16" s="177">
        <v>2030.399000000001</v>
      </c>
      <c r="K16" s="201">
        <v>3.5744585935456215E-2</v>
      </c>
      <c r="L16" s="177">
        <v>1154.8540000000005</v>
      </c>
      <c r="M16" s="201">
        <v>3.3387095762335506E-2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1.0158596354311782E-2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5.3008314496139505E-2</v>
      </c>
      <c r="J20" s="94" t="str">
        <f t="shared" ref="J20:J26" si="1">A10</f>
        <v>PE</v>
      </c>
      <c r="K20" s="83">
        <f t="shared" si="0"/>
        <v>6833.0869999999995</v>
      </c>
      <c r="L20" s="94" t="str">
        <f t="shared" ref="L20:L26" si="2">A10</f>
        <v>PE</v>
      </c>
      <c r="M20" s="92">
        <f>K20/'6.1, 6.2'!C5</f>
        <v>5.6070507576653572E-4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4.5176737074550957E-2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666498.80900000001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4.926357256419147E-2</v>
      </c>
      <c r="J22" s="94" t="str">
        <f t="shared" si="1"/>
        <v>PSE</v>
      </c>
      <c r="K22" s="83">
        <f t="shared" si="0"/>
        <v>45392.140000000007</v>
      </c>
      <c r="L22" s="94" t="str">
        <f t="shared" si="2"/>
        <v>PSE</v>
      </c>
      <c r="M22" s="92">
        <f>K22/'6.1, 6.2'!E5</f>
        <v>4.164272395552681E-2</v>
      </c>
      <c r="N22" s="85"/>
      <c r="O22" s="75"/>
    </row>
    <row r="23" spans="1:15" x14ac:dyDescent="0.2">
      <c r="A23" s="469"/>
      <c r="B23" s="316">
        <f>SUM(B24:B27)</f>
        <v>203537.34600000002</v>
      </c>
      <c r="C23" s="320">
        <v>4.3944130068151364E-2</v>
      </c>
      <c r="D23" s="318">
        <f>SUM(D24:D27)</f>
        <v>226431.93599999999</v>
      </c>
      <c r="E23" s="320">
        <v>4.5646330057571738E-2</v>
      </c>
      <c r="F23" s="318">
        <f>SUM(F24:F27)</f>
        <v>236529.527</v>
      </c>
      <c r="G23" s="320">
        <v>4.5626714312129314E-2</v>
      </c>
      <c r="H23" s="75"/>
      <c r="I23" s="75"/>
      <c r="J23" s="94" t="str">
        <f t="shared" si="1"/>
        <v>VE</v>
      </c>
      <c r="K23" s="83">
        <f t="shared" si="0"/>
        <v>15233.521999999999</v>
      </c>
      <c r="L23" s="94" t="str">
        <f t="shared" si="2"/>
        <v>VE</v>
      </c>
      <c r="M23" s="92">
        <f>K23/'6.1, 6.2'!F5</f>
        <v>3.271212749004538E-2</v>
      </c>
      <c r="N23" s="85"/>
      <c r="O23" s="75"/>
    </row>
    <row r="24" spans="1:15" x14ac:dyDescent="0.2">
      <c r="A24" s="166" t="s">
        <v>8</v>
      </c>
      <c r="B24" s="176">
        <v>4227.8680000000004</v>
      </c>
      <c r="C24" s="199">
        <v>6.4614770057585726E-3</v>
      </c>
      <c r="D24" s="177">
        <v>7672.6670000000004</v>
      </c>
      <c r="E24" s="199">
        <v>1.1805298336136616E-2</v>
      </c>
      <c r="F24" s="177">
        <v>7560.7039999999997</v>
      </c>
      <c r="G24" s="199">
        <v>1.2364443087753066E-2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103646.861</v>
      </c>
      <c r="C25" s="199">
        <v>5.2588630251959631E-2</v>
      </c>
      <c r="D25" s="179">
        <v>110761.686</v>
      </c>
      <c r="E25" s="199">
        <v>5.4027504975319197E-2</v>
      </c>
      <c r="F25" s="179">
        <v>98383.675000000003</v>
      </c>
      <c r="G25" s="199">
        <v>5.233682094784603E-2</v>
      </c>
      <c r="H25" s="75"/>
      <c r="I25" s="75"/>
      <c r="J25" s="94" t="str">
        <f t="shared" si="1"/>
        <v>VTE</v>
      </c>
      <c r="K25" s="83">
        <f t="shared" si="0"/>
        <v>37053.968999999997</v>
      </c>
      <c r="L25" s="94" t="str">
        <f t="shared" si="2"/>
        <v>VTE</v>
      </c>
      <c r="M25" s="92">
        <f>K25/'6.1, 6.2'!H5</f>
        <v>0.18835308230490136</v>
      </c>
      <c r="N25" s="85"/>
      <c r="O25" s="93"/>
    </row>
    <row r="26" spans="1:15" x14ac:dyDescent="0.2">
      <c r="A26" s="166" t="s">
        <v>138</v>
      </c>
      <c r="B26" s="176">
        <v>28758.281999999999</v>
      </c>
      <c r="C26" s="199">
        <v>4.5263199007753357E-2</v>
      </c>
      <c r="D26" s="179">
        <v>31812.958999999999</v>
      </c>
      <c r="E26" s="201">
        <v>4.5339582695358649E-2</v>
      </c>
      <c r="F26" s="179">
        <v>34686.892999999996</v>
      </c>
      <c r="G26" s="201">
        <v>4.4957442798213766E-2</v>
      </c>
      <c r="H26" s="75"/>
      <c r="I26" s="75"/>
      <c r="J26" s="94" t="str">
        <f t="shared" si="1"/>
        <v>FVE</v>
      </c>
      <c r="K26" s="83">
        <f t="shared" si="0"/>
        <v>11880.073000000008</v>
      </c>
      <c r="L26" s="94" t="str">
        <f t="shared" si="2"/>
        <v>FVE</v>
      </c>
      <c r="M26" s="92">
        <f>K26/'6.1, 6.2'!I5</f>
        <v>4.2423392706351551E-2</v>
      </c>
      <c r="N26" s="85"/>
      <c r="O26" s="93"/>
    </row>
    <row r="27" spans="1:15" x14ac:dyDescent="0.2">
      <c r="A27" s="166" t="s">
        <v>136</v>
      </c>
      <c r="B27" s="176">
        <v>66904.335000000006</v>
      </c>
      <c r="C27" s="199">
        <v>4.8794129973164756E-2</v>
      </c>
      <c r="D27" s="177">
        <v>76184.623999999996</v>
      </c>
      <c r="E27" s="201">
        <v>4.8871365279191642E-2</v>
      </c>
      <c r="F27" s="177">
        <v>95898.255000000005</v>
      </c>
      <c r="G27" s="201">
        <v>4.9916867198219902E-2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5.0749459835764885E-4</v>
      </c>
      <c r="J32" s="94" t="str">
        <f t="shared" si="5"/>
        <v>PE</v>
      </c>
      <c r="K32" s="77">
        <f t="shared" si="6"/>
        <v>2340.5709999999999</v>
      </c>
      <c r="L32" s="77">
        <f t="shared" si="7"/>
        <v>2165.9969999999998</v>
      </c>
      <c r="M32" s="77">
        <f t="shared" si="8"/>
        <v>2326.5189999999998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4.1451075856191906E-2</v>
      </c>
      <c r="J34" s="94" t="str">
        <f t="shared" si="5"/>
        <v>PSE</v>
      </c>
      <c r="K34" s="77">
        <f t="shared" si="6"/>
        <v>12061.749999999996</v>
      </c>
      <c r="L34" s="77">
        <f t="shared" si="7"/>
        <v>15799.426000000007</v>
      </c>
      <c r="M34" s="77">
        <f t="shared" si="8"/>
        <v>17530.964000000004</v>
      </c>
    </row>
    <row r="35" spans="8:13" ht="13.5" customHeight="1" x14ac:dyDescent="0.2">
      <c r="H35" s="94" t="str">
        <f t="shared" si="3"/>
        <v>VE</v>
      </c>
      <c r="I35" s="95">
        <f t="shared" si="4"/>
        <v>2.3314374620424735E-2</v>
      </c>
      <c r="J35" s="94" t="str">
        <f t="shared" si="5"/>
        <v>VE</v>
      </c>
      <c r="K35" s="77">
        <f t="shared" si="6"/>
        <v>3059.3690000000006</v>
      </c>
      <c r="L35" s="77">
        <f t="shared" si="7"/>
        <v>5371.2809999999999</v>
      </c>
      <c r="M35" s="77">
        <f t="shared" si="8"/>
        <v>6802.8719999999976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0.14766232223541748</v>
      </c>
      <c r="J37" s="94" t="str">
        <f t="shared" si="5"/>
        <v>VTE</v>
      </c>
      <c r="K37" s="77">
        <f t="shared" si="6"/>
        <v>14654.95</v>
      </c>
      <c r="L37" s="77">
        <f t="shared" si="7"/>
        <v>10795.492000000002</v>
      </c>
      <c r="M37" s="77">
        <f t="shared" si="8"/>
        <v>11603.526999999998</v>
      </c>
    </row>
    <row r="38" spans="8:13" ht="12.75" customHeight="1" x14ac:dyDescent="0.2">
      <c r="H38" s="94" t="str">
        <f t="shared" si="3"/>
        <v>FVE</v>
      </c>
      <c r="I38" s="95">
        <f t="shared" si="4"/>
        <v>5.3945567697797805E-2</v>
      </c>
      <c r="J38" s="94" t="str">
        <f t="shared" si="5"/>
        <v>FVE</v>
      </c>
      <c r="K38" s="77">
        <f t="shared" si="6"/>
        <v>8694.8200000000052</v>
      </c>
      <c r="L38" s="77">
        <f t="shared" si="7"/>
        <v>2030.399000000001</v>
      </c>
      <c r="M38" s="77">
        <f t="shared" si="8"/>
        <v>1154.8540000000005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1" t="s">
        <v>53</v>
      </c>
      <c r="B7" s="445">
        <f>F8</f>
        <v>1459.4504800000007</v>
      </c>
      <c r="C7" s="446"/>
      <c r="D7" s="446"/>
      <c r="E7" s="446"/>
      <c r="F7" s="446"/>
      <c r="G7" s="447"/>
      <c r="H7" s="445">
        <f>SUM(H8,J8,L8)</f>
        <v>1356149.1610000003</v>
      </c>
      <c r="I7" s="446"/>
      <c r="J7" s="446"/>
      <c r="K7" s="446"/>
      <c r="L7" s="446"/>
      <c r="M7" s="446"/>
      <c r="N7" s="80"/>
    </row>
    <row r="8" spans="1:21" x14ac:dyDescent="0.2">
      <c r="A8" s="472"/>
      <c r="B8" s="316">
        <f>SUM(B9:B16)</f>
        <v>1461.0288900000007</v>
      </c>
      <c r="C8" s="317">
        <v>7.0043873046808258E-2</v>
      </c>
      <c r="D8" s="318">
        <f>SUM(D9:D16)</f>
        <v>1460.7143000000003</v>
      </c>
      <c r="E8" s="317">
        <v>7.0038820478637395E-2</v>
      </c>
      <c r="F8" s="318">
        <f>SUM(F9:F16)</f>
        <v>1459.4504800000007</v>
      </c>
      <c r="G8" s="319">
        <v>6.9989405498397661E-2</v>
      </c>
      <c r="H8" s="316">
        <f>SUM(H9:H16)</f>
        <v>382346.3980000001</v>
      </c>
      <c r="I8" s="317">
        <v>4.7776878150187163E-2</v>
      </c>
      <c r="J8" s="318">
        <f>SUM(J9:J16)</f>
        <v>514866.05100000004</v>
      </c>
      <c r="K8" s="317">
        <v>6.2196990549986626E-2</v>
      </c>
      <c r="L8" s="318">
        <f>SUM(L9:L16)</f>
        <v>458936.71200000006</v>
      </c>
      <c r="M8" s="317">
        <v>5.5477680261982687E-2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1259.6520000000003</v>
      </c>
      <c r="C10" s="199">
        <v>0.13221646035375578</v>
      </c>
      <c r="D10" s="179">
        <v>1259.6520000000003</v>
      </c>
      <c r="E10" s="199">
        <v>0.13221646035375578</v>
      </c>
      <c r="F10" s="179">
        <v>1259.6520000000003</v>
      </c>
      <c r="G10" s="200">
        <v>0.13221646035375578</v>
      </c>
      <c r="H10" s="176">
        <v>321267.48600000009</v>
      </c>
      <c r="I10" s="199">
        <v>8.5705512935294381E-2</v>
      </c>
      <c r="J10" s="179">
        <v>460274.73000000004</v>
      </c>
      <c r="K10" s="199">
        <v>0.11098791507603852</v>
      </c>
      <c r="L10" s="179">
        <v>404037.29300000006</v>
      </c>
      <c r="M10" s="199">
        <v>9.4158748271836984E-2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93.505999999999972</v>
      </c>
      <c r="C12" s="199">
        <v>9.5525816979375358E-2</v>
      </c>
      <c r="D12" s="179">
        <v>93.553999999999974</v>
      </c>
      <c r="E12" s="199">
        <v>9.5470493786366309E-2</v>
      </c>
      <c r="F12" s="179">
        <v>93.533999999999978</v>
      </c>
      <c r="G12" s="200">
        <v>9.525305085947107E-2</v>
      </c>
      <c r="H12" s="176">
        <v>42496.47</v>
      </c>
      <c r="I12" s="199">
        <v>0.1260446573987139</v>
      </c>
      <c r="J12" s="179">
        <v>43579.359000000026</v>
      </c>
      <c r="K12" s="199">
        <v>0.11881551382860064</v>
      </c>
      <c r="L12" s="179">
        <v>46094.195999999974</v>
      </c>
      <c r="M12" s="199">
        <v>0.11938349242565174</v>
      </c>
      <c r="N12" s="83"/>
      <c r="O12" s="92"/>
    </row>
    <row r="13" spans="1:21" x14ac:dyDescent="0.2">
      <c r="A13" s="191" t="s">
        <v>43</v>
      </c>
      <c r="B13" s="176">
        <v>17.770399999999988</v>
      </c>
      <c r="C13" s="199">
        <v>1.5972221292203052E-2</v>
      </c>
      <c r="D13" s="179">
        <v>17.770399999999988</v>
      </c>
      <c r="E13" s="199">
        <v>1.5979143882999026E-2</v>
      </c>
      <c r="F13" s="179">
        <v>16.790399999999988</v>
      </c>
      <c r="G13" s="200">
        <v>1.5109353976400595E-2</v>
      </c>
      <c r="H13" s="176">
        <v>4022.7029999999972</v>
      </c>
      <c r="I13" s="199">
        <v>2.2671422046542933E-2</v>
      </c>
      <c r="J13" s="179">
        <v>1258.8260000000002</v>
      </c>
      <c r="K13" s="199">
        <v>8.7557664587342588E-3</v>
      </c>
      <c r="L13" s="179">
        <v>1831.2229999999997</v>
      </c>
      <c r="M13" s="199">
        <v>1.2674736844531423E-2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28.4</v>
      </c>
      <c r="C15" s="199">
        <v>8.3674143422785091E-2</v>
      </c>
      <c r="D15" s="179">
        <v>28.4</v>
      </c>
      <c r="E15" s="201">
        <v>8.3674143422785091E-2</v>
      </c>
      <c r="F15" s="179">
        <v>28.4</v>
      </c>
      <c r="G15" s="202">
        <v>8.3711138798668497E-2</v>
      </c>
      <c r="H15" s="176">
        <v>9061.5849999999991</v>
      </c>
      <c r="I15" s="199">
        <v>0.12681154679429532</v>
      </c>
      <c r="J15" s="179">
        <v>7752.22</v>
      </c>
      <c r="K15" s="201">
        <v>0.1325844281613921</v>
      </c>
      <c r="L15" s="179">
        <v>6273.762999999999</v>
      </c>
      <c r="M15" s="201">
        <v>9.3920086885200607E-2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61.700490000000357</v>
      </c>
      <c r="C16" s="199">
        <v>2.9724810754665387E-2</v>
      </c>
      <c r="D16" s="177">
        <v>61.337900000000317</v>
      </c>
      <c r="E16" s="201">
        <v>2.9601109939675557E-2</v>
      </c>
      <c r="F16" s="177">
        <v>61.074080000000308</v>
      </c>
      <c r="G16" s="202">
        <v>2.9536059116842657E-2</v>
      </c>
      <c r="H16" s="176">
        <v>5498.1539999999977</v>
      </c>
      <c r="I16" s="199">
        <v>2.914580120586447E-2</v>
      </c>
      <c r="J16" s="177">
        <v>2000.9159999999997</v>
      </c>
      <c r="K16" s="201">
        <v>3.5225546265354374E-2</v>
      </c>
      <c r="L16" s="177">
        <v>700.2369999999986</v>
      </c>
      <c r="M16" s="201">
        <v>2.0244013334439221E-2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0.19954998644187769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0.10687292622754123</v>
      </c>
      <c r="J20" s="94" t="str">
        <f t="shared" ref="J20:J26" si="1">A10</f>
        <v>PE</v>
      </c>
      <c r="K20" s="83">
        <f t="shared" si="0"/>
        <v>1185579.5090000001</v>
      </c>
      <c r="L20" s="94" t="str">
        <f t="shared" ref="L20:L26" si="2">A10</f>
        <v>PE</v>
      </c>
      <c r="M20" s="92">
        <f>K20/'6.1, 6.2'!C5</f>
        <v>9.7285523866606299E-2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8.4427515127839275E-2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1622195.041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8.8895755201177748E-2</v>
      </c>
      <c r="J22" s="94" t="str">
        <f t="shared" si="1"/>
        <v>PSE</v>
      </c>
      <c r="K22" s="83">
        <f t="shared" si="0"/>
        <v>132170.02499999999</v>
      </c>
      <c r="L22" s="94" t="str">
        <f t="shared" si="2"/>
        <v>PSE</v>
      </c>
      <c r="M22" s="92">
        <f>K22/'6.1, 6.2'!E5</f>
        <v>0.12125270732488215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69"/>
      <c r="B23" s="316">
        <f>SUM(B24:B27)</f>
        <v>518010.962</v>
      </c>
      <c r="C23" s="320">
        <v>0.11183962814792826</v>
      </c>
      <c r="D23" s="318">
        <f>SUM(D24:D27)</f>
        <v>545974.41300000006</v>
      </c>
      <c r="E23" s="320">
        <v>0.11006277956651393</v>
      </c>
      <c r="F23" s="318">
        <f>SUM(F24:F27)</f>
        <v>558209.66599999997</v>
      </c>
      <c r="G23" s="320">
        <v>0.10767904235842454</v>
      </c>
      <c r="H23" s="75"/>
      <c r="I23" s="75"/>
      <c r="J23" s="94" t="str">
        <f t="shared" si="1"/>
        <v>VE</v>
      </c>
      <c r="K23" s="83">
        <f t="shared" si="0"/>
        <v>7112.7519999999977</v>
      </c>
      <c r="L23" s="94" t="str">
        <f t="shared" si="2"/>
        <v>VE</v>
      </c>
      <c r="M23" s="92">
        <f>K23/'6.1, 6.2'!F5</f>
        <v>1.5273765989839722E-2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132114.008</v>
      </c>
      <c r="C24" s="199">
        <v>0.20191066155107115</v>
      </c>
      <c r="D24" s="177">
        <v>129929.461</v>
      </c>
      <c r="E24" s="199">
        <v>0.19991171906175872</v>
      </c>
      <c r="F24" s="177">
        <v>120242.611</v>
      </c>
      <c r="G24" s="199">
        <v>0.19663948230645331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211424.31099999999</v>
      </c>
      <c r="C25" s="199">
        <v>0.10727305014528438</v>
      </c>
      <c r="D25" s="179">
        <v>219117.43400000001</v>
      </c>
      <c r="E25" s="199">
        <v>0.1068814378251174</v>
      </c>
      <c r="F25" s="179">
        <v>200095.55</v>
      </c>
      <c r="G25" s="199">
        <v>0.10644413285853341</v>
      </c>
      <c r="H25" s="75"/>
      <c r="I25" s="75"/>
      <c r="J25" s="94" t="str">
        <f t="shared" si="1"/>
        <v>VTE</v>
      </c>
      <c r="K25" s="83">
        <f t="shared" si="0"/>
        <v>23087.567999999999</v>
      </c>
      <c r="L25" s="94" t="str">
        <f t="shared" si="2"/>
        <v>VTE</v>
      </c>
      <c r="M25" s="92">
        <f>K25/'6.1, 6.2'!H5</f>
        <v>0.11735894191858387</v>
      </c>
      <c r="N25" s="85"/>
      <c r="O25" s="93"/>
    </row>
    <row r="26" spans="1:20" x14ac:dyDescent="0.2">
      <c r="A26" s="166" t="s">
        <v>138</v>
      </c>
      <c r="B26" s="176">
        <v>53744.260999999999</v>
      </c>
      <c r="C26" s="199">
        <v>8.4589099625896891E-2</v>
      </c>
      <c r="D26" s="179">
        <v>59452.923999999999</v>
      </c>
      <c r="E26" s="201">
        <v>8.4731846672259345E-2</v>
      </c>
      <c r="F26" s="179">
        <v>64823.807000000001</v>
      </c>
      <c r="G26" s="201">
        <v>8.401768919357952E-2</v>
      </c>
      <c r="H26" s="75"/>
      <c r="I26" s="75"/>
      <c r="J26" s="94" t="str">
        <f t="shared" si="1"/>
        <v>FVE</v>
      </c>
      <c r="K26" s="83">
        <f t="shared" si="0"/>
        <v>8199.3069999999971</v>
      </c>
      <c r="L26" s="94" t="str">
        <f t="shared" si="2"/>
        <v>FVE</v>
      </c>
      <c r="M26" s="92">
        <f>K26/'6.1, 6.2'!I5</f>
        <v>2.9279485132872235E-2</v>
      </c>
      <c r="N26" s="85"/>
      <c r="O26" s="93"/>
    </row>
    <row r="27" spans="1:20" x14ac:dyDescent="0.2">
      <c r="A27" s="166" t="s">
        <v>136</v>
      </c>
      <c r="B27" s="176">
        <v>120728.382</v>
      </c>
      <c r="C27" s="199">
        <v>8.8048649803602164E-2</v>
      </c>
      <c r="D27" s="177">
        <v>137474.59400000001</v>
      </c>
      <c r="E27" s="201">
        <v>8.8188019409042029E-2</v>
      </c>
      <c r="F27" s="177">
        <v>173047.698</v>
      </c>
      <c r="G27" s="201">
        <v>9.0074620857529306E-2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0.13221646035375578</v>
      </c>
      <c r="J32" s="94" t="str">
        <f t="shared" si="5"/>
        <v>PE</v>
      </c>
      <c r="K32" s="77">
        <f t="shared" si="6"/>
        <v>321267.48600000009</v>
      </c>
      <c r="L32" s="77">
        <f t="shared" si="7"/>
        <v>460274.73000000004</v>
      </c>
      <c r="M32" s="77">
        <f t="shared" si="8"/>
        <v>404037.29300000006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9.525305085947107E-2</v>
      </c>
      <c r="J34" s="94" t="str">
        <f t="shared" si="5"/>
        <v>PSE</v>
      </c>
      <c r="K34" s="77">
        <f t="shared" si="6"/>
        <v>42496.47</v>
      </c>
      <c r="L34" s="77">
        <f t="shared" si="7"/>
        <v>43579.359000000026</v>
      </c>
      <c r="M34" s="77">
        <f t="shared" si="8"/>
        <v>46094.195999999974</v>
      </c>
    </row>
    <row r="35" spans="8:13" ht="12.75" customHeight="1" x14ac:dyDescent="0.2">
      <c r="H35" s="94" t="str">
        <f t="shared" si="3"/>
        <v>VE</v>
      </c>
      <c r="I35" s="95">
        <f t="shared" si="4"/>
        <v>1.5109353976400595E-2</v>
      </c>
      <c r="J35" s="94" t="str">
        <f t="shared" si="5"/>
        <v>VE</v>
      </c>
      <c r="K35" s="77">
        <f t="shared" si="6"/>
        <v>4022.7029999999972</v>
      </c>
      <c r="L35" s="77">
        <f t="shared" si="7"/>
        <v>1258.8260000000002</v>
      </c>
      <c r="M35" s="77">
        <f t="shared" si="8"/>
        <v>1831.2229999999997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8.3711138798668497E-2</v>
      </c>
      <c r="J37" s="94" t="str">
        <f t="shared" si="5"/>
        <v>VTE</v>
      </c>
      <c r="K37" s="77">
        <f t="shared" si="6"/>
        <v>9061.5849999999991</v>
      </c>
      <c r="L37" s="77">
        <f t="shared" si="7"/>
        <v>7752.22</v>
      </c>
      <c r="M37" s="77">
        <f t="shared" si="8"/>
        <v>6273.762999999999</v>
      </c>
    </row>
    <row r="38" spans="8:13" ht="12.75" customHeight="1" x14ac:dyDescent="0.2">
      <c r="H38" s="94" t="str">
        <f t="shared" si="3"/>
        <v>FVE</v>
      </c>
      <c r="I38" s="95">
        <f t="shared" si="4"/>
        <v>2.9536059116842657E-2</v>
      </c>
      <c r="J38" s="94" t="str">
        <f t="shared" si="5"/>
        <v>FVE</v>
      </c>
      <c r="K38" s="77">
        <f t="shared" si="6"/>
        <v>5498.1539999999977</v>
      </c>
      <c r="L38" s="77">
        <f t="shared" si="7"/>
        <v>2000.9159999999997</v>
      </c>
      <c r="M38" s="77">
        <f t="shared" si="8"/>
        <v>700.2369999999986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335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1049.7329500000001</v>
      </c>
      <c r="C7" s="446"/>
      <c r="D7" s="446"/>
      <c r="E7" s="446"/>
      <c r="F7" s="446"/>
      <c r="G7" s="447"/>
      <c r="H7" s="445">
        <f>SUM(H8,J8,L8)</f>
        <v>449845.03500000003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1049.89249</v>
      </c>
      <c r="C8" s="317">
        <v>5.033338956244552E-2</v>
      </c>
      <c r="D8" s="318">
        <f>SUM(D9:D16)</f>
        <v>1049.6384599999999</v>
      </c>
      <c r="E8" s="317">
        <v>5.0328417862009978E-2</v>
      </c>
      <c r="F8" s="318">
        <f>SUM(F9:F16)</f>
        <v>1049.7329500000001</v>
      </c>
      <c r="G8" s="319">
        <v>5.034099211271572E-2</v>
      </c>
      <c r="H8" s="316">
        <f>SUM(H9:H16)</f>
        <v>149852.82600000003</v>
      </c>
      <c r="I8" s="317">
        <v>1.8725167140879403E-2</v>
      </c>
      <c r="J8" s="318">
        <f>SUM(J9:J16)</f>
        <v>143846.321</v>
      </c>
      <c r="K8" s="317">
        <v>1.7376962902312901E-2</v>
      </c>
      <c r="L8" s="318">
        <f>SUM(L9:L16)</f>
        <v>156145.88800000001</v>
      </c>
      <c r="M8" s="317">
        <v>1.887539484678959E-2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111.60600000000001</v>
      </c>
      <c r="C10" s="199">
        <v>1.1714465800269651E-2</v>
      </c>
      <c r="D10" s="179">
        <v>111.60600000000001</v>
      </c>
      <c r="E10" s="199">
        <v>1.1714465800269651E-2</v>
      </c>
      <c r="F10" s="179">
        <v>111.60600000000001</v>
      </c>
      <c r="G10" s="200">
        <v>1.1714465800269651E-2</v>
      </c>
      <c r="H10" s="176">
        <v>27423.044999999998</v>
      </c>
      <c r="I10" s="199">
        <v>7.3157298525150447E-3</v>
      </c>
      <c r="J10" s="179">
        <v>29680.580999999998</v>
      </c>
      <c r="K10" s="199">
        <v>7.1569990458426472E-3</v>
      </c>
      <c r="L10" s="179">
        <v>34170.233</v>
      </c>
      <c r="M10" s="199">
        <v>7.9631915745881823E-3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119.27899999999993</v>
      </c>
      <c r="C12" s="199">
        <v>0.12185553786369763</v>
      </c>
      <c r="D12" s="179">
        <v>119.27899999999993</v>
      </c>
      <c r="E12" s="199">
        <v>0.12172248143685982</v>
      </c>
      <c r="F12" s="179">
        <v>119.60499999999992</v>
      </c>
      <c r="G12" s="200">
        <v>0.12180320683438144</v>
      </c>
      <c r="H12" s="176">
        <v>27098.173999999995</v>
      </c>
      <c r="I12" s="199">
        <v>8.0373265307935843E-2</v>
      </c>
      <c r="J12" s="179">
        <v>29878.24700000001</v>
      </c>
      <c r="K12" s="199">
        <v>8.1460566448507077E-2</v>
      </c>
      <c r="L12" s="179">
        <v>30669.670000000006</v>
      </c>
      <c r="M12" s="199">
        <v>7.9434129106888879E-2</v>
      </c>
      <c r="N12" s="83"/>
      <c r="O12" s="92"/>
      <c r="X12" s="77"/>
    </row>
    <row r="13" spans="1:24" x14ac:dyDescent="0.2">
      <c r="A13" s="191" t="s">
        <v>43</v>
      </c>
      <c r="B13" s="176">
        <v>12.813039999999992</v>
      </c>
      <c r="C13" s="199">
        <v>1.1516494299838462E-2</v>
      </c>
      <c r="D13" s="179">
        <v>12.703039999999993</v>
      </c>
      <c r="E13" s="199">
        <v>1.1422573713112363E-2</v>
      </c>
      <c r="F13" s="179">
        <v>12.673039999999993</v>
      </c>
      <c r="G13" s="200">
        <v>1.1404221895671564E-2</v>
      </c>
      <c r="H13" s="176">
        <v>1160.6270000000006</v>
      </c>
      <c r="I13" s="199">
        <v>6.5411402620608617E-3</v>
      </c>
      <c r="J13" s="179">
        <v>1243.0739999999996</v>
      </c>
      <c r="K13" s="199">
        <v>8.6462033950082257E-3</v>
      </c>
      <c r="L13" s="179">
        <v>1951.8520000000003</v>
      </c>
      <c r="M13" s="199">
        <v>1.3509665649389699E-2</v>
      </c>
      <c r="N13" s="83"/>
      <c r="O13" s="92"/>
      <c r="X13" s="77"/>
    </row>
    <row r="14" spans="1:24" x14ac:dyDescent="0.2">
      <c r="A14" s="191" t="s">
        <v>44</v>
      </c>
      <c r="B14" s="176">
        <v>650</v>
      </c>
      <c r="C14" s="199">
        <v>0.55484421681604779</v>
      </c>
      <c r="D14" s="179">
        <v>650</v>
      </c>
      <c r="E14" s="199">
        <v>0.55484421681604779</v>
      </c>
      <c r="F14" s="179">
        <v>650</v>
      </c>
      <c r="G14" s="200">
        <v>0.55484421681604779</v>
      </c>
      <c r="H14" s="176">
        <v>72346.080000000002</v>
      </c>
      <c r="I14" s="199">
        <v>0.60354060187979497</v>
      </c>
      <c r="J14" s="179">
        <v>71836.44</v>
      </c>
      <c r="K14" s="199">
        <v>0.60617688061478703</v>
      </c>
      <c r="L14" s="179">
        <v>79579.61</v>
      </c>
      <c r="M14" s="199">
        <v>0.59717148841107937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45.891999999999996</v>
      </c>
      <c r="C15" s="199">
        <v>0.13521034471684693</v>
      </c>
      <c r="D15" s="179">
        <v>45.891999999999996</v>
      </c>
      <c r="E15" s="201">
        <v>0.13521034471684693</v>
      </c>
      <c r="F15" s="179">
        <v>45.891999999999996</v>
      </c>
      <c r="G15" s="202">
        <v>0.13527012611790473</v>
      </c>
      <c r="H15" s="176">
        <v>11159.745999999999</v>
      </c>
      <c r="I15" s="199">
        <v>0.15617407463390234</v>
      </c>
      <c r="J15" s="179">
        <v>8105.773000000001</v>
      </c>
      <c r="K15" s="201">
        <v>0.13863116346169896</v>
      </c>
      <c r="L15" s="179">
        <v>7718.9530000000013</v>
      </c>
      <c r="M15" s="201">
        <v>0.11555500844115089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110.30244999999998</v>
      </c>
      <c r="C16" s="199">
        <v>5.3139277370826736E-2</v>
      </c>
      <c r="D16" s="177">
        <v>110.15841999999998</v>
      </c>
      <c r="E16" s="201">
        <v>5.3161446694473355E-2</v>
      </c>
      <c r="F16" s="177">
        <v>109.95691000000001</v>
      </c>
      <c r="G16" s="202">
        <v>5.3176303172562424E-2</v>
      </c>
      <c r="H16" s="176">
        <v>10665.154000000002</v>
      </c>
      <c r="I16" s="199">
        <v>5.6536149826638259E-2</v>
      </c>
      <c r="J16" s="177">
        <v>3102.2059999999997</v>
      </c>
      <c r="K16" s="201">
        <v>5.4613437534439195E-2</v>
      </c>
      <c r="L16" s="177">
        <v>2055.5699999999965</v>
      </c>
      <c r="M16" s="201">
        <v>5.9427003271568399E-2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5.4702959272290373E-2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6.7385964403952281E-2</v>
      </c>
      <c r="J20" s="94" t="str">
        <f t="shared" ref="J20:J26" si="1">A10</f>
        <v>PE</v>
      </c>
      <c r="K20" s="83">
        <f t="shared" si="0"/>
        <v>91273.858999999997</v>
      </c>
      <c r="L20" s="94" t="str">
        <f t="shared" ref="L20:L26" si="2">A10</f>
        <v>PE</v>
      </c>
      <c r="M20" s="92">
        <f>K20/'6.1, 6.2'!C5</f>
        <v>7.4896918517354007E-3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5.1664509088283642E-2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868316.00897885906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5.2966165477276728E-2</v>
      </c>
      <c r="J22" s="94" t="str">
        <f t="shared" si="1"/>
        <v>PSE</v>
      </c>
      <c r="K22" s="83">
        <f t="shared" si="0"/>
        <v>87646.091000000015</v>
      </c>
      <c r="L22" s="94" t="str">
        <f t="shared" si="2"/>
        <v>PSE</v>
      </c>
      <c r="M22" s="92">
        <f>K22/'6.1, 6.2'!E5</f>
        <v>8.0406475070221028E-2</v>
      </c>
      <c r="N22" s="85"/>
      <c r="O22" s="75"/>
    </row>
    <row r="23" spans="1:15" x14ac:dyDescent="0.2">
      <c r="A23" s="469"/>
      <c r="B23" s="316">
        <f>SUM(B24:B27)</f>
        <v>274748.86274079495</v>
      </c>
      <c r="C23" s="320">
        <v>5.9318842451439646E-2</v>
      </c>
      <c r="D23" s="318">
        <f>SUM(D24:D27)</f>
        <v>293935.0377218941</v>
      </c>
      <c r="E23" s="320">
        <v>5.9254255315550446E-2</v>
      </c>
      <c r="F23" s="318">
        <f>SUM(F24:F27)</f>
        <v>299632.10851616994</v>
      </c>
      <c r="G23" s="320">
        <v>5.779924725426866E-2</v>
      </c>
      <c r="H23" s="75"/>
      <c r="I23" s="75"/>
      <c r="J23" s="94" t="str">
        <f t="shared" si="1"/>
        <v>VE</v>
      </c>
      <c r="K23" s="83">
        <f t="shared" si="0"/>
        <v>4355.5529999999999</v>
      </c>
      <c r="L23" s="94" t="str">
        <f t="shared" si="2"/>
        <v>VE</v>
      </c>
      <c r="M23" s="92">
        <f>K23/'6.1, 6.2'!F5</f>
        <v>9.3530179708704014E-3</v>
      </c>
      <c r="N23" s="85"/>
      <c r="O23" s="75"/>
    </row>
    <row r="24" spans="1:15" x14ac:dyDescent="0.2">
      <c r="A24" s="166" t="s">
        <v>8</v>
      </c>
      <c r="B24" s="176">
        <v>36469.608999999997</v>
      </c>
      <c r="C24" s="199">
        <v>5.5736730655381352E-2</v>
      </c>
      <c r="D24" s="177">
        <v>37204.623</v>
      </c>
      <c r="E24" s="199">
        <v>5.7243677328690276E-2</v>
      </c>
      <c r="F24" s="177">
        <v>31122.467000000001</v>
      </c>
      <c r="G24" s="199">
        <v>5.08963149426261E-2</v>
      </c>
      <c r="H24" s="75"/>
      <c r="I24" s="75"/>
      <c r="J24" s="94" t="str">
        <f t="shared" si="1"/>
        <v>PVE</v>
      </c>
      <c r="K24" s="83">
        <f t="shared" si="0"/>
        <v>223762.13</v>
      </c>
      <c r="L24" s="94" t="str">
        <f t="shared" si="2"/>
        <v>PVE</v>
      </c>
      <c r="M24" s="92">
        <f>K24/'6.1, 6.2'!G5</f>
        <v>0.60209743499139778</v>
      </c>
      <c r="N24" s="85"/>
      <c r="O24" s="93"/>
    </row>
    <row r="25" spans="1:15" x14ac:dyDescent="0.2">
      <c r="A25" s="166" t="s">
        <v>9</v>
      </c>
      <c r="B25" s="176">
        <v>133302.69166525541</v>
      </c>
      <c r="C25" s="199">
        <v>6.7635487422770063E-2</v>
      </c>
      <c r="D25" s="179">
        <v>138164.51</v>
      </c>
      <c r="E25" s="199">
        <v>6.7394096469762466E-2</v>
      </c>
      <c r="F25" s="179">
        <v>126164.863</v>
      </c>
      <c r="G25" s="199">
        <v>6.7115482774357887E-2</v>
      </c>
      <c r="H25" s="75"/>
      <c r="I25" s="75"/>
      <c r="J25" s="94" t="str">
        <f t="shared" si="1"/>
        <v>VTE</v>
      </c>
      <c r="K25" s="83">
        <f t="shared" si="0"/>
        <v>26984.472000000002</v>
      </c>
      <c r="L25" s="94" t="str">
        <f t="shared" si="2"/>
        <v>VTE</v>
      </c>
      <c r="M25" s="92">
        <f>K25/'6.1, 6.2'!H5</f>
        <v>0.13716772083363882</v>
      </c>
      <c r="N25" s="85"/>
      <c r="O25" s="93"/>
    </row>
    <row r="26" spans="1:15" x14ac:dyDescent="0.2">
      <c r="A26" s="166" t="s">
        <v>138</v>
      </c>
      <c r="B26" s="176">
        <v>32706.054597693761</v>
      </c>
      <c r="C26" s="199">
        <v>5.1476672285703969E-2</v>
      </c>
      <c r="D26" s="179">
        <v>36489.49659033645</v>
      </c>
      <c r="E26" s="201">
        <v>5.2004547837551575E-2</v>
      </c>
      <c r="F26" s="179">
        <v>39742.478613779189</v>
      </c>
      <c r="G26" s="201">
        <v>5.1509952446251436E-2</v>
      </c>
      <c r="H26" s="75"/>
      <c r="I26" s="75"/>
      <c r="J26" s="94" t="str">
        <f t="shared" si="1"/>
        <v>FVE</v>
      </c>
      <c r="K26" s="83">
        <f t="shared" si="0"/>
        <v>15822.929999999998</v>
      </c>
      <c r="L26" s="94" t="str">
        <f t="shared" si="2"/>
        <v>FVE</v>
      </c>
      <c r="M26" s="92">
        <f>K26/'6.1, 6.2'!I5</f>
        <v>5.6503219563980009E-2</v>
      </c>
      <c r="N26" s="85"/>
      <c r="O26" s="93"/>
    </row>
    <row r="27" spans="1:15" x14ac:dyDescent="0.2">
      <c r="A27" s="166" t="s">
        <v>136</v>
      </c>
      <c r="B27" s="176">
        <v>72270.507477845793</v>
      </c>
      <c r="C27" s="199">
        <v>5.2707743602870914E-2</v>
      </c>
      <c r="D27" s="177">
        <v>82076.408131557604</v>
      </c>
      <c r="E27" s="201">
        <v>5.2650861971851003E-2</v>
      </c>
      <c r="F27" s="177">
        <v>102602.29990239081</v>
      </c>
      <c r="G27" s="201">
        <v>5.3406450184725181E-2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1.1714465800269651E-2</v>
      </c>
      <c r="J32" s="94" t="str">
        <f t="shared" si="5"/>
        <v>PE</v>
      </c>
      <c r="K32" s="77">
        <f t="shared" si="6"/>
        <v>27423.044999999998</v>
      </c>
      <c r="L32" s="77">
        <f t="shared" si="7"/>
        <v>29680.580999999998</v>
      </c>
      <c r="M32" s="77">
        <f t="shared" si="8"/>
        <v>34170.233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0.12180320683438144</v>
      </c>
      <c r="J34" s="94" t="str">
        <f t="shared" si="5"/>
        <v>PSE</v>
      </c>
      <c r="K34" s="77">
        <f t="shared" si="6"/>
        <v>27098.173999999995</v>
      </c>
      <c r="L34" s="77">
        <f t="shared" si="7"/>
        <v>29878.24700000001</v>
      </c>
      <c r="M34" s="77">
        <f t="shared" si="8"/>
        <v>30669.670000000006</v>
      </c>
    </row>
    <row r="35" spans="8:13" ht="13.5" customHeight="1" x14ac:dyDescent="0.2">
      <c r="H35" s="94" t="str">
        <f t="shared" si="3"/>
        <v>VE</v>
      </c>
      <c r="I35" s="95">
        <f t="shared" si="4"/>
        <v>1.1404221895671564E-2</v>
      </c>
      <c r="J35" s="94" t="str">
        <f t="shared" si="5"/>
        <v>VE</v>
      </c>
      <c r="K35" s="77">
        <f t="shared" si="6"/>
        <v>1160.6270000000006</v>
      </c>
      <c r="L35" s="77">
        <f t="shared" si="7"/>
        <v>1243.0739999999996</v>
      </c>
      <c r="M35" s="77">
        <f t="shared" si="8"/>
        <v>1951.8520000000003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72346.080000000002</v>
      </c>
      <c r="L36" s="77">
        <f t="shared" si="7"/>
        <v>71836.44</v>
      </c>
      <c r="M36" s="77">
        <f t="shared" si="8"/>
        <v>79579.61</v>
      </c>
    </row>
    <row r="37" spans="8:13" ht="12.75" customHeight="1" x14ac:dyDescent="0.2">
      <c r="H37" s="94" t="str">
        <f t="shared" si="3"/>
        <v>VTE</v>
      </c>
      <c r="I37" s="95">
        <f t="shared" si="4"/>
        <v>0.13527012611790473</v>
      </c>
      <c r="J37" s="94" t="str">
        <f t="shared" si="5"/>
        <v>VTE</v>
      </c>
      <c r="K37" s="77">
        <f t="shared" si="6"/>
        <v>11159.745999999999</v>
      </c>
      <c r="L37" s="77">
        <f t="shared" si="7"/>
        <v>8105.773000000001</v>
      </c>
      <c r="M37" s="77">
        <f t="shared" si="8"/>
        <v>7718.9530000000013</v>
      </c>
    </row>
    <row r="38" spans="8:13" ht="12.75" customHeight="1" x14ac:dyDescent="0.2">
      <c r="H38" s="94" t="str">
        <f t="shared" si="3"/>
        <v>FVE</v>
      </c>
      <c r="I38" s="95">
        <f t="shared" si="4"/>
        <v>5.3176303172562424E-2</v>
      </c>
      <c r="J38" s="94" t="str">
        <f t="shared" si="5"/>
        <v>FVE</v>
      </c>
      <c r="K38" s="77">
        <f t="shared" si="6"/>
        <v>10665.154000000002</v>
      </c>
      <c r="L38" s="77">
        <f t="shared" si="7"/>
        <v>3102.2059999999997</v>
      </c>
      <c r="M38" s="77">
        <f t="shared" si="8"/>
        <v>2055.5699999999965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1" t="s">
        <v>53</v>
      </c>
      <c r="B7" s="445">
        <f>F8</f>
        <v>1474.9353199999998</v>
      </c>
      <c r="C7" s="446"/>
      <c r="D7" s="446"/>
      <c r="E7" s="446"/>
      <c r="F7" s="446"/>
      <c r="G7" s="447"/>
      <c r="H7" s="445">
        <f>SUM(H8,J8,L8)</f>
        <v>2016931.4380000001</v>
      </c>
      <c r="I7" s="446"/>
      <c r="J7" s="446"/>
      <c r="K7" s="446"/>
      <c r="L7" s="446"/>
      <c r="M7" s="446"/>
      <c r="N7" s="80"/>
    </row>
    <row r="8" spans="1:21" x14ac:dyDescent="0.2">
      <c r="A8" s="472"/>
      <c r="B8" s="316">
        <f>SUM(B9:B16)</f>
        <v>1475.6618299999998</v>
      </c>
      <c r="C8" s="317">
        <v>7.0745397704312804E-2</v>
      </c>
      <c r="D8" s="318">
        <f>SUM(D9:D16)</f>
        <v>1475.3825299999996</v>
      </c>
      <c r="E8" s="317">
        <v>7.0742137703442634E-2</v>
      </c>
      <c r="F8" s="318">
        <f>SUM(F9:F16)</f>
        <v>1474.9353199999998</v>
      </c>
      <c r="G8" s="319">
        <v>7.0731996467183228E-2</v>
      </c>
      <c r="H8" s="316">
        <f>SUM(H9:H16)</f>
        <v>669133.02900000021</v>
      </c>
      <c r="I8" s="317">
        <v>8.3612889672884147E-2</v>
      </c>
      <c r="J8" s="318">
        <f>SUM(J9:J16)</f>
        <v>674437.62800000003</v>
      </c>
      <c r="K8" s="317">
        <v>8.1473600160270415E-2</v>
      </c>
      <c r="L8" s="318">
        <f>SUM(L9:L16)</f>
        <v>673360.78100000008</v>
      </c>
      <c r="M8" s="317">
        <v>8.1397920742668647E-2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1273.7099999999998</v>
      </c>
      <c r="C10" s="199">
        <v>0.13369202582711909</v>
      </c>
      <c r="D10" s="179">
        <v>1273.7099999999998</v>
      </c>
      <c r="E10" s="199">
        <v>0.13369202582711909</v>
      </c>
      <c r="F10" s="179">
        <v>1273.7099999999998</v>
      </c>
      <c r="G10" s="200">
        <v>0.13369202582711909</v>
      </c>
      <c r="H10" s="176">
        <v>628056.12300000002</v>
      </c>
      <c r="I10" s="199">
        <v>0.16754845889965761</v>
      </c>
      <c r="J10" s="179">
        <v>637743.30200000003</v>
      </c>
      <c r="K10" s="199">
        <v>0.15378163264076736</v>
      </c>
      <c r="L10" s="179">
        <v>633555.04800000007</v>
      </c>
      <c r="M10" s="199">
        <v>0.1476466437987535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57.878000000000014</v>
      </c>
      <c r="C12" s="199">
        <v>5.9128218885764444E-2</v>
      </c>
      <c r="D12" s="179">
        <v>57.977000000000011</v>
      </c>
      <c r="E12" s="199">
        <v>5.9164683693398064E-2</v>
      </c>
      <c r="F12" s="179">
        <v>57.977000000000011</v>
      </c>
      <c r="G12" s="200">
        <v>5.904255275813669E-2</v>
      </c>
      <c r="H12" s="176">
        <v>28281.050000000007</v>
      </c>
      <c r="I12" s="199">
        <v>8.3881679069482684E-2</v>
      </c>
      <c r="J12" s="179">
        <v>30578.589999999993</v>
      </c>
      <c r="K12" s="199">
        <v>8.3369993647775004E-2</v>
      </c>
      <c r="L12" s="179">
        <v>32665.659999999993</v>
      </c>
      <c r="M12" s="199">
        <v>8.4603722628959974E-2</v>
      </c>
      <c r="N12" s="83"/>
      <c r="O12" s="92"/>
    </row>
    <row r="13" spans="1:21" x14ac:dyDescent="0.2">
      <c r="A13" s="191" t="s">
        <v>43</v>
      </c>
      <c r="B13" s="176">
        <v>29.876500000000021</v>
      </c>
      <c r="C13" s="199">
        <v>2.6853310529673231E-2</v>
      </c>
      <c r="D13" s="179">
        <v>29.824500000000018</v>
      </c>
      <c r="E13" s="199">
        <v>2.6818190740698297E-2</v>
      </c>
      <c r="F13" s="179">
        <v>29.832500000000017</v>
      </c>
      <c r="G13" s="200">
        <v>2.6845685778836198E-2</v>
      </c>
      <c r="H13" s="176">
        <v>2644.3860000000009</v>
      </c>
      <c r="I13" s="199">
        <v>1.4903409737176604E-2</v>
      </c>
      <c r="J13" s="179">
        <v>2256.8780000000011</v>
      </c>
      <c r="K13" s="199">
        <v>1.5697718901464746E-2</v>
      </c>
      <c r="L13" s="179">
        <v>3878.6779999999985</v>
      </c>
      <c r="M13" s="199">
        <v>2.6846114839467087E-2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19.2</v>
      </c>
      <c r="C15" s="199">
        <v>5.6568434990051888E-2</v>
      </c>
      <c r="D15" s="179">
        <v>19.2</v>
      </c>
      <c r="E15" s="201">
        <v>5.6568434990051888E-2</v>
      </c>
      <c r="F15" s="179">
        <v>19.2</v>
      </c>
      <c r="G15" s="202">
        <v>5.6593445948395604E-2</v>
      </c>
      <c r="H15" s="176">
        <v>2014.729</v>
      </c>
      <c r="I15" s="199">
        <v>2.819494612270633E-2</v>
      </c>
      <c r="J15" s="179">
        <v>1626.211</v>
      </c>
      <c r="K15" s="201">
        <v>2.7812711133683721E-2</v>
      </c>
      <c r="L15" s="179">
        <v>1914.4409999999998</v>
      </c>
      <c r="M15" s="201">
        <v>2.865974775530895E-2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94.99732999999982</v>
      </c>
      <c r="C16" s="199">
        <v>4.5765887052898198E-2</v>
      </c>
      <c r="D16" s="177">
        <v>94.67102999999976</v>
      </c>
      <c r="E16" s="201">
        <v>4.5687373828127494E-2</v>
      </c>
      <c r="F16" s="177">
        <v>94.215819999999809</v>
      </c>
      <c r="G16" s="202">
        <v>4.5563748635456924E-2</v>
      </c>
      <c r="H16" s="176">
        <v>8136.7410000000009</v>
      </c>
      <c r="I16" s="199">
        <v>4.3132992573435919E-2</v>
      </c>
      <c r="J16" s="177">
        <v>2232.646999999999</v>
      </c>
      <c r="K16" s="201">
        <v>3.9305103359013889E-2</v>
      </c>
      <c r="L16" s="177">
        <v>1346.9539999999988</v>
      </c>
      <c r="M16" s="201">
        <v>3.8940751112660821E-2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4.4114104327279899E-2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4.260184235106964E-2</v>
      </c>
      <c r="J20" s="94" t="str">
        <f t="shared" ref="J20:J26" si="1">A10</f>
        <v>PE</v>
      </c>
      <c r="K20" s="83">
        <f t="shared" si="0"/>
        <v>1899354.4730000002</v>
      </c>
      <c r="L20" s="94" t="str">
        <f t="shared" ref="L20:L26" si="2">A10</f>
        <v>PE</v>
      </c>
      <c r="M20" s="92">
        <f>K20/'6.1, 6.2'!C5</f>
        <v>0.15585601261786564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5.062450856145672E-2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674197.03200000001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4.7731566642270372E-2</v>
      </c>
      <c r="J22" s="94" t="str">
        <f t="shared" si="1"/>
        <v>PSE</v>
      </c>
      <c r="K22" s="83">
        <f t="shared" si="0"/>
        <v>91525.299999999988</v>
      </c>
      <c r="L22" s="94" t="str">
        <f t="shared" si="2"/>
        <v>PSE</v>
      </c>
      <c r="M22" s="92">
        <f>K22/'6.1, 6.2'!E5</f>
        <v>8.3965259246353591E-2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69"/>
      <c r="B23" s="316">
        <f>SUM(B24:B27)</f>
        <v>208661.158</v>
      </c>
      <c r="C23" s="320">
        <v>4.5050371578113639E-2</v>
      </c>
      <c r="D23" s="318">
        <f>SUM(D24:D27)</f>
        <v>224695.174</v>
      </c>
      <c r="E23" s="320">
        <v>4.5296216849674033E-2</v>
      </c>
      <c r="F23" s="318">
        <f>SUM(F24:F27)</f>
        <v>240840.7</v>
      </c>
      <c r="G23" s="320">
        <v>4.6458342656023839E-2</v>
      </c>
      <c r="H23" s="75"/>
      <c r="I23" s="75"/>
      <c r="J23" s="94" t="str">
        <f t="shared" si="1"/>
        <v>VE</v>
      </c>
      <c r="K23" s="83">
        <f t="shared" si="0"/>
        <v>8779.9420000000009</v>
      </c>
      <c r="L23" s="94" t="str">
        <f t="shared" si="2"/>
        <v>VE</v>
      </c>
      <c r="M23" s="92">
        <f>K23/'6.1, 6.2'!F5</f>
        <v>1.8853852842383004E-2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28883.647000000001</v>
      </c>
      <c r="C24" s="199">
        <v>4.4143057667114384E-2</v>
      </c>
      <c r="D24" s="177">
        <v>27116.083999999999</v>
      </c>
      <c r="E24" s="199">
        <v>4.1721276490657114E-2</v>
      </c>
      <c r="F24" s="177">
        <v>28511.465</v>
      </c>
      <c r="G24" s="199">
        <v>4.6626397004956611E-2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82727.592000000004</v>
      </c>
      <c r="C25" s="199">
        <v>4.1974553839338881E-2</v>
      </c>
      <c r="D25" s="179">
        <v>88114.445999999996</v>
      </c>
      <c r="E25" s="199">
        <v>4.2980599533872156E-2</v>
      </c>
      <c r="F25" s="179">
        <v>80543.524000000005</v>
      </c>
      <c r="G25" s="199">
        <v>4.284645795246559E-2</v>
      </c>
      <c r="H25" s="75"/>
      <c r="I25" s="75"/>
      <c r="J25" s="94" t="str">
        <f t="shared" si="1"/>
        <v>VTE</v>
      </c>
      <c r="K25" s="83">
        <f t="shared" si="0"/>
        <v>5555.3809999999994</v>
      </c>
      <c r="L25" s="94" t="str">
        <f t="shared" si="2"/>
        <v>VTE</v>
      </c>
      <c r="M25" s="92">
        <f>K25/'6.1, 6.2'!H5</f>
        <v>2.8239164736389918E-2</v>
      </c>
      <c r="N25" s="85"/>
      <c r="O25" s="93"/>
    </row>
    <row r="26" spans="1:20" x14ac:dyDescent="0.2">
      <c r="A26" s="166" t="s">
        <v>138</v>
      </c>
      <c r="B26" s="176">
        <v>32226.185000000001</v>
      </c>
      <c r="C26" s="199">
        <v>5.0721396532507616E-2</v>
      </c>
      <c r="D26" s="179">
        <v>35649.220999999998</v>
      </c>
      <c r="E26" s="201">
        <v>5.0806993576253505E-2</v>
      </c>
      <c r="F26" s="179">
        <v>38869.714</v>
      </c>
      <c r="G26" s="201">
        <v>5.037876824937676E-2</v>
      </c>
      <c r="H26" s="75"/>
      <c r="I26" s="75"/>
      <c r="J26" s="94" t="str">
        <f t="shared" si="1"/>
        <v>FVE</v>
      </c>
      <c r="K26" s="83">
        <f t="shared" si="0"/>
        <v>11716.341999999997</v>
      </c>
      <c r="L26" s="94" t="str">
        <f t="shared" si="2"/>
        <v>FVE</v>
      </c>
      <c r="M26" s="92">
        <f>K26/'6.1, 6.2'!I5</f>
        <v>4.1838714101160815E-2</v>
      </c>
      <c r="N26" s="85"/>
      <c r="O26" s="93"/>
    </row>
    <row r="27" spans="1:20" x14ac:dyDescent="0.2">
      <c r="A27" s="166" t="s">
        <v>136</v>
      </c>
      <c r="B27" s="176">
        <v>64823.733999999997</v>
      </c>
      <c r="C27" s="199">
        <v>4.7276722833309061E-2</v>
      </c>
      <c r="D27" s="177">
        <v>73815.422999999995</v>
      </c>
      <c r="E27" s="201">
        <v>4.7351556144334901E-2</v>
      </c>
      <c r="F27" s="177">
        <v>92915.997000000003</v>
      </c>
      <c r="G27" s="201">
        <v>4.8364545140463698E-2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0.13369202582711909</v>
      </c>
      <c r="J32" s="94" t="str">
        <f t="shared" si="5"/>
        <v>PE</v>
      </c>
      <c r="K32" s="77">
        <f t="shared" si="6"/>
        <v>628056.12300000002</v>
      </c>
      <c r="L32" s="77">
        <f t="shared" si="7"/>
        <v>637743.30200000003</v>
      </c>
      <c r="M32" s="77">
        <f t="shared" si="8"/>
        <v>633555.04800000007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5.904255275813669E-2</v>
      </c>
      <c r="J34" s="94" t="str">
        <f t="shared" si="5"/>
        <v>PSE</v>
      </c>
      <c r="K34" s="77">
        <f t="shared" si="6"/>
        <v>28281.050000000007</v>
      </c>
      <c r="L34" s="77">
        <f t="shared" si="7"/>
        <v>30578.589999999993</v>
      </c>
      <c r="M34" s="77">
        <f t="shared" si="8"/>
        <v>32665.659999999993</v>
      </c>
    </row>
    <row r="35" spans="8:13" ht="12.75" customHeight="1" x14ac:dyDescent="0.2">
      <c r="H35" s="94" t="str">
        <f t="shared" si="3"/>
        <v>VE</v>
      </c>
      <c r="I35" s="95">
        <f t="shared" si="4"/>
        <v>2.6845685778836198E-2</v>
      </c>
      <c r="J35" s="94" t="str">
        <f t="shared" si="5"/>
        <v>VE</v>
      </c>
      <c r="K35" s="77">
        <f t="shared" si="6"/>
        <v>2644.3860000000009</v>
      </c>
      <c r="L35" s="77">
        <f t="shared" si="7"/>
        <v>2256.8780000000011</v>
      </c>
      <c r="M35" s="77">
        <f t="shared" si="8"/>
        <v>3878.6779999999985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5.6593445948395604E-2</v>
      </c>
      <c r="J37" s="94" t="str">
        <f t="shared" si="5"/>
        <v>VTE</v>
      </c>
      <c r="K37" s="77">
        <f t="shared" si="6"/>
        <v>2014.729</v>
      </c>
      <c r="L37" s="77">
        <f t="shared" si="7"/>
        <v>1626.211</v>
      </c>
      <c r="M37" s="77">
        <f t="shared" si="8"/>
        <v>1914.4409999999998</v>
      </c>
    </row>
    <row r="38" spans="8:13" ht="12.75" customHeight="1" x14ac:dyDescent="0.2">
      <c r="H38" s="94" t="str">
        <f t="shared" si="3"/>
        <v>FVE</v>
      </c>
      <c r="I38" s="95">
        <f t="shared" si="4"/>
        <v>4.5563748635456924E-2</v>
      </c>
      <c r="J38" s="94" t="str">
        <f t="shared" si="5"/>
        <v>FVE</v>
      </c>
      <c r="K38" s="77">
        <f t="shared" si="6"/>
        <v>8136.7410000000009</v>
      </c>
      <c r="L38" s="77">
        <f t="shared" si="7"/>
        <v>2232.646999999999</v>
      </c>
      <c r="M38" s="77">
        <f t="shared" si="8"/>
        <v>1346.9539999999988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337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568.52153999999859</v>
      </c>
      <c r="C7" s="446"/>
      <c r="D7" s="446"/>
      <c r="E7" s="446"/>
      <c r="F7" s="446"/>
      <c r="G7" s="447"/>
      <c r="H7" s="445">
        <f>SUM(H8,J8,L8)</f>
        <v>378497.41200000007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569.59570999999858</v>
      </c>
      <c r="C8" s="317">
        <v>2.7307255778663275E-2</v>
      </c>
      <c r="D8" s="318">
        <f>SUM(D9:D16)</f>
        <v>569.00714999999855</v>
      </c>
      <c r="E8" s="317">
        <v>2.7282946179078955E-2</v>
      </c>
      <c r="F8" s="318">
        <f>SUM(F9:F16)</f>
        <v>568.52153999999859</v>
      </c>
      <c r="G8" s="319">
        <v>2.7264018302034745E-2</v>
      </c>
      <c r="H8" s="316">
        <f>SUM(H9:H16)</f>
        <v>132171.79399999999</v>
      </c>
      <c r="I8" s="317">
        <v>1.6515797532973324E-2</v>
      </c>
      <c r="J8" s="318">
        <f>SUM(J9:J16)</f>
        <v>127918.11000000004</v>
      </c>
      <c r="K8" s="317">
        <v>1.5452798768513389E-2</v>
      </c>
      <c r="L8" s="318">
        <f>SUM(L9:L16)</f>
        <v>118407.50800000002</v>
      </c>
      <c r="M8" s="317">
        <v>1.4313463485662828E-2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262.08500000000004</v>
      </c>
      <c r="C10" s="199">
        <v>2.7509146186259444E-2</v>
      </c>
      <c r="D10" s="179">
        <v>262.08500000000004</v>
      </c>
      <c r="E10" s="199">
        <v>2.7509146186259444E-2</v>
      </c>
      <c r="F10" s="179">
        <v>262.08500000000004</v>
      </c>
      <c r="G10" s="200">
        <v>2.7509146186259444E-2</v>
      </c>
      <c r="H10" s="176">
        <v>88285.301000000007</v>
      </c>
      <c r="I10" s="199">
        <v>2.3552140619831838E-2</v>
      </c>
      <c r="J10" s="179">
        <v>95192.879000000015</v>
      </c>
      <c r="K10" s="199">
        <v>2.2954245544385223E-2</v>
      </c>
      <c r="L10" s="179">
        <v>85403.040000000008</v>
      </c>
      <c r="M10" s="199">
        <v>1.9902725526402397E-2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69.694000000000003</v>
      </c>
      <c r="C12" s="199">
        <v>7.1199455527566027E-2</v>
      </c>
      <c r="D12" s="179">
        <v>69.694000000000003</v>
      </c>
      <c r="E12" s="199">
        <v>7.112171146019429E-2</v>
      </c>
      <c r="F12" s="179">
        <v>69.694000000000003</v>
      </c>
      <c r="G12" s="200">
        <v>7.0974898182478874E-2</v>
      </c>
      <c r="H12" s="176">
        <v>21896.438999999998</v>
      </c>
      <c r="I12" s="199">
        <v>6.4944903706280491E-2</v>
      </c>
      <c r="J12" s="179">
        <v>23122.793000000001</v>
      </c>
      <c r="K12" s="199">
        <v>6.304238048676597E-2</v>
      </c>
      <c r="L12" s="179">
        <v>23852.955999999998</v>
      </c>
      <c r="M12" s="199">
        <v>6.1778910124723849E-2</v>
      </c>
      <c r="N12" s="83"/>
      <c r="O12" s="92"/>
      <c r="X12" s="77"/>
    </row>
    <row r="13" spans="1:24" x14ac:dyDescent="0.2">
      <c r="A13" s="191" t="s">
        <v>43</v>
      </c>
      <c r="B13" s="176">
        <v>20.689299999999996</v>
      </c>
      <c r="C13" s="199">
        <v>1.8595759126456172E-2</v>
      </c>
      <c r="D13" s="179">
        <v>20.646299999999997</v>
      </c>
      <c r="E13" s="199">
        <v>1.8565153195851693E-2</v>
      </c>
      <c r="F13" s="179">
        <v>20.608299999999996</v>
      </c>
      <c r="G13" s="200">
        <v>1.8545007834944761E-2</v>
      </c>
      <c r="H13" s="176">
        <v>4149.259</v>
      </c>
      <c r="I13" s="199">
        <v>2.3384674923656243E-2</v>
      </c>
      <c r="J13" s="179">
        <v>4041.7030000000018</v>
      </c>
      <c r="K13" s="199">
        <v>2.8112072330541027E-2</v>
      </c>
      <c r="L13" s="179">
        <v>5049.1719999999987</v>
      </c>
      <c r="M13" s="199">
        <v>3.4947642303955556E-2</v>
      </c>
      <c r="N13" s="83"/>
      <c r="O13" s="92"/>
      <c r="X13" s="77"/>
    </row>
    <row r="14" spans="1:24" x14ac:dyDescent="0.2">
      <c r="A14" s="191" t="s">
        <v>44</v>
      </c>
      <c r="B14" s="176">
        <v>1.5</v>
      </c>
      <c r="C14" s="199">
        <v>1.2804097311139564E-3</v>
      </c>
      <c r="D14" s="179">
        <v>1.5</v>
      </c>
      <c r="E14" s="199">
        <v>1.2804097311139564E-3</v>
      </c>
      <c r="F14" s="179">
        <v>1.5</v>
      </c>
      <c r="G14" s="200">
        <v>1.2804097311139564E-3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5.3199999999999994</v>
      </c>
      <c r="C15" s="199">
        <v>1.5674170528493542E-2</v>
      </c>
      <c r="D15" s="179">
        <v>5.3199999999999994</v>
      </c>
      <c r="E15" s="201">
        <v>1.5674170528493542E-2</v>
      </c>
      <c r="F15" s="179">
        <v>5.3199999999999994</v>
      </c>
      <c r="G15" s="202">
        <v>1.5681100648201281E-2</v>
      </c>
      <c r="H15" s="176">
        <v>625.495</v>
      </c>
      <c r="I15" s="199">
        <v>8.7534342460063846E-3</v>
      </c>
      <c r="J15" s="179">
        <v>645</v>
      </c>
      <c r="K15" s="201">
        <v>1.1031286026982967E-2</v>
      </c>
      <c r="L15" s="179">
        <v>891.20100000000002</v>
      </c>
      <c r="M15" s="201">
        <v>1.3341542444650472E-2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210.30740999999855</v>
      </c>
      <c r="C16" s="199">
        <v>0.10131763884782347</v>
      </c>
      <c r="D16" s="177">
        <v>209.76184999999853</v>
      </c>
      <c r="E16" s="201">
        <v>0.1012291516827224</v>
      </c>
      <c r="F16" s="177">
        <v>209.31423999999853</v>
      </c>
      <c r="G16" s="202">
        <v>0.10122653941961823</v>
      </c>
      <c r="H16" s="176">
        <v>17215.299999999981</v>
      </c>
      <c r="I16" s="199">
        <v>9.1258577242346844E-2</v>
      </c>
      <c r="J16" s="177">
        <v>4915.7350000000079</v>
      </c>
      <c r="K16" s="201">
        <v>8.6540089974152884E-2</v>
      </c>
      <c r="L16" s="177">
        <v>3211.1390000000051</v>
      </c>
      <c r="M16" s="201">
        <v>9.2834769848976928E-2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2.6112871929964546E-2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6.2591142017789161E-2</v>
      </c>
      <c r="J20" s="94" t="str">
        <f t="shared" ref="J20:J26" si="1">A10</f>
        <v>PE</v>
      </c>
      <c r="K20" s="83">
        <f t="shared" si="0"/>
        <v>268881.22000000003</v>
      </c>
      <c r="L20" s="94" t="str">
        <f t="shared" ref="L20:L26" si="2">A10</f>
        <v>PE</v>
      </c>
      <c r="M20" s="92">
        <f>K20/'6.1, 6.2'!C5</f>
        <v>2.2063682905295742E-2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6.1846045117649018E-2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834126.35499999998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5.8615590109322172E-2</v>
      </c>
      <c r="J22" s="94" t="str">
        <f t="shared" si="1"/>
        <v>PSE</v>
      </c>
      <c r="K22" s="83">
        <f t="shared" si="0"/>
        <v>68872.187999999995</v>
      </c>
      <c r="L22" s="94" t="str">
        <f t="shared" si="2"/>
        <v>PSE</v>
      </c>
      <c r="M22" s="92">
        <f>K22/'6.1, 6.2'!E5</f>
        <v>6.3183306913865381E-2</v>
      </c>
      <c r="N22" s="85"/>
      <c r="O22" s="75"/>
    </row>
    <row r="23" spans="1:15" x14ac:dyDescent="0.2">
      <c r="A23" s="469"/>
      <c r="B23" s="316">
        <f>SUM(B24:B27)</f>
        <v>259171.23700000002</v>
      </c>
      <c r="C23" s="320">
        <v>5.5955601134013433E-2</v>
      </c>
      <c r="D23" s="318">
        <f>SUM(D24:D27)</f>
        <v>281874.22200000001</v>
      </c>
      <c r="E23" s="320">
        <v>5.6822919944178062E-2</v>
      </c>
      <c r="F23" s="318">
        <f>SUM(F24:F27)</f>
        <v>293080.89600000001</v>
      </c>
      <c r="G23" s="320">
        <v>5.653551369142544E-2</v>
      </c>
      <c r="H23" s="75"/>
      <c r="I23" s="75"/>
      <c r="J23" s="94" t="str">
        <f t="shared" si="1"/>
        <v>VE</v>
      </c>
      <c r="K23" s="83">
        <f t="shared" si="0"/>
        <v>13240.134</v>
      </c>
      <c r="L23" s="94" t="str">
        <f t="shared" si="2"/>
        <v>VE</v>
      </c>
      <c r="M23" s="92">
        <f>K23/'6.1, 6.2'!F5</f>
        <v>2.8431570282518023E-2</v>
      </c>
      <c r="N23" s="85"/>
      <c r="O23" s="75"/>
    </row>
    <row r="24" spans="1:15" x14ac:dyDescent="0.2">
      <c r="A24" s="166" t="s">
        <v>8</v>
      </c>
      <c r="B24" s="176">
        <v>16529.947</v>
      </c>
      <c r="C24" s="199">
        <v>2.5262820988476434E-2</v>
      </c>
      <c r="D24" s="177">
        <v>17363.976999999999</v>
      </c>
      <c r="E24" s="199">
        <v>2.6716515754797443E-2</v>
      </c>
      <c r="F24" s="177">
        <v>16131.574000000001</v>
      </c>
      <c r="G24" s="199">
        <v>2.638086726300581E-2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123666.567</v>
      </c>
      <c r="C25" s="199">
        <v>6.2746283908127157E-2</v>
      </c>
      <c r="D25" s="179">
        <v>130311.70699999999</v>
      </c>
      <c r="E25" s="199">
        <v>6.3563644185452697E-2</v>
      </c>
      <c r="F25" s="179">
        <v>115360.43399999999</v>
      </c>
      <c r="G25" s="199">
        <v>6.1367888307931259E-2</v>
      </c>
      <c r="H25" s="75"/>
      <c r="I25" s="75"/>
      <c r="J25" s="94" t="str">
        <f t="shared" si="1"/>
        <v>VTE</v>
      </c>
      <c r="K25" s="83">
        <f t="shared" si="0"/>
        <v>2161.6959999999999</v>
      </c>
      <c r="L25" s="94" t="str">
        <f t="shared" si="2"/>
        <v>VTE</v>
      </c>
      <c r="M25" s="92">
        <f>K25/'6.1, 6.2'!H5</f>
        <v>1.0988353355781565E-2</v>
      </c>
      <c r="N25" s="85"/>
      <c r="O25" s="93"/>
    </row>
    <row r="26" spans="1:15" x14ac:dyDescent="0.2">
      <c r="A26" s="166" t="s">
        <v>138</v>
      </c>
      <c r="B26" s="176">
        <v>39369.512000000002</v>
      </c>
      <c r="C26" s="199">
        <v>6.1964412773132062E-2</v>
      </c>
      <c r="D26" s="179">
        <v>43551.302000000003</v>
      </c>
      <c r="E26" s="201">
        <v>6.2068978195946457E-2</v>
      </c>
      <c r="F26" s="179">
        <v>47485.656999999999</v>
      </c>
      <c r="G26" s="201">
        <v>6.1545832551595188E-2</v>
      </c>
      <c r="H26" s="75"/>
      <c r="I26" s="75"/>
      <c r="J26" s="94" t="str">
        <f t="shared" si="1"/>
        <v>FVE</v>
      </c>
      <c r="K26" s="83">
        <f t="shared" si="0"/>
        <v>25342.173999999995</v>
      </c>
      <c r="L26" s="94" t="str">
        <f t="shared" si="2"/>
        <v>FVE</v>
      </c>
      <c r="M26" s="92">
        <f>K26/'6.1, 6.2'!I5</f>
        <v>9.049616106186309E-2</v>
      </c>
      <c r="N26" s="85"/>
      <c r="O26" s="93"/>
    </row>
    <row r="27" spans="1:15" x14ac:dyDescent="0.2">
      <c r="A27" s="166" t="s">
        <v>136</v>
      </c>
      <c r="B27" s="176">
        <v>79605.210999999996</v>
      </c>
      <c r="C27" s="199">
        <v>5.80570304162683E-2</v>
      </c>
      <c r="D27" s="177">
        <v>90647.236000000004</v>
      </c>
      <c r="E27" s="201">
        <v>5.8148927559255152E-2</v>
      </c>
      <c r="F27" s="177">
        <v>114103.231</v>
      </c>
      <c r="G27" s="201">
        <v>5.9392903746943136E-2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2.7509146186259444E-2</v>
      </c>
      <c r="J32" s="94" t="str">
        <f t="shared" si="5"/>
        <v>PE</v>
      </c>
      <c r="K32" s="77">
        <f t="shared" si="6"/>
        <v>88285.301000000007</v>
      </c>
      <c r="L32" s="77">
        <f t="shared" si="7"/>
        <v>95192.879000000015</v>
      </c>
      <c r="M32" s="77">
        <f t="shared" si="8"/>
        <v>85403.040000000008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7.0974898182478874E-2</v>
      </c>
      <c r="J34" s="94" t="str">
        <f t="shared" si="5"/>
        <v>PSE</v>
      </c>
      <c r="K34" s="77">
        <f t="shared" si="6"/>
        <v>21896.438999999998</v>
      </c>
      <c r="L34" s="77">
        <f t="shared" si="7"/>
        <v>23122.793000000001</v>
      </c>
      <c r="M34" s="77">
        <f t="shared" si="8"/>
        <v>23852.955999999998</v>
      </c>
    </row>
    <row r="35" spans="8:13" ht="13.5" customHeight="1" x14ac:dyDescent="0.2">
      <c r="H35" s="94" t="str">
        <f t="shared" si="3"/>
        <v>VE</v>
      </c>
      <c r="I35" s="95">
        <f t="shared" si="4"/>
        <v>1.8545007834944761E-2</v>
      </c>
      <c r="J35" s="94" t="str">
        <f t="shared" si="5"/>
        <v>VE</v>
      </c>
      <c r="K35" s="77">
        <f t="shared" si="6"/>
        <v>4149.259</v>
      </c>
      <c r="L35" s="77">
        <f t="shared" si="7"/>
        <v>4041.7030000000018</v>
      </c>
      <c r="M35" s="77">
        <f t="shared" si="8"/>
        <v>5049.1719999999987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1.5681100648201281E-2</v>
      </c>
      <c r="J37" s="94" t="str">
        <f t="shared" si="5"/>
        <v>VTE</v>
      </c>
      <c r="K37" s="77">
        <f t="shared" si="6"/>
        <v>625.495</v>
      </c>
      <c r="L37" s="77">
        <f t="shared" si="7"/>
        <v>645</v>
      </c>
      <c r="M37" s="77">
        <f t="shared" si="8"/>
        <v>891.20100000000002</v>
      </c>
    </row>
    <row r="38" spans="8:13" ht="12.75" customHeight="1" x14ac:dyDescent="0.2">
      <c r="H38" s="94" t="str">
        <f t="shared" si="3"/>
        <v>FVE</v>
      </c>
      <c r="I38" s="95">
        <f t="shared" si="4"/>
        <v>0.10122653941961823</v>
      </c>
      <c r="J38" s="94" t="str">
        <f t="shared" si="5"/>
        <v>FVE</v>
      </c>
      <c r="K38" s="77">
        <f t="shared" si="6"/>
        <v>17215.299999999981</v>
      </c>
      <c r="L38" s="77">
        <f t="shared" si="7"/>
        <v>4915.7350000000079</v>
      </c>
      <c r="M38" s="77">
        <f t="shared" si="8"/>
        <v>3211.1390000000051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253" customWidth="1"/>
    <col min="9" max="9" width="11.42578125" style="253" customWidth="1"/>
    <col min="10" max="16384" width="9.140625" style="253"/>
  </cols>
  <sheetData>
    <row r="1" spans="1:9" ht="18.75" x14ac:dyDescent="0.2">
      <c r="A1" s="252" t="s">
        <v>345</v>
      </c>
      <c r="I1" s="254"/>
    </row>
    <row r="2" spans="1:9" s="115" customFormat="1" ht="6" customHeight="1" x14ac:dyDescent="0.25">
      <c r="A2" s="255"/>
    </row>
    <row r="3" spans="1:9" ht="12.75" customHeight="1" x14ac:dyDescent="0.2">
      <c r="A3" s="412" t="s">
        <v>424</v>
      </c>
      <c r="B3" s="412"/>
      <c r="C3" s="412"/>
      <c r="D3" s="412"/>
      <c r="E3" s="412"/>
      <c r="F3" s="412"/>
      <c r="G3" s="412"/>
      <c r="H3" s="412"/>
      <c r="I3" s="412"/>
    </row>
    <row r="4" spans="1:9" x14ac:dyDescent="0.2">
      <c r="A4" s="412"/>
      <c r="B4" s="412"/>
      <c r="C4" s="412"/>
      <c r="D4" s="412"/>
      <c r="E4" s="412"/>
      <c r="F4" s="412"/>
      <c r="G4" s="412"/>
      <c r="H4" s="412"/>
      <c r="I4" s="412"/>
    </row>
    <row r="5" spans="1:9" x14ac:dyDescent="0.2">
      <c r="A5" s="412"/>
      <c r="B5" s="412"/>
      <c r="C5" s="412"/>
      <c r="D5" s="412"/>
      <c r="E5" s="412"/>
      <c r="F5" s="412"/>
      <c r="G5" s="412"/>
      <c r="H5" s="412"/>
      <c r="I5" s="412"/>
    </row>
    <row r="6" spans="1:9" x14ac:dyDescent="0.2">
      <c r="A6" s="412"/>
      <c r="B6" s="412"/>
      <c r="C6" s="412"/>
      <c r="D6" s="412"/>
      <c r="E6" s="412"/>
      <c r="F6" s="412"/>
      <c r="G6" s="412"/>
      <c r="H6" s="412"/>
      <c r="I6" s="412"/>
    </row>
    <row r="7" spans="1:9" x14ac:dyDescent="0.2">
      <c r="A7" s="412"/>
      <c r="B7" s="412"/>
      <c r="C7" s="412"/>
      <c r="D7" s="412"/>
      <c r="E7" s="412"/>
      <c r="F7" s="412"/>
      <c r="G7" s="412"/>
      <c r="H7" s="412"/>
      <c r="I7" s="412"/>
    </row>
    <row r="8" spans="1:9" x14ac:dyDescent="0.2">
      <c r="A8" s="412"/>
      <c r="B8" s="412"/>
      <c r="C8" s="412"/>
      <c r="D8" s="412"/>
      <c r="E8" s="412"/>
      <c r="F8" s="412"/>
      <c r="G8" s="412"/>
      <c r="H8" s="412"/>
      <c r="I8" s="412"/>
    </row>
    <row r="9" spans="1:9" x14ac:dyDescent="0.2">
      <c r="A9" s="412"/>
      <c r="B9" s="412"/>
      <c r="C9" s="412"/>
      <c r="D9" s="412"/>
      <c r="E9" s="412"/>
      <c r="F9" s="412"/>
      <c r="G9" s="412"/>
      <c r="H9" s="412"/>
      <c r="I9" s="412"/>
    </row>
    <row r="10" spans="1:9" x14ac:dyDescent="0.2">
      <c r="A10" s="412"/>
      <c r="B10" s="412"/>
      <c r="C10" s="412"/>
      <c r="D10" s="412"/>
      <c r="E10" s="412"/>
      <c r="F10" s="412"/>
      <c r="G10" s="412"/>
      <c r="H10" s="412"/>
      <c r="I10" s="412"/>
    </row>
    <row r="11" spans="1:9" x14ac:dyDescent="0.2">
      <c r="A11" s="412"/>
      <c r="B11" s="412"/>
      <c r="C11" s="412"/>
      <c r="D11" s="412"/>
      <c r="E11" s="412"/>
      <c r="F11" s="412"/>
      <c r="G11" s="412"/>
      <c r="H11" s="412"/>
      <c r="I11" s="412"/>
    </row>
    <row r="12" spans="1:9" x14ac:dyDescent="0.2">
      <c r="A12" s="412"/>
      <c r="B12" s="412"/>
      <c r="C12" s="412"/>
      <c r="D12" s="412"/>
      <c r="E12" s="412"/>
      <c r="F12" s="412"/>
      <c r="G12" s="412"/>
      <c r="H12" s="412"/>
      <c r="I12" s="412"/>
    </row>
    <row r="13" spans="1:9" x14ac:dyDescent="0.2">
      <c r="A13" s="412"/>
      <c r="B13" s="412"/>
      <c r="C13" s="412"/>
      <c r="D13" s="412"/>
      <c r="E13" s="412"/>
      <c r="F13" s="412"/>
      <c r="G13" s="412"/>
      <c r="H13" s="412"/>
      <c r="I13" s="412"/>
    </row>
    <row r="14" spans="1:9" x14ac:dyDescent="0.2">
      <c r="A14" s="412"/>
      <c r="B14" s="412"/>
      <c r="C14" s="412"/>
      <c r="D14" s="412"/>
      <c r="E14" s="412"/>
      <c r="F14" s="412"/>
      <c r="G14" s="412"/>
      <c r="H14" s="412"/>
      <c r="I14" s="412"/>
    </row>
    <row r="15" spans="1:9" x14ac:dyDescent="0.2">
      <c r="A15" s="412"/>
      <c r="B15" s="412"/>
      <c r="C15" s="412"/>
      <c r="D15" s="412"/>
      <c r="E15" s="412"/>
      <c r="F15" s="412"/>
      <c r="G15" s="412"/>
      <c r="H15" s="412"/>
      <c r="I15" s="412"/>
    </row>
    <row r="16" spans="1:9" x14ac:dyDescent="0.2">
      <c r="A16" s="412"/>
      <c r="B16" s="412"/>
      <c r="C16" s="412"/>
      <c r="D16" s="412"/>
      <c r="E16" s="412"/>
      <c r="F16" s="412"/>
      <c r="G16" s="412"/>
      <c r="H16" s="412"/>
      <c r="I16" s="412"/>
    </row>
    <row r="17" spans="1:9" x14ac:dyDescent="0.2">
      <c r="A17" s="412"/>
      <c r="B17" s="412"/>
      <c r="C17" s="412"/>
      <c r="D17" s="412"/>
      <c r="E17" s="412"/>
      <c r="F17" s="412"/>
      <c r="G17" s="412"/>
      <c r="H17" s="412"/>
      <c r="I17" s="412"/>
    </row>
    <row r="18" spans="1:9" x14ac:dyDescent="0.2">
      <c r="A18" s="412"/>
      <c r="B18" s="412"/>
      <c r="C18" s="412"/>
      <c r="D18" s="412"/>
      <c r="E18" s="412"/>
      <c r="F18" s="412"/>
      <c r="G18" s="412"/>
      <c r="H18" s="412"/>
      <c r="I18" s="412"/>
    </row>
    <row r="19" spans="1:9" x14ac:dyDescent="0.2">
      <c r="A19" s="412"/>
      <c r="B19" s="412"/>
      <c r="C19" s="412"/>
      <c r="D19" s="412"/>
      <c r="E19" s="412"/>
      <c r="F19" s="412"/>
      <c r="G19" s="412"/>
      <c r="H19" s="412"/>
      <c r="I19" s="412"/>
    </row>
    <row r="20" spans="1:9" x14ac:dyDescent="0.2">
      <c r="A20" s="412"/>
      <c r="B20" s="412"/>
      <c r="C20" s="412"/>
      <c r="D20" s="412"/>
      <c r="E20" s="412"/>
      <c r="F20" s="412"/>
      <c r="G20" s="412"/>
      <c r="H20" s="412"/>
      <c r="I20" s="412"/>
    </row>
    <row r="21" spans="1:9" x14ac:dyDescent="0.2">
      <c r="A21" s="412"/>
      <c r="B21" s="412"/>
      <c r="C21" s="412"/>
      <c r="D21" s="412"/>
      <c r="E21" s="412"/>
      <c r="F21" s="412"/>
      <c r="G21" s="412"/>
      <c r="H21" s="412"/>
      <c r="I21" s="412"/>
    </row>
    <row r="22" spans="1:9" x14ac:dyDescent="0.2">
      <c r="A22" s="412"/>
      <c r="B22" s="412"/>
      <c r="C22" s="412"/>
      <c r="D22" s="412"/>
      <c r="E22" s="412"/>
      <c r="F22" s="412"/>
      <c r="G22" s="412"/>
      <c r="H22" s="412"/>
      <c r="I22" s="412"/>
    </row>
    <row r="23" spans="1:9" x14ac:dyDescent="0.2">
      <c r="A23" s="412"/>
      <c r="B23" s="412"/>
      <c r="C23" s="412"/>
      <c r="D23" s="412"/>
      <c r="E23" s="412"/>
      <c r="F23" s="412"/>
      <c r="G23" s="412"/>
      <c r="H23" s="412"/>
      <c r="I23" s="412"/>
    </row>
    <row r="24" spans="1:9" x14ac:dyDescent="0.2">
      <c r="A24" s="412"/>
      <c r="B24" s="412"/>
      <c r="C24" s="412"/>
      <c r="D24" s="412"/>
      <c r="E24" s="412"/>
      <c r="F24" s="412"/>
      <c r="G24" s="412"/>
      <c r="H24" s="412"/>
      <c r="I24" s="412"/>
    </row>
    <row r="25" spans="1:9" x14ac:dyDescent="0.2">
      <c r="A25" s="412"/>
      <c r="B25" s="412"/>
      <c r="C25" s="412"/>
      <c r="D25" s="412"/>
      <c r="E25" s="412"/>
      <c r="F25" s="412"/>
      <c r="G25" s="412"/>
      <c r="H25" s="412"/>
      <c r="I25" s="412"/>
    </row>
    <row r="26" spans="1:9" x14ac:dyDescent="0.2">
      <c r="A26" s="412"/>
      <c r="B26" s="412"/>
      <c r="C26" s="412"/>
      <c r="D26" s="412"/>
      <c r="E26" s="412"/>
      <c r="F26" s="412"/>
      <c r="G26" s="412"/>
      <c r="H26" s="412"/>
      <c r="I26" s="412"/>
    </row>
    <row r="27" spans="1:9" x14ac:dyDescent="0.2">
      <c r="A27" s="412"/>
      <c r="B27" s="412"/>
      <c r="C27" s="412"/>
      <c r="D27" s="412"/>
      <c r="E27" s="412"/>
      <c r="F27" s="412"/>
      <c r="G27" s="412"/>
      <c r="H27" s="412"/>
      <c r="I27" s="412"/>
    </row>
    <row r="28" spans="1:9" x14ac:dyDescent="0.2">
      <c r="A28" s="412"/>
      <c r="B28" s="412"/>
      <c r="C28" s="412"/>
      <c r="D28" s="412"/>
      <c r="E28" s="412"/>
      <c r="F28" s="412"/>
      <c r="G28" s="412"/>
      <c r="H28" s="412"/>
      <c r="I28" s="412"/>
    </row>
    <row r="29" spans="1:9" x14ac:dyDescent="0.2">
      <c r="A29" s="412"/>
      <c r="B29" s="412"/>
      <c r="C29" s="412"/>
      <c r="D29" s="412"/>
      <c r="E29" s="412"/>
      <c r="F29" s="412"/>
      <c r="G29" s="412"/>
      <c r="H29" s="412"/>
      <c r="I29" s="412"/>
    </row>
    <row r="30" spans="1:9" x14ac:dyDescent="0.2">
      <c r="A30" s="412"/>
      <c r="B30" s="412"/>
      <c r="C30" s="412"/>
      <c r="D30" s="412"/>
      <c r="E30" s="412"/>
      <c r="F30" s="412"/>
      <c r="G30" s="412"/>
      <c r="H30" s="412"/>
      <c r="I30" s="412"/>
    </row>
    <row r="31" spans="1:9" x14ac:dyDescent="0.2">
      <c r="A31" s="412"/>
      <c r="B31" s="412"/>
      <c r="C31" s="412"/>
      <c r="D31" s="412"/>
      <c r="E31" s="412"/>
      <c r="F31" s="412"/>
      <c r="G31" s="412"/>
      <c r="H31" s="412"/>
      <c r="I31" s="412"/>
    </row>
    <row r="32" spans="1:9" x14ac:dyDescent="0.2">
      <c r="A32" s="412"/>
      <c r="B32" s="412"/>
      <c r="C32" s="412"/>
      <c r="D32" s="412"/>
      <c r="E32" s="412"/>
      <c r="F32" s="412"/>
      <c r="G32" s="412"/>
      <c r="H32" s="412"/>
      <c r="I32" s="412"/>
    </row>
    <row r="33" spans="1:9" x14ac:dyDescent="0.2">
      <c r="A33" s="412"/>
      <c r="B33" s="412"/>
      <c r="C33" s="412"/>
      <c r="D33" s="412"/>
      <c r="E33" s="412"/>
      <c r="F33" s="412"/>
      <c r="G33" s="412"/>
      <c r="H33" s="412"/>
      <c r="I33" s="412"/>
    </row>
    <row r="34" spans="1:9" x14ac:dyDescent="0.2">
      <c r="A34" s="412"/>
      <c r="B34" s="412"/>
      <c r="C34" s="412"/>
      <c r="D34" s="412"/>
      <c r="E34" s="412"/>
      <c r="F34" s="412"/>
      <c r="G34" s="412"/>
      <c r="H34" s="412"/>
      <c r="I34" s="412"/>
    </row>
    <row r="35" spans="1:9" x14ac:dyDescent="0.2">
      <c r="A35" s="412"/>
      <c r="B35" s="412"/>
      <c r="C35" s="412"/>
      <c r="D35" s="412"/>
      <c r="E35" s="412"/>
      <c r="F35" s="412"/>
      <c r="G35" s="412"/>
      <c r="H35" s="412"/>
      <c r="I35" s="412"/>
    </row>
    <row r="36" spans="1:9" x14ac:dyDescent="0.2">
      <c r="A36" s="412"/>
      <c r="B36" s="412"/>
      <c r="C36" s="412"/>
      <c r="D36" s="412"/>
      <c r="E36" s="412"/>
      <c r="F36" s="412"/>
      <c r="G36" s="412"/>
      <c r="H36" s="412"/>
      <c r="I36" s="412"/>
    </row>
    <row r="37" spans="1:9" x14ac:dyDescent="0.2">
      <c r="A37" s="412"/>
      <c r="B37" s="412"/>
      <c r="C37" s="412"/>
      <c r="D37" s="412"/>
      <c r="E37" s="412"/>
      <c r="F37" s="412"/>
      <c r="G37" s="412"/>
      <c r="H37" s="412"/>
      <c r="I37" s="412"/>
    </row>
    <row r="38" spans="1:9" x14ac:dyDescent="0.2">
      <c r="A38" s="412"/>
      <c r="B38" s="412"/>
      <c r="C38" s="412"/>
      <c r="D38" s="412"/>
      <c r="E38" s="412"/>
      <c r="F38" s="412"/>
      <c r="G38" s="412"/>
      <c r="H38" s="412"/>
      <c r="I38" s="412"/>
    </row>
    <row r="39" spans="1:9" x14ac:dyDescent="0.2">
      <c r="A39" s="412"/>
      <c r="B39" s="412"/>
      <c r="C39" s="412"/>
      <c r="D39" s="412"/>
      <c r="E39" s="412"/>
      <c r="F39" s="412"/>
      <c r="G39" s="412"/>
      <c r="H39" s="412"/>
      <c r="I39" s="412"/>
    </row>
    <row r="40" spans="1:9" x14ac:dyDescent="0.2">
      <c r="A40" s="412"/>
      <c r="B40" s="412"/>
      <c r="C40" s="412"/>
      <c r="D40" s="412"/>
      <c r="E40" s="412"/>
      <c r="F40" s="412"/>
      <c r="G40" s="412"/>
      <c r="H40" s="412"/>
      <c r="I40" s="412"/>
    </row>
    <row r="41" spans="1:9" x14ac:dyDescent="0.2">
      <c r="A41" s="412"/>
      <c r="B41" s="412"/>
      <c r="C41" s="412"/>
      <c r="D41" s="412"/>
      <c r="E41" s="412"/>
      <c r="F41" s="412"/>
      <c r="G41" s="412"/>
      <c r="H41" s="412"/>
      <c r="I41" s="412"/>
    </row>
    <row r="42" spans="1:9" x14ac:dyDescent="0.2">
      <c r="A42" s="412"/>
      <c r="B42" s="412"/>
      <c r="C42" s="412"/>
      <c r="D42" s="412"/>
      <c r="E42" s="412"/>
      <c r="F42" s="412"/>
      <c r="G42" s="412"/>
      <c r="H42" s="412"/>
      <c r="I42" s="412"/>
    </row>
    <row r="43" spans="1:9" x14ac:dyDescent="0.2">
      <c r="A43" s="412"/>
      <c r="B43" s="412"/>
      <c r="C43" s="412"/>
      <c r="D43" s="412"/>
      <c r="E43" s="412"/>
      <c r="F43" s="412"/>
      <c r="G43" s="412"/>
      <c r="H43" s="412"/>
      <c r="I43" s="412"/>
    </row>
    <row r="44" spans="1:9" x14ac:dyDescent="0.2">
      <c r="A44" s="412"/>
      <c r="B44" s="412"/>
      <c r="C44" s="412"/>
      <c r="D44" s="412"/>
      <c r="E44" s="412"/>
      <c r="F44" s="412"/>
      <c r="G44" s="412"/>
      <c r="H44" s="412"/>
      <c r="I44" s="412"/>
    </row>
    <row r="45" spans="1:9" x14ac:dyDescent="0.2">
      <c r="A45" s="412"/>
      <c r="B45" s="412"/>
      <c r="C45" s="412"/>
      <c r="D45" s="412"/>
      <c r="E45" s="412"/>
      <c r="F45" s="412"/>
      <c r="G45" s="412"/>
      <c r="H45" s="412"/>
      <c r="I45" s="412"/>
    </row>
    <row r="46" spans="1:9" x14ac:dyDescent="0.2">
      <c r="A46" s="412"/>
      <c r="B46" s="412"/>
      <c r="C46" s="412"/>
      <c r="D46" s="412"/>
      <c r="E46" s="412"/>
      <c r="F46" s="412"/>
      <c r="G46" s="412"/>
      <c r="H46" s="412"/>
      <c r="I46" s="412"/>
    </row>
    <row r="47" spans="1:9" x14ac:dyDescent="0.2">
      <c r="A47" s="412"/>
      <c r="B47" s="412"/>
      <c r="C47" s="412"/>
      <c r="D47" s="412"/>
      <c r="E47" s="412"/>
      <c r="F47" s="412"/>
      <c r="G47" s="412"/>
      <c r="H47" s="412"/>
      <c r="I47" s="412"/>
    </row>
    <row r="48" spans="1:9" x14ac:dyDescent="0.2">
      <c r="A48" s="412"/>
      <c r="B48" s="412"/>
      <c r="C48" s="412"/>
      <c r="D48" s="412"/>
      <c r="E48" s="412"/>
      <c r="F48" s="412"/>
      <c r="G48" s="412"/>
      <c r="H48" s="412"/>
      <c r="I48" s="412"/>
    </row>
    <row r="49" spans="1:9" x14ac:dyDescent="0.2">
      <c r="A49" s="412"/>
      <c r="B49" s="412"/>
      <c r="C49" s="412"/>
      <c r="D49" s="412"/>
      <c r="E49" s="412"/>
      <c r="F49" s="412"/>
      <c r="G49" s="412"/>
      <c r="H49" s="412"/>
      <c r="I49" s="412"/>
    </row>
    <row r="50" spans="1:9" x14ac:dyDescent="0.2">
      <c r="A50" s="412"/>
      <c r="B50" s="412"/>
      <c r="C50" s="412"/>
      <c r="D50" s="412"/>
      <c r="E50" s="412"/>
      <c r="F50" s="412"/>
      <c r="G50" s="412"/>
      <c r="H50" s="412"/>
      <c r="I50" s="412"/>
    </row>
    <row r="51" spans="1:9" x14ac:dyDescent="0.2">
      <c r="A51" s="412"/>
      <c r="B51" s="412"/>
      <c r="C51" s="412"/>
      <c r="D51" s="412"/>
      <c r="E51" s="412"/>
      <c r="F51" s="412"/>
      <c r="G51" s="412"/>
      <c r="H51" s="412"/>
      <c r="I51" s="412"/>
    </row>
    <row r="52" spans="1:9" x14ac:dyDescent="0.2">
      <c r="A52" s="412"/>
      <c r="B52" s="412"/>
      <c r="C52" s="412"/>
      <c r="D52" s="412"/>
      <c r="E52" s="412"/>
      <c r="F52" s="412"/>
      <c r="G52" s="412"/>
      <c r="H52" s="412"/>
      <c r="I52" s="412"/>
    </row>
    <row r="53" spans="1:9" x14ac:dyDescent="0.2">
      <c r="A53" s="412"/>
      <c r="B53" s="412"/>
      <c r="C53" s="412"/>
      <c r="D53" s="412"/>
      <c r="E53" s="412"/>
      <c r="F53" s="412"/>
      <c r="G53" s="412"/>
      <c r="H53" s="412"/>
      <c r="I53" s="412"/>
    </row>
    <row r="54" spans="1:9" x14ac:dyDescent="0.2">
      <c r="A54" s="412"/>
      <c r="B54" s="412"/>
      <c r="C54" s="412"/>
      <c r="D54" s="412"/>
      <c r="E54" s="412"/>
      <c r="F54" s="412"/>
      <c r="G54" s="412"/>
      <c r="H54" s="412"/>
      <c r="I54" s="412"/>
    </row>
    <row r="55" spans="1:9" x14ac:dyDescent="0.2">
      <c r="A55" s="412"/>
      <c r="B55" s="412"/>
      <c r="C55" s="412"/>
      <c r="D55" s="412"/>
      <c r="E55" s="412"/>
      <c r="F55" s="412"/>
      <c r="G55" s="412"/>
      <c r="H55" s="412"/>
      <c r="I55" s="412"/>
    </row>
    <row r="56" spans="1:9" x14ac:dyDescent="0.2">
      <c r="A56" s="412"/>
      <c r="B56" s="412"/>
      <c r="C56" s="412"/>
      <c r="D56" s="412"/>
      <c r="E56" s="412"/>
      <c r="F56" s="412"/>
      <c r="G56" s="412"/>
      <c r="H56" s="412"/>
      <c r="I56" s="412"/>
    </row>
    <row r="57" spans="1:9" x14ac:dyDescent="0.2">
      <c r="A57" s="412"/>
      <c r="B57" s="412"/>
      <c r="C57" s="412"/>
      <c r="D57" s="412"/>
      <c r="E57" s="412"/>
      <c r="F57" s="412"/>
      <c r="G57" s="412"/>
      <c r="H57" s="412"/>
      <c r="I57" s="412"/>
    </row>
    <row r="58" spans="1:9" x14ac:dyDescent="0.2">
      <c r="A58" s="412"/>
      <c r="B58" s="412"/>
      <c r="C58" s="412"/>
      <c r="D58" s="412"/>
      <c r="E58" s="412"/>
      <c r="F58" s="412"/>
      <c r="G58" s="412"/>
      <c r="H58" s="412"/>
      <c r="I58" s="412"/>
    </row>
    <row r="59" spans="1:9" x14ac:dyDescent="0.2">
      <c r="A59" s="412"/>
      <c r="B59" s="412"/>
      <c r="C59" s="412"/>
      <c r="D59" s="412"/>
      <c r="E59" s="412"/>
      <c r="F59" s="412"/>
      <c r="G59" s="412"/>
      <c r="H59" s="412"/>
      <c r="I59" s="412"/>
    </row>
    <row r="60" spans="1:9" x14ac:dyDescent="0.2">
      <c r="A60" s="412"/>
      <c r="B60" s="412"/>
      <c r="C60" s="412"/>
      <c r="D60" s="412"/>
      <c r="E60" s="412"/>
      <c r="F60" s="412"/>
      <c r="G60" s="412"/>
      <c r="H60" s="412"/>
      <c r="I60" s="412"/>
    </row>
    <row r="61" spans="1:9" x14ac:dyDescent="0.2">
      <c r="A61" s="412"/>
      <c r="B61" s="412"/>
      <c r="C61" s="412"/>
      <c r="D61" s="412"/>
      <c r="E61" s="412"/>
      <c r="F61" s="412"/>
      <c r="G61" s="412"/>
      <c r="H61" s="412"/>
      <c r="I61" s="412"/>
    </row>
    <row r="62" spans="1:9" x14ac:dyDescent="0.2">
      <c r="A62" s="412"/>
      <c r="B62" s="412"/>
      <c r="C62" s="412"/>
      <c r="D62" s="412"/>
      <c r="E62" s="412"/>
      <c r="F62" s="412"/>
      <c r="G62" s="412"/>
      <c r="H62" s="412"/>
      <c r="I62" s="412"/>
    </row>
    <row r="63" spans="1:9" x14ac:dyDescent="0.2">
      <c r="A63" s="412"/>
      <c r="B63" s="412"/>
      <c r="C63" s="412"/>
      <c r="D63" s="412"/>
      <c r="E63" s="412"/>
      <c r="F63" s="412"/>
      <c r="G63" s="412"/>
      <c r="H63" s="412"/>
      <c r="I63" s="41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338</v>
      </c>
      <c r="M1" s="53" t="str">
        <f>Titulní!A35</f>
        <v>IV. čtvrtletí 2021</v>
      </c>
    </row>
    <row r="2" spans="1:24" ht="6" customHeight="1" x14ac:dyDescent="0.2">
      <c r="A2" s="246"/>
    </row>
    <row r="3" spans="1:24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4" ht="13.5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4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1" t="s">
        <v>53</v>
      </c>
      <c r="B7" s="445">
        <f>F8</f>
        <v>2299.1105899999989</v>
      </c>
      <c r="C7" s="446"/>
      <c r="D7" s="446"/>
      <c r="E7" s="446"/>
      <c r="F7" s="446"/>
      <c r="G7" s="447"/>
      <c r="H7" s="445">
        <f>SUM(H8,J8,L8)</f>
        <v>1939823.713</v>
      </c>
      <c r="I7" s="446"/>
      <c r="J7" s="446"/>
      <c r="K7" s="446"/>
      <c r="L7" s="446"/>
      <c r="M7" s="446"/>
      <c r="N7" s="80"/>
    </row>
    <row r="8" spans="1:24" x14ac:dyDescent="0.2">
      <c r="A8" s="472"/>
      <c r="B8" s="316">
        <f>SUM(B9:B16)</f>
        <v>2299.7267399999992</v>
      </c>
      <c r="C8" s="317">
        <v>0.1102522810612664</v>
      </c>
      <c r="D8" s="318">
        <f>SUM(D9:D16)</f>
        <v>2299.2933199999989</v>
      </c>
      <c r="E8" s="317">
        <v>0.11024728933454685</v>
      </c>
      <c r="F8" s="318">
        <f>SUM(F9:F16)</f>
        <v>2299.1105899999989</v>
      </c>
      <c r="G8" s="319">
        <v>0.11025614474371899</v>
      </c>
      <c r="H8" s="316">
        <f>SUM(H9:H16)</f>
        <v>654357.99699999997</v>
      </c>
      <c r="I8" s="317">
        <v>8.1766645253630782E-2</v>
      </c>
      <c r="J8" s="318">
        <f>SUM(J9:J16)</f>
        <v>642904.29100000008</v>
      </c>
      <c r="K8" s="317">
        <v>7.7664301295858509E-2</v>
      </c>
      <c r="L8" s="318">
        <f>SUM(L9:L16)</f>
        <v>642561.42499999993</v>
      </c>
      <c r="M8" s="317">
        <v>7.7674799929350516E-2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1152.0020000000002</v>
      </c>
      <c r="C10" s="199">
        <v>0.12091722694875041</v>
      </c>
      <c r="D10" s="179">
        <v>1152.0020000000002</v>
      </c>
      <c r="E10" s="199">
        <v>0.12091722694875041</v>
      </c>
      <c r="F10" s="179">
        <v>1152.0020000000002</v>
      </c>
      <c r="G10" s="200">
        <v>0.12091722694875041</v>
      </c>
      <c r="H10" s="176">
        <v>496665.53099999996</v>
      </c>
      <c r="I10" s="199">
        <v>0.13249698754649369</v>
      </c>
      <c r="J10" s="179">
        <v>517403.28200000001</v>
      </c>
      <c r="K10" s="199">
        <v>0.12476355485055546</v>
      </c>
      <c r="L10" s="179">
        <v>532261.57299999997</v>
      </c>
      <c r="M10" s="199">
        <v>0.12404073667249071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204.07079999999999</v>
      </c>
      <c r="C12" s="199">
        <v>0.20847891997983786</v>
      </c>
      <c r="D12" s="179">
        <v>204.1208</v>
      </c>
      <c r="E12" s="199">
        <v>0.20830230207225908</v>
      </c>
      <c r="F12" s="179">
        <v>204.31980000000001</v>
      </c>
      <c r="G12" s="200">
        <v>0.20807497060958544</v>
      </c>
      <c r="H12" s="176">
        <v>35902.621999999996</v>
      </c>
      <c r="I12" s="199">
        <v>0.10648728446634574</v>
      </c>
      <c r="J12" s="179">
        <v>41188.089000000022</v>
      </c>
      <c r="K12" s="199">
        <v>0.11229591417701058</v>
      </c>
      <c r="L12" s="179">
        <v>43707.561000000002</v>
      </c>
      <c r="M12" s="199">
        <v>0.11320213238098815</v>
      </c>
      <c r="N12" s="83"/>
      <c r="O12" s="92"/>
      <c r="X12" s="77"/>
    </row>
    <row r="13" spans="1:24" x14ac:dyDescent="0.2">
      <c r="A13" s="191" t="s">
        <v>43</v>
      </c>
      <c r="B13" s="176">
        <v>644.14319999999998</v>
      </c>
      <c r="C13" s="199">
        <v>0.57896264204901504</v>
      </c>
      <c r="D13" s="179">
        <v>644.06819999999993</v>
      </c>
      <c r="E13" s="199">
        <v>0.57914613279747207</v>
      </c>
      <c r="F13" s="179">
        <v>644.46820000000002</v>
      </c>
      <c r="G13" s="200">
        <v>0.57994438252416503</v>
      </c>
      <c r="H13" s="176">
        <v>99338.238000000012</v>
      </c>
      <c r="I13" s="199">
        <v>0.55985717042941785</v>
      </c>
      <c r="J13" s="179">
        <v>73813.100000000006</v>
      </c>
      <c r="K13" s="199">
        <v>0.51340714697281253</v>
      </c>
      <c r="L13" s="179">
        <v>56606.514000000003</v>
      </c>
      <c r="M13" s="199">
        <v>0.39179972544921288</v>
      </c>
      <c r="N13" s="83"/>
      <c r="O13" s="92"/>
      <c r="X13" s="77"/>
    </row>
    <row r="14" spans="1:24" x14ac:dyDescent="0.2">
      <c r="A14" s="191" t="s">
        <v>44</v>
      </c>
      <c r="B14" s="176">
        <v>45</v>
      </c>
      <c r="C14" s="199">
        <v>3.8412291933418691E-2</v>
      </c>
      <c r="D14" s="179">
        <v>45</v>
      </c>
      <c r="E14" s="199">
        <v>3.8412291933418691E-2</v>
      </c>
      <c r="F14" s="179">
        <v>45</v>
      </c>
      <c r="G14" s="200">
        <v>3.8412291933418691E-2</v>
      </c>
      <c r="H14" s="176">
        <v>110.48</v>
      </c>
      <c r="I14" s="199">
        <v>9.2166936613123683E-4</v>
      </c>
      <c r="J14" s="179">
        <v>4097.92</v>
      </c>
      <c r="K14" s="199">
        <v>3.4579446902003326E-2</v>
      </c>
      <c r="L14" s="179">
        <v>5330.01</v>
      </c>
      <c r="M14" s="199">
        <v>3.9996803263372828E-2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6.0439999999999996</v>
      </c>
      <c r="C15" s="199">
        <v>1.7807271931243419E-2</v>
      </c>
      <c r="D15" s="179">
        <v>6.0439999999999996</v>
      </c>
      <c r="E15" s="201">
        <v>1.7807271931243419E-2</v>
      </c>
      <c r="F15" s="179">
        <v>6.0439999999999996</v>
      </c>
      <c r="G15" s="202">
        <v>1.7815145172505365E-2</v>
      </c>
      <c r="H15" s="176">
        <v>329.64400000000001</v>
      </c>
      <c r="I15" s="199">
        <v>4.6131736921806383E-3</v>
      </c>
      <c r="J15" s="179">
        <v>395.09799999999996</v>
      </c>
      <c r="K15" s="201">
        <v>6.7572698398277765E-3</v>
      </c>
      <c r="L15" s="179">
        <v>444.94200000000001</v>
      </c>
      <c r="M15" s="201">
        <v>6.6609132826463057E-3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248.46673999999879</v>
      </c>
      <c r="C16" s="199">
        <v>0.11970126696446931</v>
      </c>
      <c r="D16" s="177">
        <v>248.05831999999876</v>
      </c>
      <c r="E16" s="201">
        <v>0.1197106780925194</v>
      </c>
      <c r="F16" s="177">
        <v>247.27658999999878</v>
      </c>
      <c r="G16" s="202">
        <v>0.11958552597847059</v>
      </c>
      <c r="H16" s="176">
        <v>22011.48200000004</v>
      </c>
      <c r="I16" s="199">
        <v>0.11668321378747584</v>
      </c>
      <c r="J16" s="177">
        <v>6006.8019999999942</v>
      </c>
      <c r="K16" s="201">
        <v>0.10574800829111418</v>
      </c>
      <c r="L16" s="177">
        <v>4210.8249999999998</v>
      </c>
      <c r="M16" s="201">
        <v>0.12173592290751588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73" t="s">
        <v>242</v>
      </c>
      <c r="C18" s="474"/>
      <c r="D18" s="474"/>
      <c r="E18" s="474"/>
      <c r="F18" s="474"/>
      <c r="G18" s="474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9.6950103974574584E-2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0.12378665683332103</v>
      </c>
      <c r="J20" s="94" t="str">
        <f t="shared" ref="J20:J26" si="1">A10</f>
        <v>PE</v>
      </c>
      <c r="K20" s="83">
        <f t="shared" si="0"/>
        <v>1546330.3859999999</v>
      </c>
      <c r="L20" s="94" t="str">
        <f t="shared" ref="L20:L26" si="2">A10</f>
        <v>PE</v>
      </c>
      <c r="M20" s="92">
        <f>K20/'6.1, 6.2'!C5</f>
        <v>0.1268877882342529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0.13153603185991233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68" t="s">
        <v>53</v>
      </c>
      <c r="B22" s="470">
        <f>SUM(B23,D23,F23)</f>
        <v>2105418.358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0.1879727610977216</v>
      </c>
      <c r="J22" s="94" t="str">
        <f t="shared" si="1"/>
        <v>PSE</v>
      </c>
      <c r="K22" s="83">
        <f t="shared" si="0"/>
        <v>120798.27200000001</v>
      </c>
      <c r="L22" s="94" t="str">
        <f t="shared" si="2"/>
        <v>PSE</v>
      </c>
      <c r="M22" s="92">
        <f>K22/'6.1, 6.2'!E5</f>
        <v>0.11082026745600985</v>
      </c>
      <c r="N22" s="85"/>
      <c r="O22" s="75"/>
    </row>
    <row r="23" spans="1:15" x14ac:dyDescent="0.2">
      <c r="A23" s="469"/>
      <c r="B23" s="316">
        <f>SUM(B24:B27)</f>
        <v>633946.27300000004</v>
      </c>
      <c r="C23" s="320">
        <v>0.13687029935494882</v>
      </c>
      <c r="D23" s="318">
        <f>SUM(D24:D27)</f>
        <v>703516.2209999999</v>
      </c>
      <c r="E23" s="320">
        <v>0.14182157425276609</v>
      </c>
      <c r="F23" s="318">
        <f>SUM(F24:F27)</f>
        <v>767955.86400000006</v>
      </c>
      <c r="G23" s="320">
        <v>0.14813923342032656</v>
      </c>
      <c r="H23" s="75"/>
      <c r="I23" s="75"/>
      <c r="J23" s="94" t="str">
        <f t="shared" si="1"/>
        <v>VE</v>
      </c>
      <c r="K23" s="83">
        <f t="shared" si="0"/>
        <v>229757.85200000001</v>
      </c>
      <c r="L23" s="94" t="str">
        <f t="shared" si="2"/>
        <v>VE</v>
      </c>
      <c r="M23" s="92">
        <f>K23/'6.1, 6.2'!F5</f>
        <v>0.49337691877577478</v>
      </c>
      <c r="N23" s="85"/>
      <c r="O23" s="75"/>
    </row>
    <row r="24" spans="1:15" x14ac:dyDescent="0.2">
      <c r="A24" s="166" t="s">
        <v>8</v>
      </c>
      <c r="B24" s="176">
        <v>51983.860999999997</v>
      </c>
      <c r="C24" s="199">
        <v>7.9447258647159708E-2</v>
      </c>
      <c r="D24" s="177">
        <v>67418.611999999994</v>
      </c>
      <c r="E24" s="199">
        <v>0.10373144410779718</v>
      </c>
      <c r="F24" s="177">
        <v>66328.811000000002</v>
      </c>
      <c r="G24" s="199">
        <v>0.1084712228765773</v>
      </c>
      <c r="H24" s="75"/>
      <c r="I24" s="75"/>
      <c r="J24" s="94" t="str">
        <f t="shared" si="1"/>
        <v>PVE</v>
      </c>
      <c r="K24" s="83">
        <f t="shared" si="0"/>
        <v>9538.41</v>
      </c>
      <c r="L24" s="94" t="str">
        <f t="shared" si="2"/>
        <v>PVE</v>
      </c>
      <c r="M24" s="92">
        <f>K24/'6.1, 6.2'!G5</f>
        <v>2.5665880973229468E-2</v>
      </c>
      <c r="N24" s="85"/>
      <c r="O24" s="93"/>
    </row>
    <row r="25" spans="1:15" x14ac:dyDescent="0.2">
      <c r="A25" s="166" t="s">
        <v>9</v>
      </c>
      <c r="B25" s="176">
        <v>242946.34</v>
      </c>
      <c r="C25" s="199">
        <v>0.12326678417522813</v>
      </c>
      <c r="D25" s="179">
        <v>252777.201</v>
      </c>
      <c r="E25" s="199">
        <v>0.12330005056689694</v>
      </c>
      <c r="F25" s="179">
        <v>234718.538</v>
      </c>
      <c r="G25" s="199">
        <v>0.12486240320303338</v>
      </c>
      <c r="H25" s="75"/>
      <c r="I25" s="75"/>
      <c r="J25" s="94" t="str">
        <f t="shared" si="1"/>
        <v>VTE</v>
      </c>
      <c r="K25" s="83">
        <f t="shared" si="0"/>
        <v>1169.684</v>
      </c>
      <c r="L25" s="94" t="str">
        <f t="shared" si="2"/>
        <v>VTE</v>
      </c>
      <c r="M25" s="92">
        <f>K25/'6.1, 6.2'!H5</f>
        <v>5.9457486652165726E-3</v>
      </c>
      <c r="N25" s="85"/>
      <c r="O25" s="93"/>
    </row>
    <row r="26" spans="1:15" x14ac:dyDescent="0.2">
      <c r="A26" s="166" t="s">
        <v>138</v>
      </c>
      <c r="B26" s="176">
        <v>83732.259999999995</v>
      </c>
      <c r="C26" s="199">
        <v>0.13178777326646096</v>
      </c>
      <c r="D26" s="179">
        <v>92626.222999999998</v>
      </c>
      <c r="E26" s="201">
        <v>0.13201017539636067</v>
      </c>
      <c r="F26" s="179">
        <v>100993.928</v>
      </c>
      <c r="G26" s="201">
        <v>0.13089753357347167</v>
      </c>
      <c r="H26" s="75"/>
      <c r="I26" s="75"/>
      <c r="J26" s="94" t="str">
        <f t="shared" si="1"/>
        <v>FVE</v>
      </c>
      <c r="K26" s="83">
        <f t="shared" si="0"/>
        <v>32229.109000000037</v>
      </c>
      <c r="L26" s="94" t="str">
        <f t="shared" si="2"/>
        <v>FVE</v>
      </c>
      <c r="M26" s="92">
        <f>K26/'6.1, 6.2'!I5</f>
        <v>0.11508920422313985</v>
      </c>
      <c r="N26" s="85"/>
      <c r="O26" s="93"/>
    </row>
    <row r="27" spans="1:15" x14ac:dyDescent="0.2">
      <c r="A27" s="166" t="s">
        <v>136</v>
      </c>
      <c r="B27" s="176">
        <v>255283.81200000001</v>
      </c>
      <c r="C27" s="199">
        <v>0.1861815307300036</v>
      </c>
      <c r="D27" s="177">
        <v>290694.185</v>
      </c>
      <c r="E27" s="201">
        <v>0.18647623304765423</v>
      </c>
      <c r="F27" s="177">
        <v>365914.587</v>
      </c>
      <c r="G27" s="201">
        <v>0.19046550789866282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0.12091722694875041</v>
      </c>
      <c r="J32" s="94" t="str">
        <f t="shared" si="5"/>
        <v>PE</v>
      </c>
      <c r="K32" s="77">
        <f t="shared" si="6"/>
        <v>496665.53099999996</v>
      </c>
      <c r="L32" s="77">
        <f t="shared" si="7"/>
        <v>517403.28200000001</v>
      </c>
      <c r="M32" s="77">
        <f t="shared" si="8"/>
        <v>532261.57299999997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0.20807497060958544</v>
      </c>
      <c r="J34" s="94" t="str">
        <f t="shared" si="5"/>
        <v>PSE</v>
      </c>
      <c r="K34" s="77">
        <f t="shared" si="6"/>
        <v>35902.621999999996</v>
      </c>
      <c r="L34" s="77">
        <f t="shared" si="7"/>
        <v>41188.089000000022</v>
      </c>
      <c r="M34" s="77">
        <f t="shared" si="8"/>
        <v>43707.561000000002</v>
      </c>
    </row>
    <row r="35" spans="8:13" ht="13.5" customHeight="1" x14ac:dyDescent="0.2">
      <c r="H35" s="94" t="str">
        <f t="shared" si="3"/>
        <v>VE</v>
      </c>
      <c r="I35" s="95">
        <f t="shared" si="4"/>
        <v>0.57994438252416503</v>
      </c>
      <c r="J35" s="94" t="str">
        <f t="shared" si="5"/>
        <v>VE</v>
      </c>
      <c r="K35" s="77">
        <f t="shared" si="6"/>
        <v>99338.238000000012</v>
      </c>
      <c r="L35" s="77">
        <f t="shared" si="7"/>
        <v>73813.100000000006</v>
      </c>
      <c r="M35" s="77">
        <f t="shared" si="8"/>
        <v>56606.514000000003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110.48</v>
      </c>
      <c r="L36" s="77">
        <f t="shared" si="7"/>
        <v>4097.92</v>
      </c>
      <c r="M36" s="77">
        <f t="shared" si="8"/>
        <v>5330.01</v>
      </c>
    </row>
    <row r="37" spans="8:13" ht="12.75" customHeight="1" x14ac:dyDescent="0.2">
      <c r="H37" s="94" t="str">
        <f t="shared" si="3"/>
        <v>VTE</v>
      </c>
      <c r="I37" s="95">
        <f t="shared" si="4"/>
        <v>1.7815145172505365E-2</v>
      </c>
      <c r="J37" s="94" t="str">
        <f t="shared" si="5"/>
        <v>VTE</v>
      </c>
      <c r="K37" s="77">
        <f t="shared" si="6"/>
        <v>329.64400000000001</v>
      </c>
      <c r="L37" s="77">
        <f t="shared" si="7"/>
        <v>395.09799999999996</v>
      </c>
      <c r="M37" s="77">
        <f t="shared" si="8"/>
        <v>444.94200000000001</v>
      </c>
    </row>
    <row r="38" spans="8:13" ht="12.75" customHeight="1" x14ac:dyDescent="0.2">
      <c r="H38" s="94" t="str">
        <f t="shared" si="3"/>
        <v>FVE</v>
      </c>
      <c r="I38" s="95">
        <f t="shared" si="4"/>
        <v>0.11958552597847059</v>
      </c>
      <c r="J38" s="94" t="str">
        <f t="shared" si="5"/>
        <v>FVE</v>
      </c>
      <c r="K38" s="77">
        <f t="shared" si="6"/>
        <v>22011.48200000004</v>
      </c>
      <c r="L38" s="77">
        <f t="shared" si="7"/>
        <v>6006.8019999999942</v>
      </c>
      <c r="M38" s="77">
        <f t="shared" si="8"/>
        <v>4210.8249999999998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24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79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1" t="s">
        <v>53</v>
      </c>
      <c r="B7" s="445">
        <f>F8</f>
        <v>5221.6015900000011</v>
      </c>
      <c r="C7" s="446"/>
      <c r="D7" s="446"/>
      <c r="E7" s="446"/>
      <c r="F7" s="446"/>
      <c r="G7" s="447"/>
      <c r="H7" s="445">
        <f>SUM(H8,J8,L8)</f>
        <v>6757320.9809999987</v>
      </c>
      <c r="I7" s="446"/>
      <c r="J7" s="446"/>
      <c r="K7" s="446"/>
      <c r="L7" s="446"/>
      <c r="M7" s="446"/>
      <c r="N7" s="80"/>
    </row>
    <row r="8" spans="1:21" x14ac:dyDescent="0.2">
      <c r="A8" s="472"/>
      <c r="B8" s="316">
        <f>SUM(B9:B16)</f>
        <v>5222.2396400000007</v>
      </c>
      <c r="C8" s="317">
        <v>0.25036184627681762</v>
      </c>
      <c r="D8" s="318">
        <f>SUM(D9:D16)</f>
        <v>5221.9273000000012</v>
      </c>
      <c r="E8" s="317">
        <v>0.25038272625741781</v>
      </c>
      <c r="F8" s="318">
        <f>SUM(F9:F16)</f>
        <v>5221.6015900000011</v>
      </c>
      <c r="G8" s="319">
        <v>0.25040711969452223</v>
      </c>
      <c r="H8" s="316">
        <f>SUM(H9:H16)</f>
        <v>1947846.7819999999</v>
      </c>
      <c r="I8" s="317">
        <v>0.24339718863743065</v>
      </c>
      <c r="J8" s="318">
        <f>SUM(J9:J16)</f>
        <v>2336548.7529999996</v>
      </c>
      <c r="K8" s="317">
        <v>0.2822604062312199</v>
      </c>
      <c r="L8" s="318">
        <f>SUM(L9:L16)</f>
        <v>2472925.4459999991</v>
      </c>
      <c r="M8" s="317">
        <v>0.29893482830571388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4003.413</v>
      </c>
      <c r="C10" s="199">
        <v>0.42020899120885002</v>
      </c>
      <c r="D10" s="179">
        <v>4003.413</v>
      </c>
      <c r="E10" s="199">
        <v>0.42020899120885002</v>
      </c>
      <c r="F10" s="179">
        <v>4003.413</v>
      </c>
      <c r="G10" s="200">
        <v>0.42020899120885002</v>
      </c>
      <c r="H10" s="176">
        <v>1839480.9209999996</v>
      </c>
      <c r="I10" s="199">
        <v>0.49072396908846433</v>
      </c>
      <c r="J10" s="179">
        <v>1997828.6640000001</v>
      </c>
      <c r="K10" s="199">
        <v>0.48174454004135203</v>
      </c>
      <c r="L10" s="179">
        <v>2166481.6789999995</v>
      </c>
      <c r="M10" s="199">
        <v>0.50488706508710246</v>
      </c>
      <c r="N10" s="83"/>
      <c r="O10" s="92"/>
    </row>
    <row r="11" spans="1:21" x14ac:dyDescent="0.2">
      <c r="A11" s="191" t="s">
        <v>21</v>
      </c>
      <c r="B11" s="176">
        <v>845</v>
      </c>
      <c r="C11" s="199">
        <v>0.61972863953061974</v>
      </c>
      <c r="D11" s="179">
        <v>845</v>
      </c>
      <c r="E11" s="199">
        <v>0.61972863953061974</v>
      </c>
      <c r="F11" s="179">
        <v>845</v>
      </c>
      <c r="G11" s="200">
        <v>0.61972863953061974</v>
      </c>
      <c r="H11" s="176">
        <v>36918.339999999997</v>
      </c>
      <c r="I11" s="199">
        <v>0.14626973224620823</v>
      </c>
      <c r="J11" s="179">
        <v>276666.89</v>
      </c>
      <c r="K11" s="199">
        <v>0.54844026687478309</v>
      </c>
      <c r="L11" s="179">
        <v>236150.46</v>
      </c>
      <c r="M11" s="199">
        <v>0.50308400653575469</v>
      </c>
      <c r="N11" s="83"/>
      <c r="O11" s="92"/>
    </row>
    <row r="12" spans="1:21" x14ac:dyDescent="0.2">
      <c r="A12" s="191" t="s">
        <v>22</v>
      </c>
      <c r="B12" s="176">
        <v>45.532000000000025</v>
      </c>
      <c r="C12" s="199">
        <v>4.6515533748689095E-2</v>
      </c>
      <c r="D12" s="179">
        <v>45.532000000000025</v>
      </c>
      <c r="E12" s="199">
        <v>4.6464742534587884E-2</v>
      </c>
      <c r="F12" s="179">
        <v>45.532000000000025</v>
      </c>
      <c r="G12" s="200">
        <v>4.6368827503725278E-2</v>
      </c>
      <c r="H12" s="176">
        <v>15553.345000000005</v>
      </c>
      <c r="I12" s="199">
        <v>4.6131267889521189E-2</v>
      </c>
      <c r="J12" s="179">
        <v>18794.298999999999</v>
      </c>
      <c r="K12" s="199">
        <v>5.1241100006389581E-2</v>
      </c>
      <c r="L12" s="179">
        <v>19721.765999999996</v>
      </c>
      <c r="M12" s="199">
        <v>5.1079170615785915E-2</v>
      </c>
      <c r="N12" s="83"/>
      <c r="O12" s="92"/>
    </row>
    <row r="13" spans="1:21" x14ac:dyDescent="0.2">
      <c r="A13" s="191" t="s">
        <v>43</v>
      </c>
      <c r="B13" s="176">
        <v>77.263639999999995</v>
      </c>
      <c r="C13" s="199">
        <v>6.9445367348011988E-2</v>
      </c>
      <c r="D13" s="179">
        <v>77.263639999999995</v>
      </c>
      <c r="E13" s="199">
        <v>6.9475465970616282E-2</v>
      </c>
      <c r="F13" s="179">
        <v>77.233639999999994</v>
      </c>
      <c r="G13" s="200">
        <v>6.9501048554286543E-2</v>
      </c>
      <c r="H13" s="176">
        <v>26189.731999999996</v>
      </c>
      <c r="I13" s="199">
        <v>0.14760186557592028</v>
      </c>
      <c r="J13" s="179">
        <v>24037.154999999999</v>
      </c>
      <c r="K13" s="199">
        <v>0.16719047391172126</v>
      </c>
      <c r="L13" s="179">
        <v>27092.814999999999</v>
      </c>
      <c r="M13" s="199">
        <v>0.18752183677387932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86.8</v>
      </c>
      <c r="C15" s="199">
        <v>0.25573646651752624</v>
      </c>
      <c r="D15" s="179">
        <v>86.8</v>
      </c>
      <c r="E15" s="201">
        <v>0.25573646651752624</v>
      </c>
      <c r="F15" s="179">
        <v>86.8</v>
      </c>
      <c r="G15" s="202">
        <v>0.25584953689170514</v>
      </c>
      <c r="H15" s="176">
        <v>16508.307000000004</v>
      </c>
      <c r="I15" s="199">
        <v>0.23102403670275054</v>
      </c>
      <c r="J15" s="179">
        <v>15860.214999999997</v>
      </c>
      <c r="K15" s="201">
        <v>0.27125359397588472</v>
      </c>
      <c r="L15" s="179">
        <v>21188.80100000001</v>
      </c>
      <c r="M15" s="201">
        <v>0.3172026152268147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164.23099999999999</v>
      </c>
      <c r="C16" s="199">
        <v>7.9119880491215266E-2</v>
      </c>
      <c r="D16" s="177">
        <v>163.91866000000002</v>
      </c>
      <c r="E16" s="201">
        <v>7.9105647174492019E-2</v>
      </c>
      <c r="F16" s="177">
        <v>163.62295</v>
      </c>
      <c r="G16" s="202">
        <v>7.9129757240259141E-2</v>
      </c>
      <c r="H16" s="176">
        <v>13196.136999999995</v>
      </c>
      <c r="I16" s="199">
        <v>6.995293069043769E-2</v>
      </c>
      <c r="J16" s="177">
        <v>3361.5299999999957</v>
      </c>
      <c r="K16" s="201">
        <v>5.9178761395968928E-2</v>
      </c>
      <c r="L16" s="177">
        <v>2289.9250000000006</v>
      </c>
      <c r="M16" s="201">
        <v>6.6202260427349363E-2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0.27278152550758211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7.0133934669905834E-2</v>
      </c>
      <c r="J20" s="94" t="str">
        <f t="shared" ref="J20:J26" si="1">A10</f>
        <v>PE</v>
      </c>
      <c r="K20" s="83">
        <f t="shared" si="0"/>
        <v>6003791.2639999995</v>
      </c>
      <c r="L20" s="94" t="str">
        <f t="shared" ref="L20:L26" si="2">A10</f>
        <v>PE</v>
      </c>
      <c r="M20" s="92">
        <f>K20/'6.1, 6.2'!C5</f>
        <v>0.49265525750917338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7.1360111328434103E-2</v>
      </c>
      <c r="J21" s="94" t="str">
        <f t="shared" si="1"/>
        <v>PPE</v>
      </c>
      <c r="K21" s="83">
        <f t="shared" si="0"/>
        <v>549735.68999999994</v>
      </c>
      <c r="L21" s="94" t="str">
        <f t="shared" si="2"/>
        <v>PPE</v>
      </c>
      <c r="M21" s="92">
        <f>K21/'6.1, 6.2'!D5</f>
        <v>0.44830053832693845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1425580.064</v>
      </c>
      <c r="C22" s="470"/>
      <c r="D22" s="470"/>
      <c r="E22" s="470"/>
      <c r="F22" s="470"/>
      <c r="G22" s="470"/>
      <c r="H22" s="85" t="str">
        <f>A27</f>
        <v>MOO</v>
      </c>
      <c r="I22" s="93">
        <f>(B27+D27+F27)/'6.1, 6.2'!E25</f>
        <v>6.9815059335726154E-2</v>
      </c>
      <c r="J22" s="94" t="str">
        <f t="shared" si="1"/>
        <v>PSE</v>
      </c>
      <c r="K22" s="83">
        <f t="shared" si="0"/>
        <v>54069.409999999996</v>
      </c>
      <c r="L22" s="94" t="str">
        <f t="shared" si="2"/>
        <v>PSE</v>
      </c>
      <c r="M22" s="92">
        <f>K22/'6.1, 6.2'!E5</f>
        <v>4.960324662085111E-2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69"/>
      <c r="B23" s="316">
        <f>SUM(B24:B27)</f>
        <v>464441.24800000002</v>
      </c>
      <c r="C23" s="320">
        <v>0.10027381712605482</v>
      </c>
      <c r="D23" s="318">
        <f>SUM(D24:D27)</f>
        <v>468710.77399999998</v>
      </c>
      <c r="E23" s="320">
        <v>9.4487231216112175E-2</v>
      </c>
      <c r="F23" s="318">
        <f>SUM(F24:F27)</f>
        <v>492428.04200000002</v>
      </c>
      <c r="G23" s="320">
        <v>9.4989720212036E-2</v>
      </c>
      <c r="H23" s="75"/>
      <c r="I23" s="75"/>
      <c r="J23" s="94" t="str">
        <f t="shared" si="1"/>
        <v>VE</v>
      </c>
      <c r="K23" s="83">
        <f t="shared" si="0"/>
        <v>77319.70199999999</v>
      </c>
      <c r="L23" s="94" t="str">
        <f t="shared" si="2"/>
        <v>VE</v>
      </c>
      <c r="M23" s="92">
        <f>K23/'6.1, 6.2'!F5</f>
        <v>0.16603461427477614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184595.774</v>
      </c>
      <c r="C24" s="199">
        <v>0.28211887151188403</v>
      </c>
      <c r="D24" s="177">
        <v>166083.698</v>
      </c>
      <c r="E24" s="199">
        <v>0.25553925429825325</v>
      </c>
      <c r="F24" s="177">
        <v>171899.266</v>
      </c>
      <c r="G24" s="199">
        <v>0.28111650598721039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139598.46400000001</v>
      </c>
      <c r="C25" s="199">
        <v>7.0829853757341452E-2</v>
      </c>
      <c r="D25" s="179">
        <v>144405.23699999999</v>
      </c>
      <c r="E25" s="199">
        <v>7.0438207851762455E-2</v>
      </c>
      <c r="F25" s="179">
        <v>129843.626</v>
      </c>
      <c r="G25" s="199">
        <v>6.9072461515399641E-2</v>
      </c>
      <c r="H25" s="75"/>
      <c r="I25" s="75"/>
      <c r="J25" s="94" t="str">
        <f t="shared" si="1"/>
        <v>VTE</v>
      </c>
      <c r="K25" s="83">
        <f t="shared" si="0"/>
        <v>53557.323000000011</v>
      </c>
      <c r="L25" s="94" t="str">
        <f t="shared" si="2"/>
        <v>VTE</v>
      </c>
      <c r="M25" s="92">
        <f>K25/'6.1, 6.2'!H5</f>
        <v>0.27224308594442853</v>
      </c>
      <c r="N25" s="85"/>
      <c r="O25" s="93"/>
    </row>
    <row r="26" spans="1:20" x14ac:dyDescent="0.2">
      <c r="A26" s="166" t="s">
        <v>138</v>
      </c>
      <c r="B26" s="176">
        <v>45431.919000000002</v>
      </c>
      <c r="C26" s="199">
        <v>7.1506148767896877E-2</v>
      </c>
      <c r="D26" s="179">
        <v>50254.962999999996</v>
      </c>
      <c r="E26" s="201">
        <v>7.1622983916418748E-2</v>
      </c>
      <c r="F26" s="179">
        <v>54780.626000000004</v>
      </c>
      <c r="G26" s="201">
        <v>7.1000791562546184E-2</v>
      </c>
      <c r="H26" s="75"/>
      <c r="I26" s="75"/>
      <c r="J26" s="94" t="str">
        <f t="shared" si="1"/>
        <v>FVE</v>
      </c>
      <c r="K26" s="83">
        <f t="shared" si="0"/>
        <v>18847.59199999999</v>
      </c>
      <c r="L26" s="94" t="str">
        <f t="shared" si="2"/>
        <v>FVE</v>
      </c>
      <c r="M26" s="92">
        <f>K26/'6.1, 6.2'!I5</f>
        <v>6.7304198971259596E-2</v>
      </c>
      <c r="N26" s="85"/>
      <c r="O26" s="93"/>
    </row>
    <row r="27" spans="1:20" x14ac:dyDescent="0.2">
      <c r="A27" s="166" t="s">
        <v>136</v>
      </c>
      <c r="B27" s="176">
        <v>94815.091</v>
      </c>
      <c r="C27" s="199">
        <v>6.9149777419825531E-2</v>
      </c>
      <c r="D27" s="177">
        <v>107966.876</v>
      </c>
      <c r="E27" s="201">
        <v>6.9259233136717849E-2</v>
      </c>
      <c r="F27" s="177">
        <v>135904.524</v>
      </c>
      <c r="G27" s="201">
        <v>7.0740891751839383E-2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0.42020899120885002</v>
      </c>
      <c r="J32" s="94" t="str">
        <f t="shared" si="5"/>
        <v>PE</v>
      </c>
      <c r="K32" s="77">
        <f t="shared" si="6"/>
        <v>1839480.9209999996</v>
      </c>
      <c r="L32" s="77">
        <f t="shared" si="7"/>
        <v>1997828.6640000001</v>
      </c>
      <c r="M32" s="77">
        <f t="shared" si="8"/>
        <v>2166481.6789999995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36918.339999999997</v>
      </c>
      <c r="L33" s="77">
        <f t="shared" si="7"/>
        <v>276666.89</v>
      </c>
      <c r="M33" s="77">
        <f t="shared" si="8"/>
        <v>236150.46</v>
      </c>
    </row>
    <row r="34" spans="8:13" ht="13.5" customHeight="1" x14ac:dyDescent="0.2">
      <c r="H34" s="94" t="str">
        <f t="shared" si="3"/>
        <v>PSE</v>
      </c>
      <c r="I34" s="95">
        <f t="shared" si="4"/>
        <v>4.6368827503725278E-2</v>
      </c>
      <c r="J34" s="94" t="str">
        <f t="shared" si="5"/>
        <v>PSE</v>
      </c>
      <c r="K34" s="77">
        <f t="shared" si="6"/>
        <v>15553.345000000005</v>
      </c>
      <c r="L34" s="77">
        <f t="shared" si="7"/>
        <v>18794.298999999999</v>
      </c>
      <c r="M34" s="77">
        <f t="shared" si="8"/>
        <v>19721.765999999996</v>
      </c>
    </row>
    <row r="35" spans="8:13" ht="12.75" customHeight="1" x14ac:dyDescent="0.2">
      <c r="H35" s="94" t="str">
        <f t="shared" si="3"/>
        <v>VE</v>
      </c>
      <c r="I35" s="95">
        <f t="shared" si="4"/>
        <v>6.9501048554286543E-2</v>
      </c>
      <c r="J35" s="94" t="str">
        <f t="shared" si="5"/>
        <v>VE</v>
      </c>
      <c r="K35" s="77">
        <f t="shared" si="6"/>
        <v>26189.731999999996</v>
      </c>
      <c r="L35" s="77">
        <f t="shared" si="7"/>
        <v>24037.154999999999</v>
      </c>
      <c r="M35" s="77">
        <f t="shared" si="8"/>
        <v>27092.814999999999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0.25584953689170514</v>
      </c>
      <c r="J37" s="94" t="str">
        <f t="shared" si="5"/>
        <v>VTE</v>
      </c>
      <c r="K37" s="77">
        <f t="shared" si="6"/>
        <v>16508.307000000004</v>
      </c>
      <c r="L37" s="77">
        <f t="shared" si="7"/>
        <v>15860.214999999997</v>
      </c>
      <c r="M37" s="77">
        <f t="shared" si="8"/>
        <v>21188.80100000001</v>
      </c>
    </row>
    <row r="38" spans="8:13" ht="12.75" customHeight="1" x14ac:dyDescent="0.2">
      <c r="H38" s="94" t="str">
        <f t="shared" si="3"/>
        <v>FVE</v>
      </c>
      <c r="I38" s="95">
        <f t="shared" si="4"/>
        <v>7.9129757240259141E-2</v>
      </c>
      <c r="J38" s="94" t="str">
        <f t="shared" si="5"/>
        <v>FVE</v>
      </c>
      <c r="K38" s="77">
        <f t="shared" si="6"/>
        <v>13196.136999999995</v>
      </c>
      <c r="L38" s="77">
        <f t="shared" si="7"/>
        <v>3361.5299999999957</v>
      </c>
      <c r="M38" s="77">
        <f t="shared" si="8"/>
        <v>2289.9250000000006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2021</v>
      </c>
      <c r="N1" s="98"/>
      <c r="O1" s="98"/>
      <c r="P1" s="99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03"/>
      <c r="B3" s="473" t="s">
        <v>196</v>
      </c>
      <c r="C3" s="474"/>
      <c r="D3" s="474"/>
      <c r="E3" s="474"/>
      <c r="F3" s="474"/>
      <c r="G3" s="479"/>
      <c r="H3" s="473" t="s">
        <v>19</v>
      </c>
      <c r="I3" s="474"/>
      <c r="J3" s="474"/>
      <c r="K3" s="474"/>
      <c r="L3" s="474"/>
      <c r="M3" s="474"/>
      <c r="N3" s="68"/>
      <c r="O3" s="99"/>
      <c r="P3" s="99"/>
    </row>
    <row r="4" spans="1:21" ht="13.5" customHeight="1" x14ac:dyDescent="0.25">
      <c r="A4" s="203"/>
      <c r="B4" s="475" t="s">
        <v>177</v>
      </c>
      <c r="C4" s="476"/>
      <c r="D4" s="476"/>
      <c r="E4" s="476"/>
      <c r="F4" s="476"/>
      <c r="G4" s="480"/>
      <c r="H4" s="475" t="s">
        <v>5</v>
      </c>
      <c r="I4" s="476"/>
      <c r="J4" s="476"/>
      <c r="K4" s="476"/>
      <c r="L4" s="476"/>
      <c r="M4" s="476"/>
      <c r="N4" s="68"/>
      <c r="O4" s="99"/>
      <c r="P4" s="99"/>
    </row>
    <row r="5" spans="1:21" x14ac:dyDescent="0.2">
      <c r="A5" s="204"/>
      <c r="B5" s="477" t="s">
        <v>69</v>
      </c>
      <c r="C5" s="478"/>
      <c r="D5" s="478" t="s">
        <v>70</v>
      </c>
      <c r="E5" s="478"/>
      <c r="F5" s="478" t="s">
        <v>71</v>
      </c>
      <c r="G5" s="481"/>
      <c r="H5" s="477" t="s">
        <v>69</v>
      </c>
      <c r="I5" s="478"/>
      <c r="J5" s="478" t="s">
        <v>70</v>
      </c>
      <c r="K5" s="478"/>
      <c r="L5" s="478" t="s">
        <v>71</v>
      </c>
      <c r="M5" s="478"/>
      <c r="N5" s="68"/>
      <c r="O5" s="99"/>
      <c r="P5" s="99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68"/>
      <c r="O6" s="99"/>
      <c r="P6" s="99"/>
    </row>
    <row r="7" spans="1:21" x14ac:dyDescent="0.2">
      <c r="A7" s="471" t="s">
        <v>53</v>
      </c>
      <c r="B7" s="445">
        <f>F8</f>
        <v>332.01187000000061</v>
      </c>
      <c r="C7" s="446"/>
      <c r="D7" s="446"/>
      <c r="E7" s="446"/>
      <c r="F7" s="446"/>
      <c r="G7" s="447"/>
      <c r="H7" s="445">
        <f>SUM(H8,J8,L8)</f>
        <v>160371.82799999992</v>
      </c>
      <c r="I7" s="446"/>
      <c r="J7" s="446"/>
      <c r="K7" s="446"/>
      <c r="L7" s="446"/>
      <c r="M7" s="446"/>
      <c r="N7" s="68"/>
      <c r="O7" s="99"/>
      <c r="P7" s="99"/>
    </row>
    <row r="8" spans="1:21" x14ac:dyDescent="0.2">
      <c r="A8" s="472"/>
      <c r="B8" s="316">
        <f>SUM(B9:B16)</f>
        <v>332.12612000000053</v>
      </c>
      <c r="C8" s="317">
        <v>1.5922614497245861E-2</v>
      </c>
      <c r="D8" s="318">
        <f>SUM(D9:D16)</f>
        <v>332.14675000000057</v>
      </c>
      <c r="E8" s="317">
        <v>1.5925884066318029E-2</v>
      </c>
      <c r="F8" s="318">
        <f>SUM(F9:F16)</f>
        <v>332.01187000000061</v>
      </c>
      <c r="G8" s="319">
        <v>1.5921960846325751E-2</v>
      </c>
      <c r="H8" s="316">
        <f>SUM(H9:H16)</f>
        <v>54616.626999999964</v>
      </c>
      <c r="I8" s="317">
        <v>6.8247326162942422E-3</v>
      </c>
      <c r="J8" s="318">
        <f>SUM(J9:J16)</f>
        <v>49845.515999999974</v>
      </c>
      <c r="K8" s="317">
        <v>6.021451757383796E-3</v>
      </c>
      <c r="L8" s="318">
        <f>SUM(L9:L16)</f>
        <v>55909.684999999998</v>
      </c>
      <c r="M8" s="317">
        <v>6.7585345579809905E-3</v>
      </c>
      <c r="N8" s="68"/>
      <c r="O8" s="99"/>
      <c r="P8" s="99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97"/>
      <c r="O9" s="100"/>
      <c r="P9" s="99"/>
    </row>
    <row r="10" spans="1:21" x14ac:dyDescent="0.2">
      <c r="A10" s="191" t="s">
        <v>20</v>
      </c>
      <c r="B10" s="176">
        <v>132.54200000000003</v>
      </c>
      <c r="C10" s="199">
        <v>1.3911964644368047E-2</v>
      </c>
      <c r="D10" s="179">
        <v>132.54200000000003</v>
      </c>
      <c r="E10" s="199">
        <v>1.3911964644368047E-2</v>
      </c>
      <c r="F10" s="179">
        <v>132.54200000000003</v>
      </c>
      <c r="G10" s="200">
        <v>1.3911964644368047E-2</v>
      </c>
      <c r="H10" s="176">
        <v>27735.491000000002</v>
      </c>
      <c r="I10" s="199">
        <v>7.3990820305645261E-3</v>
      </c>
      <c r="J10" s="179">
        <v>33343.565000000002</v>
      </c>
      <c r="K10" s="199">
        <v>8.0402692551736887E-3</v>
      </c>
      <c r="L10" s="179">
        <v>39637.362000000001</v>
      </c>
      <c r="M10" s="199">
        <v>9.2372769924425682E-3</v>
      </c>
      <c r="N10" s="97"/>
      <c r="O10" s="100"/>
      <c r="P10" s="99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97"/>
      <c r="O11" s="100"/>
      <c r="P11" s="99"/>
    </row>
    <row r="12" spans="1:21" x14ac:dyDescent="0.2">
      <c r="A12" s="191" t="s">
        <v>22</v>
      </c>
      <c r="B12" s="176">
        <v>32.997999999999998</v>
      </c>
      <c r="C12" s="199">
        <v>3.3710787635931695E-2</v>
      </c>
      <c r="D12" s="179">
        <v>33.198</v>
      </c>
      <c r="E12" s="199">
        <v>3.3878075258351216E-2</v>
      </c>
      <c r="F12" s="179">
        <v>33.405000000000001</v>
      </c>
      <c r="G12" s="200">
        <v>3.4018946735525392E-2</v>
      </c>
      <c r="H12" s="176">
        <v>10127.389999999994</v>
      </c>
      <c r="I12" s="199">
        <v>3.0037869095789847E-2</v>
      </c>
      <c r="J12" s="179">
        <v>10089.319999999996</v>
      </c>
      <c r="K12" s="199">
        <v>2.7507695557917131E-2</v>
      </c>
      <c r="L12" s="179">
        <v>11523.169</v>
      </c>
      <c r="M12" s="199">
        <v>2.9844888910330613E-2</v>
      </c>
      <c r="N12" s="97"/>
      <c r="O12" s="100"/>
      <c r="P12" s="99"/>
    </row>
    <row r="13" spans="1:21" x14ac:dyDescent="0.2">
      <c r="A13" s="191" t="s">
        <v>43</v>
      </c>
      <c r="B13" s="176">
        <v>7.5495000000000001</v>
      </c>
      <c r="C13" s="199">
        <v>6.7855695226605494E-3</v>
      </c>
      <c r="D13" s="179">
        <v>7.5495000000000001</v>
      </c>
      <c r="E13" s="199">
        <v>6.7885104862412332E-3</v>
      </c>
      <c r="F13" s="179">
        <v>7.5495000000000001</v>
      </c>
      <c r="G13" s="200">
        <v>6.7936480277322976E-3</v>
      </c>
      <c r="H13" s="176">
        <v>979.42200000000003</v>
      </c>
      <c r="I13" s="199">
        <v>5.5198928490791362E-3</v>
      </c>
      <c r="J13" s="179">
        <v>1131.173</v>
      </c>
      <c r="K13" s="199">
        <v>7.8678757925446461E-3</v>
      </c>
      <c r="L13" s="179">
        <v>1941.5700000000004</v>
      </c>
      <c r="M13" s="199">
        <v>1.3438499197114104E-2</v>
      </c>
      <c r="N13" s="97"/>
      <c r="O13" s="100"/>
      <c r="P13" s="99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0.22500000000000001</v>
      </c>
      <c r="C15" s="199">
        <v>6.6291134753967062E-4</v>
      </c>
      <c r="D15" s="179">
        <v>0.22500000000000001</v>
      </c>
      <c r="E15" s="201">
        <v>6.6291134753967062E-4</v>
      </c>
      <c r="F15" s="179">
        <v>0.22500000000000001</v>
      </c>
      <c r="G15" s="202">
        <v>6.6320444470776099E-4</v>
      </c>
      <c r="H15" s="176">
        <v>0</v>
      </c>
      <c r="I15" s="199">
        <v>0</v>
      </c>
      <c r="J15" s="179">
        <v>14.855</v>
      </c>
      <c r="K15" s="201">
        <v>2.5406163400128992E-4</v>
      </c>
      <c r="L15" s="179">
        <v>14.554</v>
      </c>
      <c r="M15" s="201">
        <v>2.1787768274434495E-4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158.81162000000052</v>
      </c>
      <c r="C16" s="199">
        <v>7.6509041502617239E-2</v>
      </c>
      <c r="D16" s="177">
        <v>158.63225000000051</v>
      </c>
      <c r="E16" s="201">
        <v>7.6554474023859453E-2</v>
      </c>
      <c r="F16" s="177">
        <v>158.29037000000056</v>
      </c>
      <c r="G16" s="202">
        <v>7.6550866193103376E-2</v>
      </c>
      <c r="H16" s="176">
        <v>15774.32399999997</v>
      </c>
      <c r="I16" s="199">
        <v>8.3619940703897375E-2</v>
      </c>
      <c r="J16" s="177">
        <v>5266.6029999999737</v>
      </c>
      <c r="K16" s="201">
        <v>9.2717019423980446E-2</v>
      </c>
      <c r="L16" s="177">
        <v>2793.0300000000025</v>
      </c>
      <c r="M16" s="201">
        <v>8.074714212972027E-2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101"/>
      <c r="O17" s="99"/>
      <c r="P17" s="99"/>
    </row>
    <row r="18" spans="1:20" x14ac:dyDescent="0.2">
      <c r="A18" s="208"/>
      <c r="B18" s="473" t="s">
        <v>242</v>
      </c>
      <c r="C18" s="474"/>
      <c r="D18" s="474"/>
      <c r="E18" s="474"/>
      <c r="F18" s="474"/>
      <c r="G18" s="474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09"/>
      <c r="B19" s="475" t="s">
        <v>5</v>
      </c>
      <c r="C19" s="476"/>
      <c r="D19" s="476"/>
      <c r="E19" s="476"/>
      <c r="F19" s="476"/>
      <c r="G19" s="476"/>
      <c r="H19" s="85" t="str">
        <f>A24</f>
        <v>VO z vvn</v>
      </c>
      <c r="I19" s="93">
        <f>(B24+D24+F24)/'6.1, 6.2'!B25</f>
        <v>6.2293071177445265E-2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10"/>
      <c r="B20" s="477" t="s">
        <v>69</v>
      </c>
      <c r="C20" s="478"/>
      <c r="D20" s="478" t="s">
        <v>70</v>
      </c>
      <c r="E20" s="478"/>
      <c r="F20" s="478" t="s">
        <v>71</v>
      </c>
      <c r="G20" s="478"/>
      <c r="H20" s="85" t="str">
        <f>A25</f>
        <v>VO z vn</v>
      </c>
      <c r="I20" s="93">
        <f>(B25+D25+F25)/'6.1, 6.2'!C25</f>
        <v>4.4705721847672554E-2</v>
      </c>
      <c r="J20" s="94" t="str">
        <f t="shared" ref="J20:J26" si="1">A10</f>
        <v>PE</v>
      </c>
      <c r="K20" s="83">
        <f t="shared" si="0"/>
        <v>100716.41800000001</v>
      </c>
      <c r="L20" s="94" t="str">
        <f t="shared" ref="L20:L26" si="2">A10</f>
        <v>PE</v>
      </c>
      <c r="M20" s="92">
        <f>K20/'6.1, 6.2'!C5</f>
        <v>8.2645233092486729E-3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 *)</v>
      </c>
      <c r="I21" s="93">
        <f>(B26+D26+F26)/'6.1, 6.2'!D25</f>
        <v>4.7260542377409974E-2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468" t="s">
        <v>53</v>
      </c>
      <c r="B22" s="470">
        <f>SUM(B23,D23,F23)</f>
        <v>718241.44331791019</v>
      </c>
      <c r="C22" s="470"/>
      <c r="D22" s="470"/>
      <c r="E22" s="470"/>
      <c r="F22" s="470"/>
      <c r="G22" s="470"/>
      <c r="H22" s="85" t="str">
        <f>A27</f>
        <v>MOO *)</v>
      </c>
      <c r="I22" s="93">
        <f>(B27+D27+F27)/'6.1, 6.2'!E25</f>
        <v>4.8534824904464376E-2</v>
      </c>
      <c r="J22" s="94" t="str">
        <f t="shared" si="1"/>
        <v>PSE</v>
      </c>
      <c r="K22" s="83">
        <f t="shared" si="0"/>
        <v>31739.878999999994</v>
      </c>
      <c r="L22" s="94" t="str">
        <f t="shared" si="2"/>
        <v>PSE</v>
      </c>
      <c r="M22" s="92">
        <f>K22/'6.1, 6.2'!E5</f>
        <v>2.9118147317549289E-2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469"/>
      <c r="B23" s="316">
        <f>SUM(B24:B27)</f>
        <v>232455.44513846541</v>
      </c>
      <c r="C23" s="320">
        <v>5.0187606927992207E-2</v>
      </c>
      <c r="D23" s="318">
        <f>SUM(D24:D27)</f>
        <v>245841.86565370631</v>
      </c>
      <c r="E23" s="320">
        <v>4.955917058271448E-2</v>
      </c>
      <c r="F23" s="318">
        <f>SUM(F24:F27)</f>
        <v>239944.13252573847</v>
      </c>
      <c r="G23" s="320">
        <v>4.6285394151333856E-2</v>
      </c>
      <c r="H23" s="75"/>
      <c r="I23" s="75"/>
      <c r="J23" s="94" t="str">
        <f t="shared" si="1"/>
        <v>VE</v>
      </c>
      <c r="K23" s="83">
        <f t="shared" si="0"/>
        <v>4052.1650000000009</v>
      </c>
      <c r="L23" s="94" t="str">
        <f t="shared" si="2"/>
        <v>VE</v>
      </c>
      <c r="M23" s="92">
        <f>K23/'6.1, 6.2'!F5</f>
        <v>8.7015293043000673E-3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66" t="s">
        <v>8</v>
      </c>
      <c r="B24" s="176">
        <v>46919.388169017402</v>
      </c>
      <c r="C24" s="199">
        <v>7.1707193265817842E-2</v>
      </c>
      <c r="D24" s="177">
        <v>42197.517</v>
      </c>
      <c r="E24" s="199">
        <v>6.4925830513587579E-2</v>
      </c>
      <c r="F24" s="177">
        <v>30220.482000000004</v>
      </c>
      <c r="G24" s="199">
        <v>4.9421248308817008E-2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66" t="s">
        <v>9</v>
      </c>
      <c r="B25" s="176">
        <v>90179.399290563102</v>
      </c>
      <c r="C25" s="199">
        <v>4.5755472378804153E-2</v>
      </c>
      <c r="D25" s="179">
        <v>94389.047000000093</v>
      </c>
      <c r="E25" s="199">
        <v>4.6041234027515095E-2</v>
      </c>
      <c r="F25" s="179">
        <v>79231.717999999993</v>
      </c>
      <c r="G25" s="199">
        <v>4.2148621083286729E-2</v>
      </c>
      <c r="H25" s="75"/>
      <c r="I25" s="75"/>
      <c r="J25" s="94" t="str">
        <f t="shared" si="1"/>
        <v>VTE</v>
      </c>
      <c r="K25" s="83">
        <f t="shared" si="0"/>
        <v>29.408999999999999</v>
      </c>
      <c r="L25" s="94" t="str">
        <f t="shared" si="2"/>
        <v>VTE</v>
      </c>
      <c r="M25" s="92">
        <f>K25/'6.1, 6.2'!H5</f>
        <v>1.4949210427376468E-4</v>
      </c>
      <c r="N25" s="102"/>
      <c r="O25" s="103"/>
      <c r="P25" s="99"/>
    </row>
    <row r="26" spans="1:20" ht="14.25" x14ac:dyDescent="0.2">
      <c r="A26" s="166" t="s">
        <v>443</v>
      </c>
      <c r="B26" s="176">
        <v>28055.030115832291</v>
      </c>
      <c r="C26" s="199">
        <v>4.4156337687398385E-2</v>
      </c>
      <c r="D26" s="179">
        <v>33516.581702007017</v>
      </c>
      <c r="E26" s="201">
        <v>4.7767572571413168E-2</v>
      </c>
      <c r="F26" s="179">
        <v>38080.363296495467</v>
      </c>
      <c r="G26" s="201">
        <v>4.9355696246342791E-2</v>
      </c>
      <c r="H26" s="75"/>
      <c r="I26" s="75"/>
      <c r="J26" s="94" t="str">
        <f t="shared" si="1"/>
        <v>FVE</v>
      </c>
      <c r="K26" s="83">
        <f t="shared" si="0"/>
        <v>23833.956999999948</v>
      </c>
      <c r="L26" s="94" t="str">
        <f t="shared" si="2"/>
        <v>FVE</v>
      </c>
      <c r="M26" s="92">
        <f>K26/'6.1, 6.2'!I5</f>
        <v>8.5110362331720826E-2</v>
      </c>
      <c r="N26" s="102"/>
      <c r="O26" s="103"/>
      <c r="P26" s="99"/>
    </row>
    <row r="27" spans="1:20" ht="14.25" x14ac:dyDescent="0.2">
      <c r="A27" s="166" t="s">
        <v>444</v>
      </c>
      <c r="B27" s="176">
        <v>67301.627563052607</v>
      </c>
      <c r="C27" s="199">
        <v>4.908388018081513E-2</v>
      </c>
      <c r="D27" s="177">
        <v>75738.719951699197</v>
      </c>
      <c r="E27" s="201">
        <v>4.858532410080401E-2</v>
      </c>
      <c r="F27" s="177">
        <v>92411.569229243003</v>
      </c>
      <c r="G27" s="201">
        <v>4.8101980883752553E-2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ht="12" customHeight="1" x14ac:dyDescent="0.2">
      <c r="A28" s="482" t="s">
        <v>450</v>
      </c>
      <c r="B28" s="482"/>
      <c r="C28" s="482"/>
      <c r="D28" s="482"/>
      <c r="E28" s="482"/>
      <c r="F28" s="404"/>
      <c r="G28" s="76" t="s">
        <v>416</v>
      </c>
      <c r="H28" s="404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A29" s="483"/>
      <c r="B29" s="483"/>
      <c r="C29" s="483"/>
      <c r="D29" s="483"/>
      <c r="E29" s="483"/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1.3911964644368047E-2</v>
      </c>
      <c r="J32" s="94" t="str">
        <f t="shared" si="5"/>
        <v>PE</v>
      </c>
      <c r="K32" s="77">
        <f t="shared" si="6"/>
        <v>27735.491000000002</v>
      </c>
      <c r="L32" s="77">
        <f t="shared" si="7"/>
        <v>33343.565000000002</v>
      </c>
      <c r="M32" s="77">
        <f t="shared" si="8"/>
        <v>39637.362000000001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3.4018946735525392E-2</v>
      </c>
      <c r="J34" s="94" t="str">
        <f t="shared" si="5"/>
        <v>PSE</v>
      </c>
      <c r="K34" s="77">
        <f t="shared" si="6"/>
        <v>10127.389999999994</v>
      </c>
      <c r="L34" s="77">
        <f t="shared" si="7"/>
        <v>10089.319999999996</v>
      </c>
      <c r="M34" s="77">
        <f t="shared" si="8"/>
        <v>11523.169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6.7936480277322976E-3</v>
      </c>
      <c r="J35" s="94" t="str">
        <f t="shared" si="5"/>
        <v>VE</v>
      </c>
      <c r="K35" s="77">
        <f t="shared" si="6"/>
        <v>979.42200000000003</v>
      </c>
      <c r="L35" s="77">
        <f t="shared" si="7"/>
        <v>1131.173</v>
      </c>
      <c r="M35" s="77">
        <f t="shared" si="8"/>
        <v>1941.5700000000004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6.6320444470776099E-4</v>
      </c>
      <c r="J37" s="94" t="str">
        <f t="shared" si="5"/>
        <v>VTE</v>
      </c>
      <c r="K37" s="77">
        <f t="shared" si="6"/>
        <v>0</v>
      </c>
      <c r="L37" s="77">
        <f t="shared" si="7"/>
        <v>14.855</v>
      </c>
      <c r="M37" s="77">
        <f t="shared" si="8"/>
        <v>14.554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7.6550866193103376E-2</v>
      </c>
      <c r="J38" s="94" t="str">
        <f t="shared" si="5"/>
        <v>FVE</v>
      </c>
      <c r="K38" s="77">
        <f t="shared" si="6"/>
        <v>15774.32399999997</v>
      </c>
      <c r="L38" s="77">
        <f t="shared" si="7"/>
        <v>5266.6029999999737</v>
      </c>
      <c r="M38" s="77">
        <f t="shared" si="8"/>
        <v>2793.0300000000025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1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H7:M7"/>
    <mergeCell ref="B18:G18"/>
    <mergeCell ref="B19:G19"/>
    <mergeCell ref="B20:C20"/>
    <mergeCell ref="D20:E20"/>
    <mergeCell ref="F20:G20"/>
    <mergeCell ref="A28:E29"/>
    <mergeCell ref="A22:A23"/>
    <mergeCell ref="B22:G22"/>
    <mergeCell ref="A7:A8"/>
    <mergeCell ref="B7:G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12" t="s">
        <v>341</v>
      </c>
      <c r="M1" s="58"/>
      <c r="N1" s="129" t="str">
        <f>Titulní!A35</f>
        <v>IV. čtvrtletí 2021</v>
      </c>
    </row>
    <row r="2" spans="1:14" ht="6" customHeight="1" x14ac:dyDescent="0.2"/>
    <row r="3" spans="1:14" ht="12.75" customHeight="1" x14ac:dyDescent="0.2">
      <c r="A3" s="420"/>
      <c r="B3" s="422" t="s">
        <v>189</v>
      </c>
      <c r="C3" s="423"/>
      <c r="D3" s="424"/>
      <c r="E3" s="422" t="s">
        <v>191</v>
      </c>
      <c r="F3" s="423"/>
      <c r="G3" s="424"/>
      <c r="H3" s="422" t="s">
        <v>192</v>
      </c>
      <c r="I3" s="423"/>
      <c r="J3" s="424"/>
      <c r="K3" s="422" t="s">
        <v>193</v>
      </c>
      <c r="L3" s="423"/>
      <c r="M3" s="424"/>
      <c r="N3" s="425" t="s">
        <v>53</v>
      </c>
    </row>
    <row r="4" spans="1:14" x14ac:dyDescent="0.2">
      <c r="A4" s="421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6" t="s">
        <v>71</v>
      </c>
      <c r="N4" s="426"/>
    </row>
    <row r="5" spans="1:14" ht="12.75" customHeight="1" x14ac:dyDescent="0.2">
      <c r="A5" s="415" t="s">
        <v>42</v>
      </c>
      <c r="B5" s="417">
        <f>SUM(B6:D6)</f>
        <v>-2507.7317469999998</v>
      </c>
      <c r="C5" s="418"/>
      <c r="D5" s="419"/>
      <c r="E5" s="417">
        <f>SUM(E6:G6)</f>
        <v>-961.43566899999996</v>
      </c>
      <c r="F5" s="418"/>
      <c r="G5" s="419"/>
      <c r="H5" s="417">
        <f>SUM(H6:J6)</f>
        <v>-2755.4182609999998</v>
      </c>
      <c r="I5" s="418"/>
      <c r="J5" s="419"/>
      <c r="K5" s="417">
        <f>SUM(K6:M6)</f>
        <v>-4850.6795660000007</v>
      </c>
      <c r="L5" s="418"/>
      <c r="M5" s="419"/>
      <c r="N5" s="427">
        <f>SUM(B6:M6)</f>
        <v>-11075.265243</v>
      </c>
    </row>
    <row r="6" spans="1:14" x14ac:dyDescent="0.2">
      <c r="A6" s="416"/>
      <c r="B6" s="353">
        <f>B7+B18</f>
        <v>-1131.7679599999999</v>
      </c>
      <c r="C6" s="354">
        <f t="shared" ref="C6:M6" si="0">C7+C18</f>
        <v>-657.12097300000016</v>
      </c>
      <c r="D6" s="355">
        <f t="shared" si="0"/>
        <v>-718.84281399999986</v>
      </c>
      <c r="E6" s="353">
        <f t="shared" si="0"/>
        <v>-381.15555199999972</v>
      </c>
      <c r="F6" s="354">
        <f t="shared" si="0"/>
        <v>-57.413340000000062</v>
      </c>
      <c r="G6" s="355">
        <f t="shared" si="0"/>
        <v>-522.86677700000018</v>
      </c>
      <c r="H6" s="353">
        <f t="shared" si="0"/>
        <v>-823.52138900000023</v>
      </c>
      <c r="I6" s="354">
        <f t="shared" si="0"/>
        <v>-725.30558399999995</v>
      </c>
      <c r="J6" s="355">
        <f t="shared" si="0"/>
        <v>-1206.5912879999998</v>
      </c>
      <c r="K6" s="353">
        <f t="shared" si="0"/>
        <v>-1808.197619</v>
      </c>
      <c r="L6" s="354">
        <f t="shared" si="0"/>
        <v>-1659.191163</v>
      </c>
      <c r="M6" s="355">
        <f t="shared" si="0"/>
        <v>-1383.2907840000005</v>
      </c>
      <c r="N6" s="428"/>
    </row>
    <row r="7" spans="1:14" x14ac:dyDescent="0.2">
      <c r="A7" s="248" t="s">
        <v>84</v>
      </c>
      <c r="B7" s="389">
        <f>B8+B13</f>
        <v>-2308.0249429999999</v>
      </c>
      <c r="C7" s="390">
        <f t="shared" ref="C7:M7" si="1">C8+C13</f>
        <v>-1522.9548840000002</v>
      </c>
      <c r="D7" s="391">
        <f t="shared" si="1"/>
        <v>-1879.225627</v>
      </c>
      <c r="E7" s="389">
        <f t="shared" si="1"/>
        <v>-1831.4821169999998</v>
      </c>
      <c r="F7" s="390">
        <f t="shared" si="1"/>
        <v>-1208.0751810000002</v>
      </c>
      <c r="G7" s="391">
        <f t="shared" si="1"/>
        <v>-1372.0157670000001</v>
      </c>
      <c r="H7" s="389">
        <f t="shared" si="1"/>
        <v>-1917.8999570000003</v>
      </c>
      <c r="I7" s="390">
        <f t="shared" si="1"/>
        <v>-1952.6136319999998</v>
      </c>
      <c r="J7" s="391">
        <f t="shared" si="1"/>
        <v>-2666.1417189999997</v>
      </c>
      <c r="K7" s="389">
        <f t="shared" si="1"/>
        <v>-3508.3576619999999</v>
      </c>
      <c r="L7" s="390">
        <f t="shared" si="1"/>
        <v>-3197.0409129999998</v>
      </c>
      <c r="M7" s="391">
        <f t="shared" si="1"/>
        <v>-2864.4138230000003</v>
      </c>
      <c r="N7" s="249">
        <f>SUM(B7:M7)</f>
        <v>-26228.246224999999</v>
      </c>
    </row>
    <row r="8" spans="1:14" x14ac:dyDescent="0.2">
      <c r="A8" s="250" t="s">
        <v>72</v>
      </c>
      <c r="B8" s="392">
        <f>SUM(B9:B12)</f>
        <v>-2306.5940000000001</v>
      </c>
      <c r="C8" s="393">
        <f t="shared" ref="C8:M8" si="2">SUM(C9:C12)</f>
        <v>-1510.6580000000001</v>
      </c>
      <c r="D8" s="394">
        <f t="shared" si="2"/>
        <v>-1839.1179999999999</v>
      </c>
      <c r="E8" s="392">
        <f t="shared" si="2"/>
        <v>-1812.2159999999999</v>
      </c>
      <c r="F8" s="393">
        <f t="shared" si="2"/>
        <v>-1182.8890000000001</v>
      </c>
      <c r="G8" s="394">
        <f t="shared" si="2"/>
        <v>-1353.3890000000001</v>
      </c>
      <c r="H8" s="392">
        <f t="shared" si="2"/>
        <v>-1914.6200000000003</v>
      </c>
      <c r="I8" s="393">
        <f t="shared" si="2"/>
        <v>-1952.4739999999999</v>
      </c>
      <c r="J8" s="394">
        <f t="shared" si="2"/>
        <v>-2666.1059999999998</v>
      </c>
      <c r="K8" s="392">
        <f t="shared" si="2"/>
        <v>-3508.0079999999998</v>
      </c>
      <c r="L8" s="393">
        <f t="shared" si="2"/>
        <v>-3196.991</v>
      </c>
      <c r="M8" s="394">
        <f t="shared" si="2"/>
        <v>-2864.1170000000002</v>
      </c>
      <c r="N8" s="239">
        <f>SUM(B8:M8)</f>
        <v>-26107.18</v>
      </c>
    </row>
    <row r="9" spans="1:14" x14ac:dyDescent="0.2">
      <c r="A9" s="144" t="s">
        <v>73</v>
      </c>
      <c r="B9" s="366">
        <v>-12.069000000000001</v>
      </c>
      <c r="C9" s="367">
        <v>-46.524999999999999</v>
      </c>
      <c r="D9" s="368">
        <v>-35.137999999999998</v>
      </c>
      <c r="E9" s="366">
        <v>-7.0979999999999999</v>
      </c>
      <c r="F9" s="367">
        <v>-55.375999999999998</v>
      </c>
      <c r="G9" s="368">
        <v>-17.878</v>
      </c>
      <c r="H9" s="366">
        <v>-13.098000000000001</v>
      </c>
      <c r="I9" s="367">
        <v>-32.142000000000003</v>
      </c>
      <c r="J9" s="368">
        <v>-1.66</v>
      </c>
      <c r="K9" s="366">
        <v>-0.27400000000000002</v>
      </c>
      <c r="L9" s="367">
        <v>-5.8000000000000003E-2</v>
      </c>
      <c r="M9" s="368">
        <v>-4.798</v>
      </c>
      <c r="N9" s="241">
        <f t="shared" ref="N9:N14" si="3">SUM(B9:M9)</f>
        <v>-226.114</v>
      </c>
    </row>
    <row r="10" spans="1:14" x14ac:dyDescent="0.2">
      <c r="A10" s="144" t="s">
        <v>74</v>
      </c>
      <c r="B10" s="362">
        <v>-815.70799999999997</v>
      </c>
      <c r="C10" s="363">
        <v>-465.11900000000003</v>
      </c>
      <c r="D10" s="364">
        <v>-331.07</v>
      </c>
      <c r="E10" s="362">
        <v>-259.60000000000002</v>
      </c>
      <c r="F10" s="363">
        <v>-306.68599999999998</v>
      </c>
      <c r="G10" s="364">
        <v>-340.15899999999999</v>
      </c>
      <c r="H10" s="362">
        <v>-310.42500000000001</v>
      </c>
      <c r="I10" s="363">
        <v>-363.78399999999999</v>
      </c>
      <c r="J10" s="364">
        <v>-563.11300000000006</v>
      </c>
      <c r="K10" s="362">
        <v>-732.10299999999995</v>
      </c>
      <c r="L10" s="363">
        <v>-777.13199999999995</v>
      </c>
      <c r="M10" s="364">
        <v>-818.17600000000004</v>
      </c>
      <c r="N10" s="241">
        <f t="shared" si="3"/>
        <v>-6083.0750000000007</v>
      </c>
    </row>
    <row r="11" spans="1:14" x14ac:dyDescent="0.2">
      <c r="A11" s="144" t="s">
        <v>75</v>
      </c>
      <c r="B11" s="362">
        <v>-929.76800000000003</v>
      </c>
      <c r="C11" s="363">
        <v>-575.81500000000005</v>
      </c>
      <c r="D11" s="364">
        <v>-867.07</v>
      </c>
      <c r="E11" s="362">
        <v>-854.12900000000002</v>
      </c>
      <c r="F11" s="363">
        <v>-389.20800000000003</v>
      </c>
      <c r="G11" s="364">
        <v>-427.73200000000003</v>
      </c>
      <c r="H11" s="362">
        <v>-835.43100000000004</v>
      </c>
      <c r="I11" s="363">
        <v>-821.43200000000002</v>
      </c>
      <c r="J11" s="364">
        <v>-1304.432</v>
      </c>
      <c r="K11" s="362">
        <v>-1590.759</v>
      </c>
      <c r="L11" s="363">
        <v>-1267.2170000000001</v>
      </c>
      <c r="M11" s="364">
        <v>-1054.191</v>
      </c>
      <c r="N11" s="241">
        <f t="shared" si="3"/>
        <v>-10917.184000000001</v>
      </c>
    </row>
    <row r="12" spans="1:14" x14ac:dyDescent="0.2">
      <c r="A12" s="144" t="s">
        <v>76</v>
      </c>
      <c r="B12" s="366">
        <v>-549.04899999999998</v>
      </c>
      <c r="C12" s="367">
        <v>-423.19900000000001</v>
      </c>
      <c r="D12" s="368">
        <v>-605.84</v>
      </c>
      <c r="E12" s="366">
        <v>-691.38900000000001</v>
      </c>
      <c r="F12" s="367">
        <v>-431.61900000000003</v>
      </c>
      <c r="G12" s="368">
        <v>-567.62</v>
      </c>
      <c r="H12" s="366">
        <v>-755.66600000000005</v>
      </c>
      <c r="I12" s="367">
        <v>-735.11599999999999</v>
      </c>
      <c r="J12" s="368">
        <v>-796.90099999999995</v>
      </c>
      <c r="K12" s="366">
        <v>-1184.8720000000001</v>
      </c>
      <c r="L12" s="367">
        <v>-1152.5840000000001</v>
      </c>
      <c r="M12" s="368">
        <v>-986.952</v>
      </c>
      <c r="N12" s="241">
        <f t="shared" si="3"/>
        <v>-8880.8070000000007</v>
      </c>
    </row>
    <row r="13" spans="1:14" x14ac:dyDescent="0.2">
      <c r="A13" s="251" t="s">
        <v>77</v>
      </c>
      <c r="B13" s="392">
        <f>SUM(B14:B17)</f>
        <v>-1.4309430000000001</v>
      </c>
      <c r="C13" s="393">
        <f t="shared" ref="C13:M13" si="4">SUM(C14:C17)</f>
        <v>-12.296884</v>
      </c>
      <c r="D13" s="394">
        <f t="shared" si="4"/>
        <v>-40.107627000000001</v>
      </c>
      <c r="E13" s="392">
        <f t="shared" si="4"/>
        <v>-19.266117000000005</v>
      </c>
      <c r="F13" s="393">
        <f t="shared" si="4"/>
        <v>-25.186180999999998</v>
      </c>
      <c r="G13" s="394">
        <f t="shared" si="4"/>
        <v>-18.626767000000001</v>
      </c>
      <c r="H13" s="392">
        <f t="shared" si="4"/>
        <v>-3.279957</v>
      </c>
      <c r="I13" s="393">
        <f t="shared" si="4"/>
        <v>-0.13963199999999998</v>
      </c>
      <c r="J13" s="394">
        <f t="shared" si="4"/>
        <v>-3.5718999999999994E-2</v>
      </c>
      <c r="K13" s="392">
        <f t="shared" si="4"/>
        <v>-0.34966200000000003</v>
      </c>
      <c r="L13" s="393">
        <f t="shared" si="4"/>
        <v>-4.9913000000000006E-2</v>
      </c>
      <c r="M13" s="394">
        <f t="shared" si="4"/>
        <v>-0.29682299999999995</v>
      </c>
      <c r="N13" s="239">
        <f>SUM(B13:M13)</f>
        <v>-121.06622500000002</v>
      </c>
    </row>
    <row r="14" spans="1:14" x14ac:dyDescent="0.2">
      <c r="A14" s="144" t="s">
        <v>73</v>
      </c>
      <c r="B14" s="383">
        <v>-1.334239</v>
      </c>
      <c r="C14" s="384">
        <v>-12.197653000000001</v>
      </c>
      <c r="D14" s="385">
        <v>-40.042667999999999</v>
      </c>
      <c r="E14" s="383">
        <v>-19.206847000000003</v>
      </c>
      <c r="F14" s="384">
        <v>-25.139298999999998</v>
      </c>
      <c r="G14" s="385">
        <v>-18.597750000000001</v>
      </c>
      <c r="H14" s="383">
        <v>-0.63408000000000009</v>
      </c>
      <c r="I14" s="384">
        <v>-0.10120399999999999</v>
      </c>
      <c r="J14" s="385">
        <v>-7.4700000000000005E-4</v>
      </c>
      <c r="K14" s="383">
        <v>-4.8099999999999998E-4</v>
      </c>
      <c r="L14" s="384">
        <v>-3.8299999999999999E-4</v>
      </c>
      <c r="M14" s="368">
        <v>-0.20727699999999999</v>
      </c>
      <c r="N14" s="241">
        <f t="shared" si="3"/>
        <v>-117.462628</v>
      </c>
    </row>
    <row r="15" spans="1:14" x14ac:dyDescent="0.2">
      <c r="A15" s="144" t="s">
        <v>74</v>
      </c>
      <c r="B15" s="386">
        <v>0</v>
      </c>
      <c r="C15" s="387">
        <v>0</v>
      </c>
      <c r="D15" s="388">
        <v>0</v>
      </c>
      <c r="E15" s="386">
        <v>0</v>
      </c>
      <c r="F15" s="387">
        <v>0</v>
      </c>
      <c r="G15" s="388">
        <v>0</v>
      </c>
      <c r="H15" s="386">
        <v>0</v>
      </c>
      <c r="I15" s="387">
        <v>0</v>
      </c>
      <c r="J15" s="388">
        <v>0</v>
      </c>
      <c r="K15" s="386">
        <v>0</v>
      </c>
      <c r="L15" s="387">
        <v>0</v>
      </c>
      <c r="M15" s="364">
        <v>0</v>
      </c>
      <c r="N15" s="241">
        <f t="shared" ref="N15:N28" si="5">SUM(B15:M15)</f>
        <v>0</v>
      </c>
    </row>
    <row r="16" spans="1:14" x14ac:dyDescent="0.2">
      <c r="A16" s="144" t="s">
        <v>75</v>
      </c>
      <c r="B16" s="386">
        <v>0</v>
      </c>
      <c r="C16" s="387">
        <v>0</v>
      </c>
      <c r="D16" s="388">
        <v>0</v>
      </c>
      <c r="E16" s="386">
        <v>0</v>
      </c>
      <c r="F16" s="387">
        <v>0</v>
      </c>
      <c r="G16" s="388">
        <v>0</v>
      </c>
      <c r="H16" s="386">
        <v>0</v>
      </c>
      <c r="I16" s="387">
        <v>0</v>
      </c>
      <c r="J16" s="388">
        <v>0</v>
      </c>
      <c r="K16" s="386">
        <v>0</v>
      </c>
      <c r="L16" s="387">
        <v>0</v>
      </c>
      <c r="M16" s="364">
        <v>0</v>
      </c>
      <c r="N16" s="241">
        <f t="shared" si="5"/>
        <v>0</v>
      </c>
    </row>
    <row r="17" spans="1:14" x14ac:dyDescent="0.2">
      <c r="A17" s="144" t="s">
        <v>76</v>
      </c>
      <c r="B17" s="383">
        <v>-9.6704000000000012E-2</v>
      </c>
      <c r="C17" s="384">
        <v>-9.9231000000000014E-2</v>
      </c>
      <c r="D17" s="385">
        <v>-6.4959000000000003E-2</v>
      </c>
      <c r="E17" s="383">
        <v>-5.9270000000000003E-2</v>
      </c>
      <c r="F17" s="384">
        <v>-4.6882000000000007E-2</v>
      </c>
      <c r="G17" s="385">
        <v>-2.9017000000000001E-2</v>
      </c>
      <c r="H17" s="383">
        <v>-2.645877</v>
      </c>
      <c r="I17" s="384">
        <v>-3.8427999999999997E-2</v>
      </c>
      <c r="J17" s="385">
        <v>-3.4971999999999996E-2</v>
      </c>
      <c r="K17" s="383">
        <v>-0.34918100000000002</v>
      </c>
      <c r="L17" s="384">
        <v>-4.9530000000000005E-2</v>
      </c>
      <c r="M17" s="368">
        <v>-8.9545999999999987E-2</v>
      </c>
      <c r="N17" s="241">
        <f t="shared" si="5"/>
        <v>-3.6035969999999997</v>
      </c>
    </row>
    <row r="18" spans="1:14" x14ac:dyDescent="0.2">
      <c r="A18" s="248" t="s">
        <v>85</v>
      </c>
      <c r="B18" s="389">
        <f>B19+B24</f>
        <v>1176.256983</v>
      </c>
      <c r="C18" s="390">
        <f t="shared" ref="C18:M18" si="6">C19+C24</f>
        <v>865.83391100000006</v>
      </c>
      <c r="D18" s="391">
        <f t="shared" si="6"/>
        <v>1160.3828130000002</v>
      </c>
      <c r="E18" s="389">
        <f t="shared" si="6"/>
        <v>1450.3265650000001</v>
      </c>
      <c r="F18" s="390">
        <f t="shared" si="6"/>
        <v>1150.6618410000001</v>
      </c>
      <c r="G18" s="391">
        <f t="shared" si="6"/>
        <v>849.14898999999991</v>
      </c>
      <c r="H18" s="389">
        <f t="shared" si="6"/>
        <v>1094.3785680000001</v>
      </c>
      <c r="I18" s="390">
        <f t="shared" si="6"/>
        <v>1227.3080479999999</v>
      </c>
      <c r="J18" s="391">
        <f t="shared" si="6"/>
        <v>1459.5504309999999</v>
      </c>
      <c r="K18" s="389">
        <f t="shared" si="6"/>
        <v>1700.1600429999999</v>
      </c>
      <c r="L18" s="390">
        <f t="shared" si="6"/>
        <v>1537.8497499999999</v>
      </c>
      <c r="M18" s="391">
        <f t="shared" si="6"/>
        <v>1481.1230389999998</v>
      </c>
      <c r="N18" s="239">
        <f>SUM(B18:M18)</f>
        <v>15152.980981999999</v>
      </c>
    </row>
    <row r="19" spans="1:14" x14ac:dyDescent="0.2">
      <c r="A19" s="251" t="s">
        <v>78</v>
      </c>
      <c r="B19" s="392">
        <f>SUM(B20:B23)</f>
        <v>1159.1009999999999</v>
      </c>
      <c r="C19" s="393">
        <f t="shared" ref="C19:M19" si="7">SUM(C20:C23)</f>
        <v>860.995</v>
      </c>
      <c r="D19" s="394">
        <f t="shared" si="7"/>
        <v>1160.2090000000001</v>
      </c>
      <c r="E19" s="392">
        <f t="shared" si="7"/>
        <v>1450.2340000000002</v>
      </c>
      <c r="F19" s="393">
        <f t="shared" si="7"/>
        <v>1150.4580000000001</v>
      </c>
      <c r="G19" s="394">
        <f t="shared" si="7"/>
        <v>849.03099999999995</v>
      </c>
      <c r="H19" s="392">
        <f t="shared" si="7"/>
        <v>1082.643</v>
      </c>
      <c r="I19" s="393">
        <f t="shared" si="7"/>
        <v>1181.039</v>
      </c>
      <c r="J19" s="394">
        <f t="shared" si="7"/>
        <v>1411.0219999999999</v>
      </c>
      <c r="K19" s="392">
        <f t="shared" si="7"/>
        <v>1636.4829999999999</v>
      </c>
      <c r="L19" s="393">
        <f t="shared" si="7"/>
        <v>1470.4589999999998</v>
      </c>
      <c r="M19" s="394">
        <f t="shared" si="7"/>
        <v>1408.6589999999999</v>
      </c>
      <c r="N19" s="239">
        <f>SUM(B19:M19)</f>
        <v>14820.332999999999</v>
      </c>
    </row>
    <row r="20" spans="1:14" x14ac:dyDescent="0.2">
      <c r="A20" s="144" t="s">
        <v>80</v>
      </c>
      <c r="B20" s="366">
        <v>621.70600000000002</v>
      </c>
      <c r="C20" s="367">
        <v>298.07499999999999</v>
      </c>
      <c r="D20" s="368">
        <v>460.30700000000002</v>
      </c>
      <c r="E20" s="366">
        <v>699.48099999999999</v>
      </c>
      <c r="F20" s="367">
        <v>474.721</v>
      </c>
      <c r="G20" s="368">
        <v>448.024</v>
      </c>
      <c r="H20" s="366">
        <v>542.13300000000004</v>
      </c>
      <c r="I20" s="367">
        <v>677.62900000000002</v>
      </c>
      <c r="J20" s="368">
        <v>967.07600000000002</v>
      </c>
      <c r="K20" s="366">
        <v>1097.761</v>
      </c>
      <c r="L20" s="367">
        <v>984.11</v>
      </c>
      <c r="M20" s="368">
        <v>818.58199999999999</v>
      </c>
      <c r="N20" s="241">
        <f t="shared" si="5"/>
        <v>8089.6050000000005</v>
      </c>
    </row>
    <row r="21" spans="1:14" x14ac:dyDescent="0.2">
      <c r="A21" s="144" t="s">
        <v>81</v>
      </c>
      <c r="B21" s="362">
        <v>445.11</v>
      </c>
      <c r="C21" s="363">
        <v>466.73700000000002</v>
      </c>
      <c r="D21" s="364">
        <v>679.91600000000005</v>
      </c>
      <c r="E21" s="362">
        <v>732.02800000000002</v>
      </c>
      <c r="F21" s="363">
        <v>486.21</v>
      </c>
      <c r="G21" s="364">
        <v>350.173</v>
      </c>
      <c r="H21" s="362">
        <v>535.92999999999995</v>
      </c>
      <c r="I21" s="363">
        <v>481.54</v>
      </c>
      <c r="J21" s="364">
        <v>438.06700000000001</v>
      </c>
      <c r="K21" s="362">
        <v>538.721</v>
      </c>
      <c r="L21" s="363">
        <v>482.96800000000002</v>
      </c>
      <c r="M21" s="364">
        <v>583.74800000000005</v>
      </c>
      <c r="N21" s="241">
        <f t="shared" si="5"/>
        <v>6221.148000000001</v>
      </c>
    </row>
    <row r="22" spans="1:14" x14ac:dyDescent="0.2">
      <c r="A22" s="144" t="s">
        <v>82</v>
      </c>
      <c r="B22" s="362">
        <v>4.1559999999999997</v>
      </c>
      <c r="C22" s="363">
        <v>29.295000000000002</v>
      </c>
      <c r="D22" s="364">
        <v>2.1720000000000002</v>
      </c>
      <c r="E22" s="362">
        <v>11.18</v>
      </c>
      <c r="F22" s="363">
        <v>98.105000000000004</v>
      </c>
      <c r="G22" s="364">
        <v>27.780999999999999</v>
      </c>
      <c r="H22" s="362">
        <v>3.24</v>
      </c>
      <c r="I22" s="363">
        <v>17.818000000000001</v>
      </c>
      <c r="J22" s="364">
        <v>1.115</v>
      </c>
      <c r="K22" s="362">
        <v>0</v>
      </c>
      <c r="L22" s="363">
        <v>0.20399999999999999</v>
      </c>
      <c r="M22" s="364">
        <v>1.9339999999999999</v>
      </c>
      <c r="N22" s="241">
        <f t="shared" si="5"/>
        <v>197.00000000000006</v>
      </c>
    </row>
    <row r="23" spans="1:14" x14ac:dyDescent="0.2">
      <c r="A23" s="144" t="s">
        <v>83</v>
      </c>
      <c r="B23" s="366">
        <v>88.129000000000005</v>
      </c>
      <c r="C23" s="367">
        <v>66.888000000000005</v>
      </c>
      <c r="D23" s="368">
        <v>17.814</v>
      </c>
      <c r="E23" s="366">
        <v>7.5449999999999999</v>
      </c>
      <c r="F23" s="367">
        <v>91.421999999999997</v>
      </c>
      <c r="G23" s="368">
        <v>23.053000000000001</v>
      </c>
      <c r="H23" s="366">
        <v>1.34</v>
      </c>
      <c r="I23" s="367">
        <v>4.0519999999999996</v>
      </c>
      <c r="J23" s="368">
        <v>4.7640000000000002</v>
      </c>
      <c r="K23" s="366">
        <v>1E-3</v>
      </c>
      <c r="L23" s="367">
        <v>3.177</v>
      </c>
      <c r="M23" s="368">
        <v>4.3949999999999996</v>
      </c>
      <c r="N23" s="241">
        <f t="shared" si="5"/>
        <v>312.58</v>
      </c>
    </row>
    <row r="24" spans="1:14" x14ac:dyDescent="0.2">
      <c r="A24" s="251" t="s">
        <v>79</v>
      </c>
      <c r="B24" s="392">
        <f>SUM(B25:B28)</f>
        <v>17.155982999999999</v>
      </c>
      <c r="C24" s="393">
        <f t="shared" ref="C24:M24" si="8">SUM(C25:C28)</f>
        <v>4.8389110000000004</v>
      </c>
      <c r="D24" s="394">
        <f t="shared" si="8"/>
        <v>0.173813</v>
      </c>
      <c r="E24" s="392">
        <f t="shared" si="8"/>
        <v>9.2565000000000008E-2</v>
      </c>
      <c r="F24" s="393">
        <f t="shared" si="8"/>
        <v>0.20384099999999997</v>
      </c>
      <c r="G24" s="394">
        <f t="shared" si="8"/>
        <v>0.11799000000000001</v>
      </c>
      <c r="H24" s="392">
        <f t="shared" si="8"/>
        <v>11.735568000000001</v>
      </c>
      <c r="I24" s="393">
        <f t="shared" si="8"/>
        <v>46.269047999999998</v>
      </c>
      <c r="J24" s="394">
        <f t="shared" si="8"/>
        <v>48.528431000000005</v>
      </c>
      <c r="K24" s="392">
        <f t="shared" si="8"/>
        <v>63.677043000000005</v>
      </c>
      <c r="L24" s="393">
        <f t="shared" si="8"/>
        <v>67.390749999999997</v>
      </c>
      <c r="M24" s="394">
        <f t="shared" si="8"/>
        <v>72.464038999999985</v>
      </c>
      <c r="N24" s="239">
        <f>SUM(B24:M24)</f>
        <v>332.64798199999996</v>
      </c>
    </row>
    <row r="25" spans="1:14" x14ac:dyDescent="0.2">
      <c r="A25" s="144" t="s">
        <v>80</v>
      </c>
      <c r="B25" s="366">
        <v>17.049250000000001</v>
      </c>
      <c r="C25" s="367">
        <v>4.7240500000000001</v>
      </c>
      <c r="D25" s="368">
        <v>0</v>
      </c>
      <c r="E25" s="366">
        <v>0</v>
      </c>
      <c r="F25" s="367">
        <v>0</v>
      </c>
      <c r="G25" s="368">
        <v>1.2162000000000001E-2</v>
      </c>
      <c r="H25" s="366">
        <v>11.643475</v>
      </c>
      <c r="I25" s="367">
        <v>46.146699999999996</v>
      </c>
      <c r="J25" s="368">
        <v>48.405250000000002</v>
      </c>
      <c r="K25" s="366">
        <v>63.601950000000002</v>
      </c>
      <c r="L25" s="367">
        <v>67.260346999999996</v>
      </c>
      <c r="M25" s="368">
        <v>72.34010099999999</v>
      </c>
      <c r="N25" s="241">
        <f t="shared" si="5"/>
        <v>331.18328499999996</v>
      </c>
    </row>
    <row r="26" spans="1:14" x14ac:dyDescent="0.2">
      <c r="A26" s="144" t="s">
        <v>81</v>
      </c>
      <c r="B26" s="362">
        <v>0</v>
      </c>
      <c r="C26" s="363">
        <v>0</v>
      </c>
      <c r="D26" s="364">
        <v>0</v>
      </c>
      <c r="E26" s="362">
        <v>0</v>
      </c>
      <c r="F26" s="363">
        <v>0</v>
      </c>
      <c r="G26" s="364">
        <v>0</v>
      </c>
      <c r="H26" s="362">
        <v>0</v>
      </c>
      <c r="I26" s="363">
        <v>0</v>
      </c>
      <c r="J26" s="364">
        <v>0</v>
      </c>
      <c r="K26" s="362">
        <v>0</v>
      </c>
      <c r="L26" s="363">
        <v>0</v>
      </c>
      <c r="M26" s="364">
        <v>0</v>
      </c>
      <c r="N26" s="241">
        <f t="shared" si="5"/>
        <v>0</v>
      </c>
    </row>
    <row r="27" spans="1:14" x14ac:dyDescent="0.2">
      <c r="A27" s="144" t="s">
        <v>82</v>
      </c>
      <c r="B27" s="362">
        <v>0</v>
      </c>
      <c r="C27" s="363">
        <v>0</v>
      </c>
      <c r="D27" s="364">
        <v>0</v>
      </c>
      <c r="E27" s="362">
        <v>0</v>
      </c>
      <c r="F27" s="363">
        <v>0</v>
      </c>
      <c r="G27" s="364">
        <v>0</v>
      </c>
      <c r="H27" s="362">
        <v>0</v>
      </c>
      <c r="I27" s="363">
        <v>0</v>
      </c>
      <c r="J27" s="364">
        <v>0</v>
      </c>
      <c r="K27" s="362">
        <v>0</v>
      </c>
      <c r="L27" s="363">
        <v>0</v>
      </c>
      <c r="M27" s="364">
        <v>0</v>
      </c>
      <c r="N27" s="241">
        <f t="shared" si="5"/>
        <v>0</v>
      </c>
    </row>
    <row r="28" spans="1:14" x14ac:dyDescent="0.2">
      <c r="A28" s="144" t="s">
        <v>83</v>
      </c>
      <c r="B28" s="366">
        <v>0.10673300000000001</v>
      </c>
      <c r="C28" s="367">
        <v>0.11486099999999999</v>
      </c>
      <c r="D28" s="368">
        <v>0.173813</v>
      </c>
      <c r="E28" s="366">
        <v>9.2565000000000008E-2</v>
      </c>
      <c r="F28" s="367">
        <v>0.20384099999999997</v>
      </c>
      <c r="G28" s="368">
        <v>0.10582800000000001</v>
      </c>
      <c r="H28" s="366">
        <v>9.2093000000000008E-2</v>
      </c>
      <c r="I28" s="367">
        <v>0.122348</v>
      </c>
      <c r="J28" s="368">
        <v>0.123181</v>
      </c>
      <c r="K28" s="366">
        <v>7.5092999999999993E-2</v>
      </c>
      <c r="L28" s="367">
        <v>0.13040299999999999</v>
      </c>
      <c r="M28" s="368">
        <v>0.12393800000000001</v>
      </c>
      <c r="N28" s="241">
        <f t="shared" si="5"/>
        <v>1.4646970000000001</v>
      </c>
    </row>
    <row r="29" spans="1:14" x14ac:dyDescent="0.2">
      <c r="A29" s="22"/>
      <c r="N29" s="14" t="s">
        <v>418</v>
      </c>
    </row>
    <row r="30" spans="1:14" ht="12.75" x14ac:dyDescent="0.2">
      <c r="I30" s="59"/>
      <c r="K30" s="122">
        <v>-5.3381410000000002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484">
        <v>3103.6553979999999</v>
      </c>
      <c r="K35" s="484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484">
        <v>1605.4370000000001</v>
      </c>
      <c r="I39" s="484"/>
      <c r="J39" s="484"/>
    </row>
    <row r="40" spans="7:14" x14ac:dyDescent="0.2">
      <c r="J40" s="24" t="s">
        <v>167</v>
      </c>
      <c r="K40" s="487">
        <v>-4850.6795660000016</v>
      </c>
      <c r="L40" s="487"/>
    </row>
    <row r="41" spans="7:14" ht="10.5" customHeight="1" x14ac:dyDescent="0.2"/>
    <row r="42" spans="7:14" ht="10.5" customHeight="1" x14ac:dyDescent="0.2"/>
    <row r="43" spans="7:14" x14ac:dyDescent="0.2">
      <c r="G43" s="486">
        <v>-2327.4110000000001</v>
      </c>
      <c r="H43" s="486"/>
      <c r="K43" s="121">
        <v>2.1379999999999999</v>
      </c>
    </row>
    <row r="44" spans="7:14" x14ac:dyDescent="0.2">
      <c r="L44" s="122">
        <v>7.9024339999999995</v>
      </c>
    </row>
    <row r="45" spans="7:14" x14ac:dyDescent="0.2">
      <c r="M45" s="486">
        <v>-3324.8962570000003</v>
      </c>
      <c r="N45" s="486"/>
    </row>
    <row r="46" spans="7:14" ht="10.5" customHeight="1" x14ac:dyDescent="0.2"/>
    <row r="47" spans="7:14" ht="10.5" customHeight="1" x14ac:dyDescent="0.2">
      <c r="J47" s="485">
        <v>-3912.1670000000004</v>
      </c>
      <c r="K47" s="485"/>
      <c r="L47" s="485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7" priority="4">
      <formula>SEARCH($B$3,$N$1)</formula>
    </cfRule>
  </conditionalFormatting>
  <conditionalFormatting sqref="B5:G28">
    <cfRule type="expression" dxfId="16" priority="3">
      <formula>SEARCH($E$3,$N$1)</formula>
    </cfRule>
  </conditionalFormatting>
  <conditionalFormatting sqref="B5:J28">
    <cfRule type="expression" dxfId="15" priority="2">
      <formula>SEARCH($H$3,$N$1)</formula>
    </cfRule>
  </conditionalFormatting>
  <conditionalFormatting sqref="B5:M28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404</v>
      </c>
      <c r="I1" s="58"/>
      <c r="J1" s="58"/>
      <c r="M1" s="58"/>
      <c r="N1" s="129" t="str">
        <f>Titulní!A35</f>
        <v>IV. čtvrtletí 2021</v>
      </c>
    </row>
    <row r="2" spans="1:14" s="22" customFormat="1" ht="15.75" x14ac:dyDescent="0.25">
      <c r="A2" s="163" t="s">
        <v>400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491"/>
      <c r="B4" s="491"/>
      <c r="C4" s="188" t="s">
        <v>60</v>
      </c>
      <c r="D4" s="188" t="s">
        <v>61</v>
      </c>
      <c r="E4" s="188" t="s">
        <v>62</v>
      </c>
      <c r="F4" s="188" t="s">
        <v>63</v>
      </c>
      <c r="G4" s="188" t="s">
        <v>64</v>
      </c>
      <c r="H4" s="188" t="s">
        <v>65</v>
      </c>
      <c r="I4" s="188" t="s">
        <v>66</v>
      </c>
      <c r="J4" s="188" t="s">
        <v>67</v>
      </c>
      <c r="K4" s="188" t="s">
        <v>68</v>
      </c>
      <c r="L4" s="188" t="s">
        <v>69</v>
      </c>
      <c r="M4" s="188" t="s">
        <v>70</v>
      </c>
      <c r="N4" s="188" t="s">
        <v>71</v>
      </c>
    </row>
    <row r="5" spans="1:14" ht="12.6" customHeight="1" x14ac:dyDescent="0.2">
      <c r="A5" s="488" t="s">
        <v>54</v>
      </c>
      <c r="B5" s="488"/>
      <c r="C5" s="374">
        <v>11733.462566870799</v>
      </c>
      <c r="D5" s="374">
        <v>12108.4596806627</v>
      </c>
      <c r="E5" s="374">
        <v>10824.558012080301</v>
      </c>
      <c r="F5" s="374">
        <v>10283.958680890501</v>
      </c>
      <c r="G5" s="374">
        <v>9373.3798321087797</v>
      </c>
      <c r="H5" s="374">
        <v>9506.6056691801205</v>
      </c>
      <c r="I5" s="374">
        <v>9042.7903865169101</v>
      </c>
      <c r="J5" s="374">
        <v>9203.1895806257908</v>
      </c>
      <c r="K5" s="374">
        <v>9360.2664339737003</v>
      </c>
      <c r="L5" s="374">
        <v>10159.3262365541</v>
      </c>
      <c r="M5" s="374">
        <v>11231.2923898802</v>
      </c>
      <c r="N5" s="374">
        <v>11328.8274467299</v>
      </c>
    </row>
    <row r="6" spans="1:14" ht="12.6" customHeight="1" x14ac:dyDescent="0.2">
      <c r="A6" s="489" t="s">
        <v>48</v>
      </c>
      <c r="B6" s="490"/>
      <c r="C6" s="395">
        <v>44214</v>
      </c>
      <c r="D6" s="395">
        <v>44242</v>
      </c>
      <c r="E6" s="395">
        <v>44266</v>
      </c>
      <c r="F6" s="395">
        <v>44294</v>
      </c>
      <c r="G6" s="395">
        <v>44321</v>
      </c>
      <c r="H6" s="395">
        <v>44364</v>
      </c>
      <c r="I6" s="395">
        <v>44390</v>
      </c>
      <c r="J6" s="395">
        <v>44439</v>
      </c>
      <c r="K6" s="395">
        <v>44461</v>
      </c>
      <c r="L6" s="395">
        <v>44483</v>
      </c>
      <c r="M6" s="395">
        <v>44530</v>
      </c>
      <c r="N6" s="396">
        <v>44539</v>
      </c>
    </row>
    <row r="7" spans="1:14" ht="12.6" customHeight="1" x14ac:dyDescent="0.2">
      <c r="A7" s="488" t="s">
        <v>55</v>
      </c>
      <c r="B7" s="488"/>
      <c r="C7" s="397" t="s">
        <v>425</v>
      </c>
      <c r="D7" s="397" t="s">
        <v>425</v>
      </c>
      <c r="E7" s="397" t="s">
        <v>426</v>
      </c>
      <c r="F7" s="397" t="s">
        <v>427</v>
      </c>
      <c r="G7" s="397" t="s">
        <v>428</v>
      </c>
      <c r="H7" s="397" t="s">
        <v>426</v>
      </c>
      <c r="I7" s="397" t="s">
        <v>426</v>
      </c>
      <c r="J7" s="397" t="s">
        <v>426</v>
      </c>
      <c r="K7" s="397" t="s">
        <v>426</v>
      </c>
      <c r="L7" s="397" t="s">
        <v>425</v>
      </c>
      <c r="M7" s="397" t="s">
        <v>429</v>
      </c>
      <c r="N7" s="397" t="s">
        <v>429</v>
      </c>
    </row>
    <row r="8" spans="1:14" ht="12.6" customHeight="1" x14ac:dyDescent="0.2">
      <c r="A8" s="488" t="s">
        <v>57</v>
      </c>
      <c r="B8" s="488"/>
      <c r="C8" s="398">
        <v>6461.5133712990701</v>
      </c>
      <c r="D8" s="374">
        <v>6794.7956727222399</v>
      </c>
      <c r="E8" s="374">
        <v>6612.21949699163</v>
      </c>
      <c r="F8" s="398">
        <v>5967.2375247522004</v>
      </c>
      <c r="G8" s="374">
        <v>5597.70881133067</v>
      </c>
      <c r="H8" s="374">
        <v>5061.5392625882696</v>
      </c>
      <c r="I8" s="398">
        <v>4992.8915254426302</v>
      </c>
      <c r="J8" s="374">
        <v>4958.1717666337499</v>
      </c>
      <c r="K8" s="374">
        <v>5445.1582882338098</v>
      </c>
      <c r="L8" s="398">
        <v>5739.2196059118796</v>
      </c>
      <c r="M8" s="374">
        <v>6601.57546790373</v>
      </c>
      <c r="N8" s="374">
        <v>5968.9261784767796</v>
      </c>
    </row>
    <row r="9" spans="1:14" ht="12.6" customHeight="1" x14ac:dyDescent="0.2">
      <c r="A9" s="489" t="s">
        <v>48</v>
      </c>
      <c r="B9" s="490"/>
      <c r="C9" s="395">
        <v>44198</v>
      </c>
      <c r="D9" s="395">
        <v>44255</v>
      </c>
      <c r="E9" s="395">
        <v>44283</v>
      </c>
      <c r="F9" s="395">
        <v>44289</v>
      </c>
      <c r="G9" s="395">
        <v>44332</v>
      </c>
      <c r="H9" s="395">
        <v>44374</v>
      </c>
      <c r="I9" s="395">
        <v>44381</v>
      </c>
      <c r="J9" s="395">
        <v>44416</v>
      </c>
      <c r="K9" s="395">
        <v>44451</v>
      </c>
      <c r="L9" s="395">
        <v>44472</v>
      </c>
      <c r="M9" s="395">
        <v>44507</v>
      </c>
      <c r="N9" s="396">
        <v>44561</v>
      </c>
    </row>
    <row r="10" spans="1:14" x14ac:dyDescent="0.2">
      <c r="A10" s="488" t="s">
        <v>55</v>
      </c>
      <c r="B10" s="488"/>
      <c r="C10" s="399" t="s">
        <v>430</v>
      </c>
      <c r="D10" s="399" t="s">
        <v>430</v>
      </c>
      <c r="E10" s="399" t="s">
        <v>431</v>
      </c>
      <c r="F10" s="399" t="s">
        <v>430</v>
      </c>
      <c r="G10" s="399" t="s">
        <v>432</v>
      </c>
      <c r="H10" s="399" t="s">
        <v>432</v>
      </c>
      <c r="I10" s="399" t="s">
        <v>432</v>
      </c>
      <c r="J10" s="399" t="s">
        <v>432</v>
      </c>
      <c r="K10" s="399" t="s">
        <v>432</v>
      </c>
      <c r="L10" s="399" t="s">
        <v>433</v>
      </c>
      <c r="M10" s="399" t="s">
        <v>430</v>
      </c>
      <c r="N10" s="399" t="s">
        <v>434</v>
      </c>
    </row>
    <row r="11" spans="1:14" ht="12.6" customHeight="1" x14ac:dyDescent="0.2">
      <c r="N11" s="14" t="s">
        <v>372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3" priority="4">
      <formula>SEARCH("I. Čtvrtletí",$N$1)</formula>
    </cfRule>
  </conditionalFormatting>
  <conditionalFormatting sqref="C5:H10">
    <cfRule type="expression" dxfId="12" priority="3">
      <formula>SEARCH("II. Čtvrtletí",$N$1)</formula>
    </cfRule>
  </conditionalFormatting>
  <conditionalFormatting sqref="C5:K10">
    <cfRule type="expression" dxfId="11" priority="2">
      <formula>SEARCH("III. čtvrtletí",$N$1)</formula>
    </cfRule>
  </conditionalFormatting>
  <conditionalFormatting sqref="C5:N10">
    <cfRule type="expression" dxfId="10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63" t="s">
        <v>401</v>
      </c>
      <c r="Q1" s="129" t="str">
        <f>Titulní!A35</f>
        <v>IV. čtvrtletí 2021</v>
      </c>
    </row>
    <row r="2" spans="1:17" ht="6" customHeight="1" x14ac:dyDescent="0.2"/>
    <row r="3" spans="1:17" ht="36" x14ac:dyDescent="0.2">
      <c r="A3" s="435" t="s">
        <v>69</v>
      </c>
      <c r="B3" s="435"/>
      <c r="C3" s="218" t="s">
        <v>233</v>
      </c>
      <c r="D3" s="218" t="s">
        <v>394</v>
      </c>
      <c r="E3" s="218" t="s">
        <v>395</v>
      </c>
      <c r="G3" s="435" t="s">
        <v>70</v>
      </c>
      <c r="H3" s="435"/>
      <c r="I3" s="218" t="s">
        <v>233</v>
      </c>
      <c r="J3" s="218" t="s">
        <v>394</v>
      </c>
      <c r="K3" s="218" t="s">
        <v>395</v>
      </c>
      <c r="M3" s="435" t="s">
        <v>71</v>
      </c>
      <c r="N3" s="435"/>
      <c r="O3" s="218" t="s">
        <v>233</v>
      </c>
      <c r="P3" s="218" t="s">
        <v>394</v>
      </c>
      <c r="Q3" s="218" t="s">
        <v>395</v>
      </c>
    </row>
    <row r="4" spans="1:17" ht="9.75" customHeight="1" x14ac:dyDescent="0.2">
      <c r="A4" s="492"/>
      <c r="B4" s="492"/>
      <c r="C4" s="219" t="s">
        <v>5</v>
      </c>
      <c r="D4" s="219" t="s">
        <v>4</v>
      </c>
      <c r="E4" s="219" t="s">
        <v>4</v>
      </c>
      <c r="G4" s="492"/>
      <c r="H4" s="492"/>
      <c r="I4" s="219" t="s">
        <v>5</v>
      </c>
      <c r="J4" s="219" t="s">
        <v>4</v>
      </c>
      <c r="K4" s="219" t="s">
        <v>4</v>
      </c>
      <c r="M4" s="492"/>
      <c r="N4" s="492"/>
      <c r="O4" s="219" t="s">
        <v>5</v>
      </c>
      <c r="P4" s="219" t="s">
        <v>4</v>
      </c>
      <c r="Q4" s="219" t="s">
        <v>4</v>
      </c>
    </row>
    <row r="5" spans="1:17" ht="12.6" customHeight="1" x14ac:dyDescent="0.2">
      <c r="A5" s="213">
        <v>44470</v>
      </c>
      <c r="B5" s="214">
        <f>A5</f>
        <v>44470</v>
      </c>
      <c r="C5" s="215">
        <v>192366.56120534494</v>
      </c>
      <c r="D5" s="215">
        <v>9171.8327769006992</v>
      </c>
      <c r="E5" s="215">
        <v>6620.3003168268297</v>
      </c>
      <c r="G5" s="213">
        <v>44501</v>
      </c>
      <c r="H5" s="214">
        <f>G5</f>
        <v>44501</v>
      </c>
      <c r="I5" s="215">
        <v>209375.20229598143</v>
      </c>
      <c r="J5" s="215">
        <v>9761.8152501466593</v>
      </c>
      <c r="K5" s="215">
        <v>6918.8825169583897</v>
      </c>
      <c r="M5" s="213">
        <v>44531</v>
      </c>
      <c r="N5" s="214">
        <f>M5</f>
        <v>44531</v>
      </c>
      <c r="O5" s="215">
        <v>235553.36516576621</v>
      </c>
      <c r="P5" s="215">
        <v>10920.7043339675</v>
      </c>
      <c r="Q5" s="215">
        <v>8014.3259217106497</v>
      </c>
    </row>
    <row r="6" spans="1:17" ht="12.6" customHeight="1" x14ac:dyDescent="0.2">
      <c r="A6" s="330">
        <v>44471</v>
      </c>
      <c r="B6" s="214">
        <f t="shared" ref="B6:B35" si="0">A6</f>
        <v>44471</v>
      </c>
      <c r="C6" s="217">
        <v>166471.64439254772</v>
      </c>
      <c r="D6" s="217">
        <v>7856.8650645278603</v>
      </c>
      <c r="E6" s="216">
        <v>6137.0690179088397</v>
      </c>
      <c r="G6" s="213">
        <v>44502</v>
      </c>
      <c r="H6" s="214">
        <f>G6</f>
        <v>44502</v>
      </c>
      <c r="I6" s="217">
        <v>217234.8698067654</v>
      </c>
      <c r="J6" s="217">
        <v>10035.679793842601</v>
      </c>
      <c r="K6" s="216">
        <v>7211.8853464523399</v>
      </c>
      <c r="M6" s="330">
        <v>44532</v>
      </c>
      <c r="N6" s="214">
        <f>M6</f>
        <v>44532</v>
      </c>
      <c r="O6" s="217">
        <v>231246.44306945894</v>
      </c>
      <c r="P6" s="217">
        <v>10696.953013153399</v>
      </c>
      <c r="Q6" s="216">
        <v>7819.8320063807796</v>
      </c>
    </row>
    <row r="7" spans="1:17" ht="12.6" customHeight="1" x14ac:dyDescent="0.2">
      <c r="A7" s="330">
        <v>44472</v>
      </c>
      <c r="B7" s="214">
        <f t="shared" si="0"/>
        <v>44472</v>
      </c>
      <c r="C7" s="217">
        <v>161619.72726356782</v>
      </c>
      <c r="D7" s="217">
        <v>7757.56727373788</v>
      </c>
      <c r="E7" s="216">
        <v>5739.2196059118796</v>
      </c>
      <c r="G7" s="213">
        <v>44503</v>
      </c>
      <c r="H7" s="214">
        <f t="shared" ref="H7:H34" si="1">G7</f>
        <v>44503</v>
      </c>
      <c r="I7" s="217">
        <v>219460.93730131208</v>
      </c>
      <c r="J7" s="217">
        <v>10100.982928289201</v>
      </c>
      <c r="K7" s="216">
        <v>7501.8928533040998</v>
      </c>
      <c r="M7" s="330">
        <v>44533</v>
      </c>
      <c r="N7" s="214">
        <f t="shared" ref="N7:N35" si="2">M7</f>
        <v>44533</v>
      </c>
      <c r="O7" s="217">
        <v>233446.59123184843</v>
      </c>
      <c r="P7" s="217">
        <v>10847.1803208742</v>
      </c>
      <c r="Q7" s="216">
        <v>8061.7586531295401</v>
      </c>
    </row>
    <row r="8" spans="1:17" ht="12.6" customHeight="1" x14ac:dyDescent="0.2">
      <c r="A8" s="330">
        <v>44473</v>
      </c>
      <c r="B8" s="214">
        <f t="shared" si="0"/>
        <v>44473</v>
      </c>
      <c r="C8" s="217">
        <v>192572.8132310223</v>
      </c>
      <c r="D8" s="217">
        <v>9007.6717279430104</v>
      </c>
      <c r="E8" s="216">
        <v>6239.8116034607601</v>
      </c>
      <c r="G8" s="213">
        <v>44504</v>
      </c>
      <c r="H8" s="214">
        <f t="shared" si="1"/>
        <v>44504</v>
      </c>
      <c r="I8" s="217">
        <v>219674.4242755645</v>
      </c>
      <c r="J8" s="217">
        <v>10182.283289254699</v>
      </c>
      <c r="K8" s="216">
        <v>7291.2546735466203</v>
      </c>
      <c r="M8" s="330">
        <v>44534</v>
      </c>
      <c r="N8" s="214">
        <f t="shared" si="2"/>
        <v>44534</v>
      </c>
      <c r="O8" s="217">
        <v>210865.69728441356</v>
      </c>
      <c r="P8" s="217">
        <v>9828.9791540653296</v>
      </c>
      <c r="Q8" s="216">
        <v>7623.5555377703104</v>
      </c>
    </row>
    <row r="9" spans="1:17" ht="12.6" customHeight="1" x14ac:dyDescent="0.2">
      <c r="A9" s="330">
        <v>44474</v>
      </c>
      <c r="B9" s="214">
        <f t="shared" si="0"/>
        <v>44474</v>
      </c>
      <c r="C9" s="217">
        <v>193627.02245368875</v>
      </c>
      <c r="D9" s="217">
        <v>8942.7287786794004</v>
      </c>
      <c r="E9" s="216">
        <v>6529.5576242505003</v>
      </c>
      <c r="G9" s="213">
        <v>44505</v>
      </c>
      <c r="H9" s="214">
        <f t="shared" si="1"/>
        <v>44505</v>
      </c>
      <c r="I9" s="217">
        <v>216523.70462831348</v>
      </c>
      <c r="J9" s="217">
        <v>10070.193062819901</v>
      </c>
      <c r="K9" s="216">
        <v>7388.7047616487598</v>
      </c>
      <c r="M9" s="330">
        <v>44535</v>
      </c>
      <c r="N9" s="214">
        <f t="shared" si="2"/>
        <v>44535</v>
      </c>
      <c r="O9" s="217">
        <v>202525.11122714586</v>
      </c>
      <c r="P9" s="217">
        <v>9300.7058101102193</v>
      </c>
      <c r="Q9" s="216">
        <v>7258.0415565101903</v>
      </c>
    </row>
    <row r="10" spans="1:17" ht="12.6" customHeight="1" x14ac:dyDescent="0.2">
      <c r="A10" s="330">
        <v>44475</v>
      </c>
      <c r="B10" s="214">
        <f t="shared" si="0"/>
        <v>44475</v>
      </c>
      <c r="C10" s="217">
        <v>199646.0749822483</v>
      </c>
      <c r="D10" s="217">
        <v>9386.3662877893803</v>
      </c>
      <c r="E10" s="216">
        <v>6501.9742390071797</v>
      </c>
      <c r="G10" s="213">
        <v>44506</v>
      </c>
      <c r="H10" s="214">
        <f t="shared" si="1"/>
        <v>44506</v>
      </c>
      <c r="I10" s="217">
        <v>187345.76143964651</v>
      </c>
      <c r="J10" s="217">
        <v>8609.0920373495592</v>
      </c>
      <c r="K10" s="216">
        <v>6763.8807577001398</v>
      </c>
      <c r="M10" s="330">
        <v>44536</v>
      </c>
      <c r="N10" s="214">
        <f t="shared" si="2"/>
        <v>44536</v>
      </c>
      <c r="O10" s="217">
        <v>237554.07942112273</v>
      </c>
      <c r="P10" s="217">
        <v>11169.7443392813</v>
      </c>
      <c r="Q10" s="216">
        <v>7796.9358046616499</v>
      </c>
    </row>
    <row r="11" spans="1:17" ht="12.6" customHeight="1" x14ac:dyDescent="0.2">
      <c r="A11" s="330">
        <v>44476</v>
      </c>
      <c r="B11" s="214">
        <f t="shared" si="0"/>
        <v>44476</v>
      </c>
      <c r="C11" s="217">
        <v>199978.31665102195</v>
      </c>
      <c r="D11" s="217">
        <v>9391.66390728021</v>
      </c>
      <c r="E11" s="216">
        <v>6673.0249927007899</v>
      </c>
      <c r="G11" s="213">
        <v>44507</v>
      </c>
      <c r="H11" s="214">
        <f t="shared" si="1"/>
        <v>44507</v>
      </c>
      <c r="I11" s="217">
        <v>186229.68826898848</v>
      </c>
      <c r="J11" s="217">
        <v>8640.0423442722094</v>
      </c>
      <c r="K11" s="216">
        <v>6601.57546790373</v>
      </c>
      <c r="M11" s="330">
        <v>44537</v>
      </c>
      <c r="N11" s="214">
        <f t="shared" si="2"/>
        <v>44537</v>
      </c>
      <c r="O11" s="217">
        <v>242155.73266615302</v>
      </c>
      <c r="P11" s="217">
        <v>11211.4321857213</v>
      </c>
      <c r="Q11" s="216">
        <v>8235.0414688079709</v>
      </c>
    </row>
    <row r="12" spans="1:17" ht="12.6" customHeight="1" x14ac:dyDescent="0.2">
      <c r="A12" s="330">
        <v>44477</v>
      </c>
      <c r="B12" s="214">
        <f t="shared" si="0"/>
        <v>44477</v>
      </c>
      <c r="C12" s="217">
        <v>193431.96375096927</v>
      </c>
      <c r="D12" s="217">
        <v>9162.7435572779905</v>
      </c>
      <c r="E12" s="216">
        <v>6577.56187595138</v>
      </c>
      <c r="G12" s="213">
        <v>44508</v>
      </c>
      <c r="H12" s="214">
        <f t="shared" si="1"/>
        <v>44508</v>
      </c>
      <c r="I12" s="217">
        <v>219507.50610168785</v>
      </c>
      <c r="J12" s="217">
        <v>10198.2156975422</v>
      </c>
      <c r="K12" s="216">
        <v>7215.1270950684302</v>
      </c>
      <c r="M12" s="330">
        <v>44538</v>
      </c>
      <c r="N12" s="214">
        <f t="shared" si="2"/>
        <v>44538</v>
      </c>
      <c r="O12" s="217">
        <v>242541.82123772829</v>
      </c>
      <c r="P12" s="217">
        <v>11206.244794787999</v>
      </c>
      <c r="Q12" s="216">
        <v>8307.9282151504704</v>
      </c>
    </row>
    <row r="13" spans="1:17" ht="12.6" customHeight="1" x14ac:dyDescent="0.2">
      <c r="A13" s="330">
        <v>44478</v>
      </c>
      <c r="B13" s="214">
        <f t="shared" si="0"/>
        <v>44478</v>
      </c>
      <c r="C13" s="217">
        <v>171454.25954505493</v>
      </c>
      <c r="D13" s="217">
        <v>7986.4155515459297</v>
      </c>
      <c r="E13" s="216">
        <v>6260.0377092384097</v>
      </c>
      <c r="G13" s="213">
        <v>44509</v>
      </c>
      <c r="H13" s="214">
        <f t="shared" si="1"/>
        <v>44509</v>
      </c>
      <c r="I13" s="217">
        <v>221623.15371524528</v>
      </c>
      <c r="J13" s="217">
        <v>10254.782897160299</v>
      </c>
      <c r="K13" s="216">
        <v>7569.2389740653998</v>
      </c>
      <c r="M13" s="330">
        <v>44539</v>
      </c>
      <c r="N13" s="214">
        <f t="shared" si="2"/>
        <v>44539</v>
      </c>
      <c r="O13" s="217">
        <v>243914.89730895878</v>
      </c>
      <c r="P13" s="217">
        <v>11328.8274467299</v>
      </c>
      <c r="Q13" s="216">
        <v>8308.5459337901393</v>
      </c>
    </row>
    <row r="14" spans="1:17" ht="12.6" customHeight="1" x14ac:dyDescent="0.2">
      <c r="A14" s="330">
        <v>44479</v>
      </c>
      <c r="B14" s="214">
        <f t="shared" si="0"/>
        <v>44479</v>
      </c>
      <c r="C14" s="217">
        <v>172594.49918938978</v>
      </c>
      <c r="D14" s="217">
        <v>8129.8455906810996</v>
      </c>
      <c r="E14" s="216">
        <v>6170.7436282389899</v>
      </c>
      <c r="G14" s="213">
        <v>44510</v>
      </c>
      <c r="H14" s="214">
        <f t="shared" si="1"/>
        <v>44510</v>
      </c>
      <c r="I14" s="217">
        <v>224507.97519360506</v>
      </c>
      <c r="J14" s="217">
        <v>10328.0615100496</v>
      </c>
      <c r="K14" s="216">
        <v>7680.3188391048398</v>
      </c>
      <c r="M14" s="330">
        <v>44540</v>
      </c>
      <c r="N14" s="214">
        <f t="shared" si="2"/>
        <v>44540</v>
      </c>
      <c r="O14" s="217">
        <v>236717.5961866366</v>
      </c>
      <c r="P14" s="217">
        <v>10989.125252402</v>
      </c>
      <c r="Q14" s="216">
        <v>8236.0637327780405</v>
      </c>
    </row>
    <row r="15" spans="1:17" ht="12.6" customHeight="1" x14ac:dyDescent="0.2">
      <c r="A15" s="330">
        <v>44480</v>
      </c>
      <c r="B15" s="214">
        <f t="shared" si="0"/>
        <v>44480</v>
      </c>
      <c r="C15" s="217">
        <v>204195.49391058454</v>
      </c>
      <c r="D15" s="217">
        <v>9569.2454167315609</v>
      </c>
      <c r="E15" s="216">
        <v>6767.5949908253297</v>
      </c>
      <c r="G15" s="213">
        <v>44511</v>
      </c>
      <c r="H15" s="214">
        <f t="shared" si="1"/>
        <v>44511</v>
      </c>
      <c r="I15" s="217">
        <v>228277.98908894407</v>
      </c>
      <c r="J15" s="217">
        <v>10543.7339395008</v>
      </c>
      <c r="K15" s="216">
        <v>7678.9734800399101</v>
      </c>
      <c r="M15" s="330">
        <v>44541</v>
      </c>
      <c r="N15" s="214">
        <f t="shared" si="2"/>
        <v>44541</v>
      </c>
      <c r="O15" s="217">
        <v>214373.70270991468</v>
      </c>
      <c r="P15" s="217">
        <v>10043.839650561</v>
      </c>
      <c r="Q15" s="216">
        <v>7769.7718359192504</v>
      </c>
    </row>
    <row r="16" spans="1:17" ht="12.6" customHeight="1" x14ac:dyDescent="0.2">
      <c r="A16" s="330">
        <v>44481</v>
      </c>
      <c r="B16" s="214">
        <f t="shared" si="0"/>
        <v>44481</v>
      </c>
      <c r="C16" s="217">
        <v>209525.31121011724</v>
      </c>
      <c r="D16" s="217">
        <v>9739.0498734011708</v>
      </c>
      <c r="E16" s="216">
        <v>6968.8883150718802</v>
      </c>
      <c r="G16" s="213">
        <v>44512</v>
      </c>
      <c r="H16" s="214">
        <f t="shared" si="1"/>
        <v>44512</v>
      </c>
      <c r="I16" s="217">
        <v>225599.24883850032</v>
      </c>
      <c r="J16" s="217">
        <v>10599.703513844701</v>
      </c>
      <c r="K16" s="216">
        <v>7680.7102176145399</v>
      </c>
      <c r="M16" s="330">
        <v>44542</v>
      </c>
      <c r="N16" s="214">
        <f t="shared" si="2"/>
        <v>44542</v>
      </c>
      <c r="O16" s="217">
        <v>207772.19894784174</v>
      </c>
      <c r="P16" s="217">
        <v>9542.0534090418896</v>
      </c>
      <c r="Q16" s="216">
        <v>7430.7369377922896</v>
      </c>
    </row>
    <row r="17" spans="1:17" ht="12.6" customHeight="1" x14ac:dyDescent="0.2">
      <c r="A17" s="330">
        <v>44482</v>
      </c>
      <c r="B17" s="214">
        <f t="shared" si="0"/>
        <v>44482</v>
      </c>
      <c r="C17" s="217">
        <v>214594.78696655468</v>
      </c>
      <c r="D17" s="217">
        <v>9983.3412971306007</v>
      </c>
      <c r="E17" s="216">
        <v>7187.7832465399997</v>
      </c>
      <c r="G17" s="213">
        <v>44513</v>
      </c>
      <c r="H17" s="214">
        <f t="shared" si="1"/>
        <v>44513</v>
      </c>
      <c r="I17" s="217">
        <v>197589.8053522612</v>
      </c>
      <c r="J17" s="217">
        <v>9378.9148960912298</v>
      </c>
      <c r="K17" s="216">
        <v>7100.0275735119503</v>
      </c>
      <c r="M17" s="330">
        <v>44543</v>
      </c>
      <c r="N17" s="214">
        <f t="shared" si="2"/>
        <v>44543</v>
      </c>
      <c r="O17" s="217">
        <v>237695.93030155692</v>
      </c>
      <c r="P17" s="217">
        <v>11069.169998130499</v>
      </c>
      <c r="Q17" s="216">
        <v>8039.2976299940001</v>
      </c>
    </row>
    <row r="18" spans="1:17" ht="12.6" customHeight="1" x14ac:dyDescent="0.2">
      <c r="A18" s="330">
        <v>44483</v>
      </c>
      <c r="B18" s="214">
        <f t="shared" si="0"/>
        <v>44483</v>
      </c>
      <c r="C18" s="217">
        <v>217945.86975457516</v>
      </c>
      <c r="D18" s="217">
        <v>10159.3262365541</v>
      </c>
      <c r="E18" s="216">
        <v>7417.1256488755498</v>
      </c>
      <c r="G18" s="213">
        <v>44514</v>
      </c>
      <c r="H18" s="214">
        <f t="shared" si="1"/>
        <v>44514</v>
      </c>
      <c r="I18" s="217">
        <v>190783.8108353717</v>
      </c>
      <c r="J18" s="217">
        <v>8858.2308521377599</v>
      </c>
      <c r="K18" s="216">
        <v>6718.7445553833404</v>
      </c>
      <c r="M18" s="330">
        <v>44544</v>
      </c>
      <c r="N18" s="214">
        <f t="shared" si="2"/>
        <v>44544</v>
      </c>
      <c r="O18" s="217">
        <v>235756.21523949315</v>
      </c>
      <c r="P18" s="217">
        <v>10927.456638022501</v>
      </c>
      <c r="Q18" s="216">
        <v>8076.9042037932304</v>
      </c>
    </row>
    <row r="19" spans="1:17" ht="12.6" customHeight="1" x14ac:dyDescent="0.2">
      <c r="A19" s="330">
        <v>44484</v>
      </c>
      <c r="B19" s="214">
        <f t="shared" si="0"/>
        <v>44484</v>
      </c>
      <c r="C19" s="217">
        <v>207659.57132496269</v>
      </c>
      <c r="D19" s="217">
        <v>9876.2073397907898</v>
      </c>
      <c r="E19" s="216">
        <v>7172.09410634287</v>
      </c>
      <c r="G19" s="213">
        <v>44515</v>
      </c>
      <c r="H19" s="214">
        <f t="shared" si="1"/>
        <v>44515</v>
      </c>
      <c r="I19" s="217">
        <v>224001.04713374731</v>
      </c>
      <c r="J19" s="217">
        <v>10371.5349550267</v>
      </c>
      <c r="K19" s="216">
        <v>7294.1321452622697</v>
      </c>
      <c r="M19" s="330">
        <v>44545</v>
      </c>
      <c r="N19" s="214">
        <f t="shared" si="2"/>
        <v>44545</v>
      </c>
      <c r="O19" s="217">
        <v>232948.4160936038</v>
      </c>
      <c r="P19" s="217">
        <v>10772.879010563</v>
      </c>
      <c r="Q19" s="216">
        <v>7958.6826390951501</v>
      </c>
    </row>
    <row r="20" spans="1:17" ht="12.6" customHeight="1" x14ac:dyDescent="0.2">
      <c r="A20" s="330">
        <v>44485</v>
      </c>
      <c r="B20" s="214">
        <f t="shared" si="0"/>
        <v>44485</v>
      </c>
      <c r="C20" s="217">
        <v>181408.23753827382</v>
      </c>
      <c r="D20" s="217">
        <v>8479.82508814623</v>
      </c>
      <c r="E20" s="216">
        <v>6652.9373576768403</v>
      </c>
      <c r="G20" s="213">
        <v>44516</v>
      </c>
      <c r="H20" s="214">
        <f t="shared" si="1"/>
        <v>44516</v>
      </c>
      <c r="I20" s="217">
        <v>224362.53997427449</v>
      </c>
      <c r="J20" s="217">
        <v>10348.287321530101</v>
      </c>
      <c r="K20" s="216">
        <v>7718.1508711799697</v>
      </c>
      <c r="M20" s="330">
        <v>44546</v>
      </c>
      <c r="N20" s="214">
        <f t="shared" si="2"/>
        <v>44546</v>
      </c>
      <c r="O20" s="217">
        <v>229326.87636588159</v>
      </c>
      <c r="P20" s="217">
        <v>10591.0258599708</v>
      </c>
      <c r="Q20" s="216">
        <v>7828.04302505752</v>
      </c>
    </row>
    <row r="21" spans="1:17" ht="12.6" customHeight="1" x14ac:dyDescent="0.2">
      <c r="A21" s="330">
        <v>44486</v>
      </c>
      <c r="B21" s="214">
        <f t="shared" si="0"/>
        <v>44486</v>
      </c>
      <c r="C21" s="217">
        <v>180843.92110153157</v>
      </c>
      <c r="D21" s="217">
        <v>8384.7385296053599</v>
      </c>
      <c r="E21" s="216">
        <v>6556.7487490455196</v>
      </c>
      <c r="G21" s="213">
        <v>44517</v>
      </c>
      <c r="H21" s="214">
        <f t="shared" si="1"/>
        <v>44517</v>
      </c>
      <c r="I21" s="217">
        <v>209091.62586771534</v>
      </c>
      <c r="J21" s="217">
        <v>9712.1763961841898</v>
      </c>
      <c r="K21" s="216">
        <v>7477.6286199452798</v>
      </c>
      <c r="M21" s="330">
        <v>44547</v>
      </c>
      <c r="N21" s="214">
        <f t="shared" si="2"/>
        <v>44547</v>
      </c>
      <c r="O21" s="217">
        <v>225535.47057679802</v>
      </c>
      <c r="P21" s="217">
        <v>10484.9388598552</v>
      </c>
      <c r="Q21" s="216">
        <v>7821.4446431086099</v>
      </c>
    </row>
    <row r="22" spans="1:17" ht="12.6" customHeight="1" x14ac:dyDescent="0.2">
      <c r="A22" s="330">
        <v>44487</v>
      </c>
      <c r="B22" s="214">
        <f t="shared" si="0"/>
        <v>44487</v>
      </c>
      <c r="C22" s="217">
        <v>209081.38849902584</v>
      </c>
      <c r="D22" s="217">
        <v>9818.4004078637699</v>
      </c>
      <c r="E22" s="216">
        <v>6947.3302827550197</v>
      </c>
      <c r="G22" s="213">
        <v>44518</v>
      </c>
      <c r="H22" s="214">
        <f t="shared" si="1"/>
        <v>44518</v>
      </c>
      <c r="I22" s="217">
        <v>221375.24066009722</v>
      </c>
      <c r="J22" s="217">
        <v>10216.450387175501</v>
      </c>
      <c r="K22" s="216">
        <v>7491.7221030596402</v>
      </c>
      <c r="M22" s="330">
        <v>44548</v>
      </c>
      <c r="N22" s="214">
        <f t="shared" si="2"/>
        <v>44548</v>
      </c>
      <c r="O22" s="217">
        <v>200310.30079819012</v>
      </c>
      <c r="P22" s="217">
        <v>9232.8649092510695</v>
      </c>
      <c r="Q22" s="216">
        <v>7327.9310469222701</v>
      </c>
    </row>
    <row r="23" spans="1:17" ht="12.6" customHeight="1" x14ac:dyDescent="0.2">
      <c r="A23" s="330">
        <v>44488</v>
      </c>
      <c r="B23" s="214">
        <f t="shared" si="0"/>
        <v>44488</v>
      </c>
      <c r="C23" s="217">
        <v>211418.4412770393</v>
      </c>
      <c r="D23" s="217">
        <v>9856.4545628622</v>
      </c>
      <c r="E23" s="216">
        <v>7288.52980322852</v>
      </c>
      <c r="G23" s="213">
        <v>44519</v>
      </c>
      <c r="H23" s="214">
        <f t="shared" si="1"/>
        <v>44519</v>
      </c>
      <c r="I23" s="217">
        <v>216390.32967408525</v>
      </c>
      <c r="J23" s="217">
        <v>10066.0366924022</v>
      </c>
      <c r="K23" s="216">
        <v>7432.1810655097697</v>
      </c>
      <c r="M23" s="330">
        <v>44549</v>
      </c>
      <c r="N23" s="214">
        <f t="shared" si="2"/>
        <v>44549</v>
      </c>
      <c r="O23" s="217">
        <v>194902.16264393568</v>
      </c>
      <c r="P23" s="217">
        <v>9038.1636828865994</v>
      </c>
      <c r="Q23" s="216">
        <v>6834.3349778470501</v>
      </c>
    </row>
    <row r="24" spans="1:17" ht="12.6" customHeight="1" x14ac:dyDescent="0.2">
      <c r="A24" s="330">
        <v>44489</v>
      </c>
      <c r="B24" s="214">
        <f t="shared" si="0"/>
        <v>44489</v>
      </c>
      <c r="C24" s="217">
        <v>206666.33859692828</v>
      </c>
      <c r="D24" s="217">
        <v>9680.1573929420992</v>
      </c>
      <c r="E24" s="216">
        <v>7041.7927115664097</v>
      </c>
      <c r="G24" s="213">
        <v>44520</v>
      </c>
      <c r="H24" s="214">
        <f t="shared" si="1"/>
        <v>44520</v>
      </c>
      <c r="I24" s="217">
        <v>188828.06431211188</v>
      </c>
      <c r="J24" s="217">
        <v>8850.4941423059809</v>
      </c>
      <c r="K24" s="216">
        <v>6817.3089547427899</v>
      </c>
      <c r="M24" s="330">
        <v>44550</v>
      </c>
      <c r="N24" s="214">
        <f t="shared" si="2"/>
        <v>44550</v>
      </c>
      <c r="O24" s="217">
        <v>225362.60312866018</v>
      </c>
      <c r="P24" s="217">
        <v>10474.007392380699</v>
      </c>
      <c r="Q24" s="216">
        <v>7532.4549758236899</v>
      </c>
    </row>
    <row r="25" spans="1:17" ht="12.6" customHeight="1" x14ac:dyDescent="0.2">
      <c r="A25" s="330">
        <v>44490</v>
      </c>
      <c r="B25" s="214">
        <f t="shared" si="0"/>
        <v>44490</v>
      </c>
      <c r="C25" s="217">
        <v>203592.04607482199</v>
      </c>
      <c r="D25" s="217">
        <v>9610.3317975269492</v>
      </c>
      <c r="E25" s="216">
        <v>6878.2818137253298</v>
      </c>
      <c r="G25" s="213">
        <v>44521</v>
      </c>
      <c r="H25" s="214">
        <f t="shared" si="1"/>
        <v>44521</v>
      </c>
      <c r="I25" s="217">
        <v>187475.10178694988</v>
      </c>
      <c r="J25" s="217">
        <v>8676.8162649495207</v>
      </c>
      <c r="K25" s="216">
        <v>6611.1960222759799</v>
      </c>
      <c r="M25" s="330">
        <v>44551</v>
      </c>
      <c r="N25" s="214">
        <f t="shared" si="2"/>
        <v>44551</v>
      </c>
      <c r="O25" s="217">
        <v>226769.04275005855</v>
      </c>
      <c r="P25" s="217">
        <v>10392.3684981894</v>
      </c>
      <c r="Q25" s="216">
        <v>7868.7637468440498</v>
      </c>
    </row>
    <row r="26" spans="1:17" ht="12.6" customHeight="1" x14ac:dyDescent="0.2">
      <c r="A26" s="330">
        <v>44491</v>
      </c>
      <c r="B26" s="214">
        <f t="shared" si="0"/>
        <v>44491</v>
      </c>
      <c r="C26" s="217">
        <v>202882.88116026661</v>
      </c>
      <c r="D26" s="217">
        <v>9574.0717721228993</v>
      </c>
      <c r="E26" s="216">
        <v>6917.5348929659103</v>
      </c>
      <c r="G26" s="213">
        <v>44522</v>
      </c>
      <c r="H26" s="214">
        <f t="shared" si="1"/>
        <v>44522</v>
      </c>
      <c r="I26" s="217">
        <v>223676.4935647985</v>
      </c>
      <c r="J26" s="217">
        <v>10492.966260849</v>
      </c>
      <c r="K26" s="216">
        <v>7310.4206329787903</v>
      </c>
      <c r="M26" s="330">
        <v>44552</v>
      </c>
      <c r="N26" s="214">
        <f t="shared" si="2"/>
        <v>44552</v>
      </c>
      <c r="O26" s="217">
        <v>224929.27961932993</v>
      </c>
      <c r="P26" s="217">
        <v>10216.073679282301</v>
      </c>
      <c r="Q26" s="216">
        <v>7959.1362842964199</v>
      </c>
    </row>
    <row r="27" spans="1:17" ht="12.6" customHeight="1" x14ac:dyDescent="0.2">
      <c r="A27" s="330">
        <v>44492</v>
      </c>
      <c r="B27" s="214">
        <f t="shared" si="0"/>
        <v>44492</v>
      </c>
      <c r="C27" s="217">
        <v>181747.28503003501</v>
      </c>
      <c r="D27" s="217">
        <v>8495.4832073049292</v>
      </c>
      <c r="E27" s="216">
        <v>6495.9267289804402</v>
      </c>
      <c r="G27" s="213">
        <v>44523</v>
      </c>
      <c r="H27" s="214">
        <f t="shared" si="1"/>
        <v>44523</v>
      </c>
      <c r="I27" s="217">
        <v>229237.44527083263</v>
      </c>
      <c r="J27" s="217">
        <v>10550.705310008399</v>
      </c>
      <c r="K27" s="216">
        <v>7823.1989841422401</v>
      </c>
      <c r="M27" s="330">
        <v>44553</v>
      </c>
      <c r="N27" s="214">
        <f t="shared" si="2"/>
        <v>44553</v>
      </c>
      <c r="O27" s="217">
        <v>216480.49303468067</v>
      </c>
      <c r="P27" s="217">
        <v>10041.578472303499</v>
      </c>
      <c r="Q27" s="216">
        <v>7729.3796447996701</v>
      </c>
    </row>
    <row r="28" spans="1:17" ht="12.6" customHeight="1" x14ac:dyDescent="0.2">
      <c r="A28" s="330">
        <v>44493</v>
      </c>
      <c r="B28" s="214">
        <f t="shared" si="0"/>
        <v>44493</v>
      </c>
      <c r="C28" s="217">
        <v>182009.5154650191</v>
      </c>
      <c r="D28" s="217">
        <v>8523.2022226252793</v>
      </c>
      <c r="E28" s="216">
        <v>6604.5282136005599</v>
      </c>
      <c r="G28" s="213">
        <v>44524</v>
      </c>
      <c r="H28" s="214">
        <f t="shared" si="1"/>
        <v>44524</v>
      </c>
      <c r="I28" s="217">
        <v>231084.20783940284</v>
      </c>
      <c r="J28" s="217">
        <v>10652.5766877479</v>
      </c>
      <c r="K28" s="216">
        <v>7817.7135341376397</v>
      </c>
      <c r="M28" s="330">
        <v>44554</v>
      </c>
      <c r="N28" s="214">
        <f t="shared" si="2"/>
        <v>44554</v>
      </c>
      <c r="O28" s="217">
        <v>177572.80938386999</v>
      </c>
      <c r="P28" s="217">
        <v>8507.0371080913501</v>
      </c>
      <c r="Q28" s="216">
        <v>6734.7862970615997</v>
      </c>
    </row>
    <row r="29" spans="1:17" ht="12.6" customHeight="1" x14ac:dyDescent="0.2">
      <c r="A29" s="330">
        <v>44494</v>
      </c>
      <c r="B29" s="214">
        <f t="shared" si="0"/>
        <v>44494</v>
      </c>
      <c r="C29" s="217">
        <v>213717.34258986905</v>
      </c>
      <c r="D29" s="217">
        <v>10043.246678312</v>
      </c>
      <c r="E29" s="216">
        <v>7199.9440934540899</v>
      </c>
      <c r="G29" s="213">
        <v>44525</v>
      </c>
      <c r="H29" s="214">
        <f t="shared" si="1"/>
        <v>44525</v>
      </c>
      <c r="I29" s="217">
        <v>232839.97199615886</v>
      </c>
      <c r="J29" s="217">
        <v>10768.478960963401</v>
      </c>
      <c r="K29" s="216">
        <v>7905.9245533304102</v>
      </c>
      <c r="M29" s="330">
        <v>44555</v>
      </c>
      <c r="N29" s="214">
        <f t="shared" si="2"/>
        <v>44555</v>
      </c>
      <c r="O29" s="217">
        <v>176302.43011574898</v>
      </c>
      <c r="P29" s="217">
        <v>8014.3430986269796</v>
      </c>
      <c r="Q29" s="216">
        <v>6281.5054830517802</v>
      </c>
    </row>
    <row r="30" spans="1:17" ht="12.6" customHeight="1" x14ac:dyDescent="0.2">
      <c r="A30" s="330">
        <v>44495</v>
      </c>
      <c r="B30" s="214">
        <f t="shared" si="0"/>
        <v>44495</v>
      </c>
      <c r="C30" s="217">
        <v>214966.86629109341</v>
      </c>
      <c r="D30" s="217">
        <v>10042.5897185579</v>
      </c>
      <c r="E30" s="216">
        <v>7431.0884836292398</v>
      </c>
      <c r="G30" s="213">
        <v>44526</v>
      </c>
      <c r="H30" s="214">
        <f t="shared" si="1"/>
        <v>44526</v>
      </c>
      <c r="I30" s="217">
        <v>231677.57745894289</v>
      </c>
      <c r="J30" s="217">
        <v>10881.1919019001</v>
      </c>
      <c r="K30" s="216">
        <v>7934.6432595956503</v>
      </c>
      <c r="M30" s="330">
        <v>44556</v>
      </c>
      <c r="N30" s="214">
        <f t="shared" si="2"/>
        <v>44556</v>
      </c>
      <c r="O30" s="217">
        <v>189099.58568245641</v>
      </c>
      <c r="P30" s="217">
        <v>8595.9577616503793</v>
      </c>
      <c r="Q30" s="216">
        <v>6887.2921698337404</v>
      </c>
    </row>
    <row r="31" spans="1:17" ht="12.6" customHeight="1" x14ac:dyDescent="0.2">
      <c r="A31" s="330">
        <v>44496</v>
      </c>
      <c r="B31" s="214">
        <f t="shared" si="0"/>
        <v>44496</v>
      </c>
      <c r="C31" s="217">
        <v>211199.86448017452</v>
      </c>
      <c r="D31" s="217">
        <v>9897.8505615441609</v>
      </c>
      <c r="E31" s="216">
        <v>7354.52995742443</v>
      </c>
      <c r="G31" s="213">
        <v>44527</v>
      </c>
      <c r="H31" s="214">
        <f t="shared" si="1"/>
        <v>44527</v>
      </c>
      <c r="I31" s="217">
        <v>203893.63947299137</v>
      </c>
      <c r="J31" s="217">
        <v>9488.5234567880507</v>
      </c>
      <c r="K31" s="216">
        <v>7392.7226619009098</v>
      </c>
      <c r="M31" s="330">
        <v>44557</v>
      </c>
      <c r="N31" s="214">
        <f t="shared" si="2"/>
        <v>44557</v>
      </c>
      <c r="O31" s="217">
        <v>202275.37938732968</v>
      </c>
      <c r="P31" s="217">
        <v>9339.2534035742101</v>
      </c>
      <c r="Q31" s="216">
        <v>7099.5030837279701</v>
      </c>
    </row>
    <row r="32" spans="1:17" ht="12.6" customHeight="1" x14ac:dyDescent="0.2">
      <c r="A32" s="330">
        <v>44497</v>
      </c>
      <c r="B32" s="214">
        <f t="shared" si="0"/>
        <v>44497</v>
      </c>
      <c r="C32" s="217">
        <v>190613.74761823192</v>
      </c>
      <c r="D32" s="217">
        <v>8791.6583442033007</v>
      </c>
      <c r="E32" s="216">
        <v>7068.2129814868804</v>
      </c>
      <c r="G32" s="213">
        <v>44528</v>
      </c>
      <c r="H32" s="214">
        <f t="shared" si="1"/>
        <v>44528</v>
      </c>
      <c r="I32" s="217">
        <v>201872.96700852469</v>
      </c>
      <c r="J32" s="217">
        <v>9412.2006860792899</v>
      </c>
      <c r="K32" s="216">
        <v>7073.5331100638496</v>
      </c>
      <c r="M32" s="330">
        <v>44558</v>
      </c>
      <c r="N32" s="214">
        <f t="shared" si="2"/>
        <v>44558</v>
      </c>
      <c r="O32" s="217">
        <v>202473.68764357292</v>
      </c>
      <c r="P32" s="217">
        <v>9396.0029765791696</v>
      </c>
      <c r="Q32" s="216">
        <v>7059.9417535644498</v>
      </c>
    </row>
    <row r="33" spans="1:17" ht="12.6" customHeight="1" x14ac:dyDescent="0.2">
      <c r="A33" s="330">
        <v>44498</v>
      </c>
      <c r="B33" s="214">
        <f t="shared" si="0"/>
        <v>44498</v>
      </c>
      <c r="C33" s="217">
        <v>193816.03690568736</v>
      </c>
      <c r="D33" s="217">
        <v>9015.27572991739</v>
      </c>
      <c r="E33" s="216">
        <v>6792.4427990099202</v>
      </c>
      <c r="G33" s="213">
        <v>44529</v>
      </c>
      <c r="H33" s="214">
        <f t="shared" si="1"/>
        <v>44529</v>
      </c>
      <c r="I33" s="217">
        <v>235561.44630838337</v>
      </c>
      <c r="J33" s="217">
        <v>10960.434593957099</v>
      </c>
      <c r="K33" s="216">
        <v>7834.6180292886002</v>
      </c>
      <c r="M33" s="330">
        <v>44559</v>
      </c>
      <c r="N33" s="214">
        <f t="shared" si="2"/>
        <v>44559</v>
      </c>
      <c r="O33" s="217">
        <v>195328.4617198231</v>
      </c>
      <c r="P33" s="217">
        <v>9051.6784814756502</v>
      </c>
      <c r="Q33" s="216">
        <v>6938.6233358835898</v>
      </c>
    </row>
    <row r="34" spans="1:17" ht="12.6" customHeight="1" x14ac:dyDescent="0.2">
      <c r="A34" s="330">
        <v>44499</v>
      </c>
      <c r="B34" s="214">
        <f t="shared" si="0"/>
        <v>44499</v>
      </c>
      <c r="C34" s="217">
        <v>179024.76243201079</v>
      </c>
      <c r="D34" s="217">
        <v>8255.44280881341</v>
      </c>
      <c r="E34" s="216">
        <v>6567.1572857043602</v>
      </c>
      <c r="G34" s="213">
        <v>44530</v>
      </c>
      <c r="H34" s="214">
        <f t="shared" si="1"/>
        <v>44530</v>
      </c>
      <c r="I34" s="217">
        <v>240719.81952879517</v>
      </c>
      <c r="J34" s="217">
        <v>11231.2923898802</v>
      </c>
      <c r="K34" s="216">
        <v>8085.9926772887902</v>
      </c>
      <c r="M34" s="330">
        <v>44560</v>
      </c>
      <c r="N34" s="214">
        <f t="shared" si="2"/>
        <v>44560</v>
      </c>
      <c r="O34" s="217">
        <v>184275.83175482176</v>
      </c>
      <c r="P34" s="217">
        <v>8624.9367982613003</v>
      </c>
      <c r="Q34" s="216">
        <v>6542.2734577800302</v>
      </c>
    </row>
    <row r="35" spans="1:17" ht="12.6" customHeight="1" x14ac:dyDescent="0.2">
      <c r="A35" s="213">
        <v>44500</v>
      </c>
      <c r="B35" s="214">
        <f t="shared" si="0"/>
        <v>44500</v>
      </c>
      <c r="C35" s="215">
        <v>181121.51246614743</v>
      </c>
      <c r="D35" s="215">
        <v>8274.9385925612205</v>
      </c>
      <c r="E35" s="215">
        <v>6049.1210593916503</v>
      </c>
      <c r="G35" s="213"/>
      <c r="H35" s="214"/>
      <c r="I35" s="215"/>
      <c r="J35" s="215"/>
      <c r="K35" s="215"/>
      <c r="M35" s="213">
        <v>44561</v>
      </c>
      <c r="N35" s="214">
        <f t="shared" si="2"/>
        <v>44561</v>
      </c>
      <c r="O35" s="215">
        <v>165274.17137806999</v>
      </c>
      <c r="P35" s="215">
        <v>7835.0533548393396</v>
      </c>
      <c r="Q35" s="215">
        <v>5968.9261784767796</v>
      </c>
    </row>
    <row r="36" spans="1:17" ht="11.25" customHeight="1" x14ac:dyDescent="0.2">
      <c r="Q36" s="14" t="s">
        <v>372</v>
      </c>
    </row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435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4199.5235017140203</v>
      </c>
      <c r="C5" s="278">
        <v>5568.1409947983002</v>
      </c>
      <c r="D5" s="278">
        <v>288.22907659881901</v>
      </c>
      <c r="E5" s="278">
        <v>413.04153389654499</v>
      </c>
      <c r="F5" s="278">
        <v>182.61591386080599</v>
      </c>
      <c r="G5" s="278">
        <v>0</v>
      </c>
      <c r="H5" s="278">
        <v>0</v>
      </c>
      <c r="I5" s="278">
        <v>53.566394534697203</v>
      </c>
      <c r="J5" s="278">
        <v>-2625.1495735421299</v>
      </c>
      <c r="K5" s="278">
        <v>-526.38757703121303</v>
      </c>
      <c r="L5" s="278">
        <v>-770.86081034477104</v>
      </c>
      <c r="M5" s="278">
        <v>7553.5802648298404</v>
      </c>
      <c r="N5" s="278">
        <v>6782.7194544850699</v>
      </c>
      <c r="O5" s="278">
        <f>M5</f>
        <v>7553.5802648298404</v>
      </c>
      <c r="P5" s="26">
        <f t="shared" ref="P5:P28" si="0">IF(J5&lt;0,0,J5)</f>
        <v>0</v>
      </c>
      <c r="Q5" s="26">
        <f t="shared" ref="Q5:Q28" si="1">IF(J5&lt;0,J5,0)</f>
        <v>-2625.1495735421299</v>
      </c>
    </row>
    <row r="6" spans="1:27" ht="12.6" customHeight="1" x14ac:dyDescent="0.2">
      <c r="A6" s="222">
        <v>4.1666666666666664E-2</v>
      </c>
      <c r="B6" s="223">
        <v>4198.2422164015097</v>
      </c>
      <c r="C6" s="224">
        <v>5771.7890767572198</v>
      </c>
      <c r="D6" s="224">
        <v>305.00357781136898</v>
      </c>
      <c r="E6" s="224">
        <v>405.72597804178702</v>
      </c>
      <c r="F6" s="224">
        <v>186.384083569865</v>
      </c>
      <c r="G6" s="224">
        <v>6.5484364496232794E-2</v>
      </c>
      <c r="H6" s="224">
        <v>0</v>
      </c>
      <c r="I6" s="224">
        <v>42.700228739044903</v>
      </c>
      <c r="J6" s="224">
        <v>-2787.1226112709501</v>
      </c>
      <c r="K6" s="224">
        <v>-524.99599986596195</v>
      </c>
      <c r="L6" s="224">
        <v>-789.46596925380595</v>
      </c>
      <c r="M6" s="225">
        <v>7597.7920345483699</v>
      </c>
      <c r="N6" s="224">
        <v>6808.3260652945701</v>
      </c>
      <c r="O6" s="225">
        <f t="shared" ref="O6:O28" si="2">M6</f>
        <v>7597.7920345483699</v>
      </c>
      <c r="P6" s="26">
        <f t="shared" si="0"/>
        <v>0</v>
      </c>
      <c r="Q6" s="26">
        <f t="shared" si="1"/>
        <v>-2787.1226112709501</v>
      </c>
    </row>
    <row r="7" spans="1:27" ht="12.6" customHeight="1" x14ac:dyDescent="0.2">
      <c r="A7" s="222">
        <v>8.3333333333333301E-2</v>
      </c>
      <c r="B7" s="223">
        <v>4201.3436590394303</v>
      </c>
      <c r="C7" s="224">
        <v>5792.1431388337096</v>
      </c>
      <c r="D7" s="224">
        <v>309.003806320173</v>
      </c>
      <c r="E7" s="224">
        <v>407.24675212270699</v>
      </c>
      <c r="F7" s="224">
        <v>116.867375647188</v>
      </c>
      <c r="G7" s="224">
        <v>0</v>
      </c>
      <c r="H7" s="224">
        <v>0</v>
      </c>
      <c r="I7" s="224">
        <v>41.681413829013202</v>
      </c>
      <c r="J7" s="224">
        <v>-2335.9900938450801</v>
      </c>
      <c r="K7" s="224">
        <v>-1029.9041681557001</v>
      </c>
      <c r="L7" s="224">
        <v>-791.13135443896101</v>
      </c>
      <c r="M7" s="225">
        <v>7502.3918837914398</v>
      </c>
      <c r="N7" s="224">
        <v>6711.2605293524803</v>
      </c>
      <c r="O7" s="225">
        <f t="shared" si="2"/>
        <v>7502.3918837914398</v>
      </c>
      <c r="P7" s="26">
        <f t="shared" si="0"/>
        <v>0</v>
      </c>
      <c r="Q7" s="26">
        <f t="shared" si="1"/>
        <v>-2335.9900938450801</v>
      </c>
    </row>
    <row r="8" spans="1:27" ht="12.6" customHeight="1" x14ac:dyDescent="0.2">
      <c r="A8" s="222">
        <v>0.125</v>
      </c>
      <c r="B8" s="223">
        <v>4205.83813674456</v>
      </c>
      <c r="C8" s="224">
        <v>5772.2762013070596</v>
      </c>
      <c r="D8" s="224">
        <v>278.78693041524701</v>
      </c>
      <c r="E8" s="224">
        <v>406.33061846109001</v>
      </c>
      <c r="F8" s="224">
        <v>115.86325834763301</v>
      </c>
      <c r="G8" s="224">
        <v>0</v>
      </c>
      <c r="H8" s="224">
        <v>0</v>
      </c>
      <c r="I8" s="224">
        <v>47.455855141881202</v>
      </c>
      <c r="J8" s="224">
        <v>-2385.4442203031299</v>
      </c>
      <c r="K8" s="224">
        <v>-1023.9811312388</v>
      </c>
      <c r="L8" s="224">
        <v>-788.90938420018597</v>
      </c>
      <c r="M8" s="225">
        <v>7417.1256488755498</v>
      </c>
      <c r="N8" s="224">
        <v>6628.2162646753604</v>
      </c>
      <c r="O8" s="225">
        <f t="shared" si="2"/>
        <v>7417.1256488755498</v>
      </c>
      <c r="P8" s="26">
        <f t="shared" si="0"/>
        <v>0</v>
      </c>
      <c r="Q8" s="26">
        <f t="shared" si="1"/>
        <v>-2385.4442203031299</v>
      </c>
    </row>
    <row r="9" spans="1:27" ht="12.6" customHeight="1" x14ac:dyDescent="0.2">
      <c r="A9" s="222">
        <v>0.16666666666666699</v>
      </c>
      <c r="B9" s="223">
        <v>4204.9706301927999</v>
      </c>
      <c r="C9" s="224">
        <v>5834.0449777495596</v>
      </c>
      <c r="D9" s="224">
        <v>293.15694368644</v>
      </c>
      <c r="E9" s="224">
        <v>407.87640633563001</v>
      </c>
      <c r="F9" s="224">
        <v>114.710637957382</v>
      </c>
      <c r="G9" s="224">
        <v>0</v>
      </c>
      <c r="H9" s="224">
        <v>0</v>
      </c>
      <c r="I9" s="224">
        <v>44.553781000924197</v>
      </c>
      <c r="J9" s="224">
        <v>-2902.0933109694101</v>
      </c>
      <c r="K9" s="224">
        <v>-415.07496209554699</v>
      </c>
      <c r="L9" s="224">
        <v>-794.92032051011495</v>
      </c>
      <c r="M9" s="225">
        <v>7582.1451038577798</v>
      </c>
      <c r="N9" s="224">
        <v>6787.2247833476604</v>
      </c>
      <c r="O9" s="225">
        <f t="shared" si="2"/>
        <v>7582.1451038577798</v>
      </c>
      <c r="P9" s="26">
        <f t="shared" si="0"/>
        <v>0</v>
      </c>
      <c r="Q9" s="26">
        <f t="shared" si="1"/>
        <v>-2902.0933109694101</v>
      </c>
    </row>
    <row r="10" spans="1:27" ht="12.6" customHeight="1" x14ac:dyDescent="0.2">
      <c r="A10" s="222">
        <v>0.20833333333333301</v>
      </c>
      <c r="B10" s="223">
        <v>4202.5031584624003</v>
      </c>
      <c r="C10" s="224">
        <v>5813.2695248397904</v>
      </c>
      <c r="D10" s="224">
        <v>299.26528574544801</v>
      </c>
      <c r="E10" s="224">
        <v>424.71190507778499</v>
      </c>
      <c r="F10" s="224">
        <v>117.479588581811</v>
      </c>
      <c r="G10" s="224">
        <v>4.5740830099436796</v>
      </c>
      <c r="H10" s="224">
        <v>0</v>
      </c>
      <c r="I10" s="224">
        <v>40.354979838478698</v>
      </c>
      <c r="J10" s="224">
        <v>-2786.27695181845</v>
      </c>
      <c r="K10" s="224">
        <v>-4.9908274506394097</v>
      </c>
      <c r="L10" s="224">
        <v>-793.96624558583096</v>
      </c>
      <c r="M10" s="225">
        <v>8110.89074628657</v>
      </c>
      <c r="N10" s="224">
        <v>7316.9245007007403</v>
      </c>
      <c r="O10" s="225">
        <f t="shared" si="2"/>
        <v>8110.89074628657</v>
      </c>
      <c r="P10" s="26">
        <f t="shared" si="0"/>
        <v>0</v>
      </c>
      <c r="Q10" s="26">
        <f t="shared" si="1"/>
        <v>-2786.27695181845</v>
      </c>
    </row>
    <row r="11" spans="1:27" ht="12.6" customHeight="1" x14ac:dyDescent="0.2">
      <c r="A11" s="222">
        <v>0.25</v>
      </c>
      <c r="B11" s="223">
        <v>4205.3793664474897</v>
      </c>
      <c r="C11" s="224">
        <v>6237.5869585663404</v>
      </c>
      <c r="D11" s="224">
        <v>522.60326063433195</v>
      </c>
      <c r="E11" s="224">
        <v>498.24380511248</v>
      </c>
      <c r="F11" s="224">
        <v>217.79176285958599</v>
      </c>
      <c r="G11" s="224">
        <v>346.764264520913</v>
      </c>
      <c r="H11" s="224">
        <v>1.3451254693010499</v>
      </c>
      <c r="I11" s="224">
        <v>38.692644466363902</v>
      </c>
      <c r="J11" s="224">
        <v>-2659.8688788392001</v>
      </c>
      <c r="K11" s="224">
        <v>0</v>
      </c>
      <c r="L11" s="224">
        <v>-847.42428841524998</v>
      </c>
      <c r="M11" s="225">
        <v>9408.5383092376105</v>
      </c>
      <c r="N11" s="224">
        <v>8561.1140208223605</v>
      </c>
      <c r="O11" s="225">
        <f t="shared" si="2"/>
        <v>9408.5383092376105</v>
      </c>
      <c r="P11" s="26">
        <f t="shared" si="0"/>
        <v>0</v>
      </c>
      <c r="Q11" s="26">
        <f t="shared" si="1"/>
        <v>-2659.8688788392001</v>
      </c>
    </row>
    <row r="12" spans="1:27" ht="12.6" customHeight="1" x14ac:dyDescent="0.2">
      <c r="A12" s="222">
        <v>0.29166666666666702</v>
      </c>
      <c r="B12" s="223">
        <v>4209.2216012885501</v>
      </c>
      <c r="C12" s="224">
        <v>6390.0610176497603</v>
      </c>
      <c r="D12" s="224">
        <v>1071.4516378617</v>
      </c>
      <c r="E12" s="224">
        <v>498.30990991852099</v>
      </c>
      <c r="F12" s="224">
        <v>276.37244730845401</v>
      </c>
      <c r="G12" s="224">
        <v>454.73488852428801</v>
      </c>
      <c r="H12" s="224">
        <v>19.460662510283299</v>
      </c>
      <c r="I12" s="224">
        <v>38.772432301937897</v>
      </c>
      <c r="J12" s="224">
        <v>-2995.1755819412901</v>
      </c>
      <c r="K12" s="224">
        <v>0</v>
      </c>
      <c r="L12" s="224">
        <v>-875.34285251318897</v>
      </c>
      <c r="M12" s="225">
        <v>9963.2090154222096</v>
      </c>
      <c r="N12" s="224">
        <v>9087.8661629090202</v>
      </c>
      <c r="O12" s="225">
        <f t="shared" si="2"/>
        <v>9963.2090154222096</v>
      </c>
      <c r="P12" s="26">
        <f t="shared" si="0"/>
        <v>0</v>
      </c>
      <c r="Q12" s="26">
        <f t="shared" si="1"/>
        <v>-2995.1755819412901</v>
      </c>
    </row>
    <row r="13" spans="1:27" ht="12.6" customHeight="1" x14ac:dyDescent="0.2">
      <c r="A13" s="222">
        <v>0.33333333333333298</v>
      </c>
      <c r="B13" s="223">
        <v>4207.59828906246</v>
      </c>
      <c r="C13" s="224">
        <v>6341.88473486987</v>
      </c>
      <c r="D13" s="224">
        <v>1181.7651702691601</v>
      </c>
      <c r="E13" s="224">
        <v>502.46648828995802</v>
      </c>
      <c r="F13" s="224">
        <v>295.12373664338099</v>
      </c>
      <c r="G13" s="224">
        <v>622.86271845148099</v>
      </c>
      <c r="H13" s="224">
        <v>127.843282386873</v>
      </c>
      <c r="I13" s="224">
        <v>53.081610112286</v>
      </c>
      <c r="J13" s="224">
        <v>-3276.9918269076402</v>
      </c>
      <c r="K13" s="224">
        <v>0</v>
      </c>
      <c r="L13" s="224">
        <v>-876.80796845192197</v>
      </c>
      <c r="M13" s="225">
        <v>10055.6342031778</v>
      </c>
      <c r="N13" s="224">
        <v>9178.8262347259097</v>
      </c>
      <c r="O13" s="225">
        <f t="shared" si="2"/>
        <v>10055.6342031778</v>
      </c>
      <c r="P13" s="26">
        <f t="shared" si="0"/>
        <v>0</v>
      </c>
      <c r="Q13" s="26">
        <f t="shared" si="1"/>
        <v>-3276.9918269076402</v>
      </c>
    </row>
    <row r="14" spans="1:27" ht="12.6" customHeight="1" x14ac:dyDescent="0.2">
      <c r="A14" s="222">
        <v>0.375</v>
      </c>
      <c r="B14" s="223">
        <v>4206.0216790774803</v>
      </c>
      <c r="C14" s="224">
        <v>6329.1040990256397</v>
      </c>
      <c r="D14" s="224">
        <v>1183.9352412294299</v>
      </c>
      <c r="E14" s="224">
        <v>497.63450917008601</v>
      </c>
      <c r="F14" s="224">
        <v>278.52354353598798</v>
      </c>
      <c r="G14" s="224">
        <v>681.29769051016694</v>
      </c>
      <c r="H14" s="224">
        <v>245.718983016436</v>
      </c>
      <c r="I14" s="224">
        <v>72.310564612547594</v>
      </c>
      <c r="J14" s="224">
        <v>-3335.22007362366</v>
      </c>
      <c r="K14" s="224">
        <v>0</v>
      </c>
      <c r="L14" s="224">
        <v>-877.20021060513704</v>
      </c>
      <c r="M14" s="225">
        <v>10159.3262365541</v>
      </c>
      <c r="N14" s="224">
        <v>9282.1260259489809</v>
      </c>
      <c r="O14" s="225">
        <f t="shared" si="2"/>
        <v>10159.3262365541</v>
      </c>
      <c r="P14" s="26">
        <f t="shared" si="0"/>
        <v>0</v>
      </c>
      <c r="Q14" s="26">
        <f t="shared" si="1"/>
        <v>-3335.22007362366</v>
      </c>
    </row>
    <row r="15" spans="1:27" ht="12.6" customHeight="1" x14ac:dyDescent="0.2">
      <c r="A15" s="222">
        <v>0.41666666666666702</v>
      </c>
      <c r="B15" s="223">
        <v>4206.9793153337096</v>
      </c>
      <c r="C15" s="224">
        <v>6252.1895874521297</v>
      </c>
      <c r="D15" s="224">
        <v>1152.6132358944801</v>
      </c>
      <c r="E15" s="224">
        <v>476.41440428497401</v>
      </c>
      <c r="F15" s="224">
        <v>385.47499917789099</v>
      </c>
      <c r="G15" s="224">
        <v>19.440670584917601</v>
      </c>
      <c r="H15" s="224">
        <v>416.70452061903302</v>
      </c>
      <c r="I15" s="224">
        <v>76.193212393881893</v>
      </c>
      <c r="J15" s="224">
        <v>-2930.6039454381398</v>
      </c>
      <c r="K15" s="224">
        <v>0</v>
      </c>
      <c r="L15" s="224">
        <v>-861.99493220507395</v>
      </c>
      <c r="M15" s="225">
        <v>10055.406000302901</v>
      </c>
      <c r="N15" s="224">
        <v>9193.4110680977992</v>
      </c>
      <c r="O15" s="225">
        <f t="shared" si="2"/>
        <v>10055.406000302901</v>
      </c>
      <c r="P15" s="26">
        <f t="shared" si="0"/>
        <v>0</v>
      </c>
      <c r="Q15" s="26">
        <f t="shared" si="1"/>
        <v>-2930.6039454381398</v>
      </c>
    </row>
    <row r="16" spans="1:27" ht="12.6" customHeight="1" x14ac:dyDescent="0.2">
      <c r="A16" s="222">
        <v>0.45833333333333298</v>
      </c>
      <c r="B16" s="223">
        <v>4206.5588974090797</v>
      </c>
      <c r="C16" s="224">
        <v>6218.85413920462</v>
      </c>
      <c r="D16" s="224">
        <v>727.55257484273602</v>
      </c>
      <c r="E16" s="224">
        <v>451.87772723054002</v>
      </c>
      <c r="F16" s="224">
        <v>227.65012322881299</v>
      </c>
      <c r="G16" s="224">
        <v>0</v>
      </c>
      <c r="H16" s="224">
        <v>524.81528965828602</v>
      </c>
      <c r="I16" s="224">
        <v>68.050959144685905</v>
      </c>
      <c r="J16" s="224">
        <v>-2420.4568978120501</v>
      </c>
      <c r="K16" s="224">
        <v>0</v>
      </c>
      <c r="L16" s="224">
        <v>-847.88907360548899</v>
      </c>
      <c r="M16" s="225">
        <v>10004.902812906699</v>
      </c>
      <c r="N16" s="224">
        <v>9157.0137393012192</v>
      </c>
      <c r="O16" s="225">
        <f t="shared" si="2"/>
        <v>10004.902812906699</v>
      </c>
      <c r="P16" s="26">
        <f t="shared" si="0"/>
        <v>0</v>
      </c>
      <c r="Q16" s="26">
        <f t="shared" si="1"/>
        <v>-2420.4568978120501</v>
      </c>
    </row>
    <row r="17" spans="1:17" ht="12.6" customHeight="1" x14ac:dyDescent="0.2">
      <c r="A17" s="222">
        <v>0.5</v>
      </c>
      <c r="B17" s="223">
        <v>4199.2398668576998</v>
      </c>
      <c r="C17" s="224">
        <v>6335.3694234764398</v>
      </c>
      <c r="D17" s="224">
        <v>316.67607373888802</v>
      </c>
      <c r="E17" s="224">
        <v>445.541895284985</v>
      </c>
      <c r="F17" s="224">
        <v>157.821451322564</v>
      </c>
      <c r="G17" s="224">
        <v>0</v>
      </c>
      <c r="H17" s="224">
        <v>461.607321661387</v>
      </c>
      <c r="I17" s="224">
        <v>63.3166951571447</v>
      </c>
      <c r="J17" s="224">
        <v>-1989.38093737893</v>
      </c>
      <c r="K17" s="224">
        <v>0</v>
      </c>
      <c r="L17" s="224">
        <v>-848.10184553258296</v>
      </c>
      <c r="M17" s="225">
        <v>9990.1917901201705</v>
      </c>
      <c r="N17" s="224">
        <v>9142.0899445875893</v>
      </c>
      <c r="O17" s="225">
        <f t="shared" si="2"/>
        <v>9990.1917901201705</v>
      </c>
      <c r="P17" s="26">
        <f t="shared" si="0"/>
        <v>0</v>
      </c>
      <c r="Q17" s="26">
        <f t="shared" si="1"/>
        <v>-1989.38093737893</v>
      </c>
    </row>
    <row r="18" spans="1:17" ht="12.6" customHeight="1" x14ac:dyDescent="0.2">
      <c r="A18" s="222">
        <v>0.54166666666666696</v>
      </c>
      <c r="B18" s="223">
        <v>4194.0997121364699</v>
      </c>
      <c r="C18" s="224">
        <v>6261.2679304782796</v>
      </c>
      <c r="D18" s="224">
        <v>323.67856667455499</v>
      </c>
      <c r="E18" s="224">
        <v>448.68691178339299</v>
      </c>
      <c r="F18" s="224">
        <v>151.36274932854101</v>
      </c>
      <c r="G18" s="224">
        <v>0</v>
      </c>
      <c r="H18" s="224">
        <v>389.17320593876701</v>
      </c>
      <c r="I18" s="224">
        <v>66.804738206754294</v>
      </c>
      <c r="J18" s="224">
        <v>-1897.33944587514</v>
      </c>
      <c r="K18" s="224">
        <v>0</v>
      </c>
      <c r="L18" s="224">
        <v>-840.67072645034602</v>
      </c>
      <c r="M18" s="225">
        <v>9937.7343686716194</v>
      </c>
      <c r="N18" s="224">
        <v>9097.0636422212701</v>
      </c>
      <c r="O18" s="225">
        <f t="shared" si="2"/>
        <v>9937.7343686716194</v>
      </c>
      <c r="P18" s="26">
        <f t="shared" si="0"/>
        <v>0</v>
      </c>
      <c r="Q18" s="26">
        <f t="shared" si="1"/>
        <v>-1897.33944587514</v>
      </c>
    </row>
    <row r="19" spans="1:17" ht="12.6" customHeight="1" x14ac:dyDescent="0.2">
      <c r="A19" s="222">
        <v>0.58333333333333304</v>
      </c>
      <c r="B19" s="223">
        <v>4190.7679923396499</v>
      </c>
      <c r="C19" s="224">
        <v>6030.3163252533104</v>
      </c>
      <c r="D19" s="224">
        <v>314.444048945536</v>
      </c>
      <c r="E19" s="224">
        <v>467.30792772363202</v>
      </c>
      <c r="F19" s="224">
        <v>141.79363922826099</v>
      </c>
      <c r="G19" s="224">
        <v>0</v>
      </c>
      <c r="H19" s="224">
        <v>325.52751963083699</v>
      </c>
      <c r="I19" s="224">
        <v>71.283894039016999</v>
      </c>
      <c r="J19" s="224">
        <v>-1768.91102290806</v>
      </c>
      <c r="K19" s="224">
        <v>0</v>
      </c>
      <c r="L19" s="224">
        <v>-819.41643633293597</v>
      </c>
      <c r="M19" s="225">
        <v>9772.5303242521804</v>
      </c>
      <c r="N19" s="224">
        <v>8953.1138879192495</v>
      </c>
      <c r="O19" s="225">
        <f t="shared" si="2"/>
        <v>9772.5303242521804</v>
      </c>
      <c r="P19" s="26">
        <f t="shared" si="0"/>
        <v>0</v>
      </c>
      <c r="Q19" s="26">
        <f t="shared" si="1"/>
        <v>-1768.91102290806</v>
      </c>
    </row>
    <row r="20" spans="1:17" ht="12.6" customHeight="1" x14ac:dyDescent="0.2">
      <c r="A20" s="222">
        <v>0.625</v>
      </c>
      <c r="B20" s="223">
        <v>4188.9962316677302</v>
      </c>
      <c r="C20" s="224">
        <v>6007.2791674853397</v>
      </c>
      <c r="D20" s="224">
        <v>315.62285346649401</v>
      </c>
      <c r="E20" s="224">
        <v>469.07488066738603</v>
      </c>
      <c r="F20" s="224">
        <v>142.59551999236999</v>
      </c>
      <c r="G20" s="224">
        <v>92.499939019193107</v>
      </c>
      <c r="H20" s="224">
        <v>219.41901176882899</v>
      </c>
      <c r="I20" s="224">
        <v>66.884010031395405</v>
      </c>
      <c r="J20" s="224">
        <v>-1712.30617537125</v>
      </c>
      <c r="K20" s="224">
        <v>0</v>
      </c>
      <c r="L20" s="224">
        <v>-817.56465173882702</v>
      </c>
      <c r="M20" s="225">
        <v>9790.0654387274899</v>
      </c>
      <c r="N20" s="224">
        <v>8972.5007869886595</v>
      </c>
      <c r="O20" s="225">
        <f t="shared" si="2"/>
        <v>9790.0654387274899</v>
      </c>
      <c r="P20" s="26">
        <f t="shared" si="0"/>
        <v>0</v>
      </c>
      <c r="Q20" s="26">
        <f t="shared" si="1"/>
        <v>-1712.30617537125</v>
      </c>
    </row>
    <row r="21" spans="1:17" ht="12.6" customHeight="1" x14ac:dyDescent="0.2">
      <c r="A21" s="222">
        <v>0.66666666666666696</v>
      </c>
      <c r="B21" s="223">
        <v>4186.9541877831698</v>
      </c>
      <c r="C21" s="224">
        <v>6077.7108278471696</v>
      </c>
      <c r="D21" s="224">
        <v>323.961544758451</v>
      </c>
      <c r="E21" s="224">
        <v>471.57553230724102</v>
      </c>
      <c r="F21" s="224">
        <v>179.23823162961801</v>
      </c>
      <c r="G21" s="224">
        <v>174.268628181271</v>
      </c>
      <c r="H21" s="224">
        <v>98.572082993940796</v>
      </c>
      <c r="I21" s="224">
        <v>64.0386130874777</v>
      </c>
      <c r="J21" s="224">
        <v>-1820.2305282999801</v>
      </c>
      <c r="K21" s="224">
        <v>0</v>
      </c>
      <c r="L21" s="224">
        <v>-824.56596647867104</v>
      </c>
      <c r="M21" s="225">
        <v>9756.0891202883595</v>
      </c>
      <c r="N21" s="224">
        <v>8931.5231538096905</v>
      </c>
      <c r="O21" s="225">
        <f t="shared" si="2"/>
        <v>9756.0891202883595</v>
      </c>
      <c r="P21" s="26">
        <f t="shared" si="0"/>
        <v>0</v>
      </c>
      <c r="Q21" s="26">
        <f t="shared" si="1"/>
        <v>-1820.2305282999801</v>
      </c>
    </row>
    <row r="22" spans="1:17" ht="12.6" customHeight="1" x14ac:dyDescent="0.2">
      <c r="A22" s="222">
        <v>0.70833333333333304</v>
      </c>
      <c r="B22" s="223">
        <v>4185.0089046207404</v>
      </c>
      <c r="C22" s="224">
        <v>6212.7015011250996</v>
      </c>
      <c r="D22" s="224">
        <v>326.30910401493702</v>
      </c>
      <c r="E22" s="224">
        <v>485.42274302265997</v>
      </c>
      <c r="F22" s="224">
        <v>284.35689283649998</v>
      </c>
      <c r="G22" s="224">
        <v>769.11058459176297</v>
      </c>
      <c r="H22" s="224">
        <v>21.324100621784201</v>
      </c>
      <c r="I22" s="224">
        <v>57.791289904298601</v>
      </c>
      <c r="J22" s="224">
        <v>-2598.0829822714099</v>
      </c>
      <c r="K22" s="224">
        <v>0</v>
      </c>
      <c r="L22" s="224">
        <v>-845.60792303994594</v>
      </c>
      <c r="M22" s="225">
        <v>9743.9421384663692</v>
      </c>
      <c r="N22" s="224">
        <v>8898.3342154264301</v>
      </c>
      <c r="O22" s="225">
        <f t="shared" si="2"/>
        <v>9743.9421384663692</v>
      </c>
      <c r="P22" s="26">
        <f t="shared" si="0"/>
        <v>0</v>
      </c>
      <c r="Q22" s="26">
        <f t="shared" si="1"/>
        <v>-2598.0829822714099</v>
      </c>
    </row>
    <row r="23" spans="1:17" ht="12.6" customHeight="1" x14ac:dyDescent="0.2">
      <c r="A23" s="222">
        <v>0.75</v>
      </c>
      <c r="B23" s="223">
        <v>4182.0225435387702</v>
      </c>
      <c r="C23" s="224">
        <v>6190.66530165726</v>
      </c>
      <c r="D23" s="224">
        <v>316.88370321543601</v>
      </c>
      <c r="E23" s="224">
        <v>503.47064769220202</v>
      </c>
      <c r="F23" s="224">
        <v>324.55474643655799</v>
      </c>
      <c r="G23" s="224">
        <v>829.26288850589594</v>
      </c>
      <c r="H23" s="224">
        <v>2.3164839101641999</v>
      </c>
      <c r="I23" s="224">
        <v>70.041929122445893</v>
      </c>
      <c r="J23" s="224">
        <v>-2636.40004375444</v>
      </c>
      <c r="K23" s="224">
        <v>0</v>
      </c>
      <c r="L23" s="224">
        <v>-845.30715255307996</v>
      </c>
      <c r="M23" s="225">
        <v>9782.8182003242891</v>
      </c>
      <c r="N23" s="224">
        <v>8937.5110477712096</v>
      </c>
      <c r="O23" s="225">
        <f t="shared" si="2"/>
        <v>9782.8182003242891</v>
      </c>
      <c r="P23" s="26">
        <f t="shared" si="0"/>
        <v>0</v>
      </c>
      <c r="Q23" s="26">
        <f t="shared" si="1"/>
        <v>-2636.40004375444</v>
      </c>
    </row>
    <row r="24" spans="1:17" ht="12.6" customHeight="1" x14ac:dyDescent="0.2">
      <c r="A24" s="222">
        <v>0.79166666666666696</v>
      </c>
      <c r="B24" s="223">
        <v>4184.51672670274</v>
      </c>
      <c r="C24" s="224">
        <v>6071.0991217909996</v>
      </c>
      <c r="D24" s="224">
        <v>320.53564715346499</v>
      </c>
      <c r="E24" s="224">
        <v>510.48239757789497</v>
      </c>
      <c r="F24" s="224">
        <v>323.84168582544402</v>
      </c>
      <c r="G24" s="224">
        <v>715.31190573925301</v>
      </c>
      <c r="H24" s="224">
        <v>0</v>
      </c>
      <c r="I24" s="224">
        <v>81.530491241770704</v>
      </c>
      <c r="J24" s="224">
        <v>-2412.24897758015</v>
      </c>
      <c r="K24" s="224">
        <v>0</v>
      </c>
      <c r="L24" s="224">
        <v>-833.48291571967604</v>
      </c>
      <c r="M24" s="225">
        <v>9795.0689984514102</v>
      </c>
      <c r="N24" s="224">
        <v>8961.5860827317392</v>
      </c>
      <c r="O24" s="225">
        <f t="shared" si="2"/>
        <v>9795.0689984514102</v>
      </c>
      <c r="P24" s="26">
        <f t="shared" si="0"/>
        <v>0</v>
      </c>
      <c r="Q24" s="26">
        <f t="shared" si="1"/>
        <v>-2412.24897758015</v>
      </c>
    </row>
    <row r="25" spans="1:17" ht="12.6" customHeight="1" x14ac:dyDescent="0.2">
      <c r="A25" s="222">
        <v>0.83333333333333304</v>
      </c>
      <c r="B25" s="223">
        <v>4186.1633859762896</v>
      </c>
      <c r="C25" s="224">
        <v>6043.6225925752196</v>
      </c>
      <c r="D25" s="224">
        <v>317.56184987952298</v>
      </c>
      <c r="E25" s="224">
        <v>512.06290143691194</v>
      </c>
      <c r="F25" s="224">
        <v>339.71544906038298</v>
      </c>
      <c r="G25" s="224">
        <v>268.50226552567898</v>
      </c>
      <c r="H25" s="224">
        <v>0</v>
      </c>
      <c r="I25" s="224">
        <v>69.061940649105907</v>
      </c>
      <c r="J25" s="224">
        <v>-2472.5095586850998</v>
      </c>
      <c r="K25" s="224">
        <v>0</v>
      </c>
      <c r="L25" s="224">
        <v>-825.19256864849694</v>
      </c>
      <c r="M25" s="225">
        <v>9264.1808264180108</v>
      </c>
      <c r="N25" s="224">
        <v>8438.9882577695098</v>
      </c>
      <c r="O25" s="225">
        <f t="shared" si="2"/>
        <v>9264.1808264180108</v>
      </c>
      <c r="P25" s="26">
        <f t="shared" si="0"/>
        <v>0</v>
      </c>
      <c r="Q25" s="26">
        <f t="shared" si="1"/>
        <v>-2472.5095586850998</v>
      </c>
    </row>
    <row r="26" spans="1:17" ht="12.6" customHeight="1" x14ac:dyDescent="0.2">
      <c r="A26" s="222">
        <v>0.875</v>
      </c>
      <c r="B26" s="223">
        <v>4184.61011489255</v>
      </c>
      <c r="C26" s="224">
        <v>5814.8665312761104</v>
      </c>
      <c r="D26" s="224">
        <v>301.23107426199198</v>
      </c>
      <c r="E26" s="224">
        <v>487.39589327001403</v>
      </c>
      <c r="F26" s="224">
        <v>216.80288490144099</v>
      </c>
      <c r="G26" s="224">
        <v>73.833621094403995</v>
      </c>
      <c r="H26" s="224">
        <v>0</v>
      </c>
      <c r="I26" s="224">
        <v>67.976570935500504</v>
      </c>
      <c r="J26" s="224">
        <v>-2450.4247392391499</v>
      </c>
      <c r="K26" s="224">
        <v>0</v>
      </c>
      <c r="L26" s="224">
        <v>-798.72235733722698</v>
      </c>
      <c r="M26" s="225">
        <v>8696.2919513928591</v>
      </c>
      <c r="N26" s="224">
        <v>7897.5695940556298</v>
      </c>
      <c r="O26" s="225">
        <f t="shared" si="2"/>
        <v>8696.2919513928591</v>
      </c>
      <c r="P26" s="26">
        <f t="shared" si="0"/>
        <v>0</v>
      </c>
      <c r="Q26" s="26">
        <f t="shared" si="1"/>
        <v>-2450.4247392391499</v>
      </c>
    </row>
    <row r="27" spans="1:17" ht="12.6" customHeight="1" x14ac:dyDescent="0.2">
      <c r="A27" s="222">
        <v>0.91666666666666696</v>
      </c>
      <c r="B27" s="223">
        <v>4183.7643098531498</v>
      </c>
      <c r="C27" s="224">
        <v>5650.47300472388</v>
      </c>
      <c r="D27" s="224">
        <v>272.11765094919298</v>
      </c>
      <c r="E27" s="224">
        <v>419.47670151141801</v>
      </c>
      <c r="F27" s="224">
        <v>133.855853522502</v>
      </c>
      <c r="G27" s="224">
        <v>0</v>
      </c>
      <c r="H27" s="224">
        <v>0</v>
      </c>
      <c r="I27" s="224">
        <v>68.531546160348896</v>
      </c>
      <c r="J27" s="224">
        <v>-2408.2072951434302</v>
      </c>
      <c r="K27" s="224">
        <v>-102.779745375052</v>
      </c>
      <c r="L27" s="224">
        <v>-777.46066008084199</v>
      </c>
      <c r="M27" s="225">
        <v>8217.2320262020094</v>
      </c>
      <c r="N27" s="224">
        <v>7439.7713661211701</v>
      </c>
      <c r="O27" s="225">
        <f t="shared" si="2"/>
        <v>8217.2320262020094</v>
      </c>
      <c r="P27" s="26">
        <f t="shared" si="0"/>
        <v>0</v>
      </c>
      <c r="Q27" s="26">
        <f t="shared" si="1"/>
        <v>-2408.2072951434302</v>
      </c>
    </row>
    <row r="28" spans="1:17" ht="12.6" customHeight="1" x14ac:dyDescent="0.2">
      <c r="A28" s="220">
        <v>0.95833333333333304</v>
      </c>
      <c r="B28" s="221">
        <v>4185.5761498947404</v>
      </c>
      <c r="C28" s="221">
        <v>5525.7220358571403</v>
      </c>
      <c r="D28" s="221">
        <v>277.78394271808401</v>
      </c>
      <c r="E28" s="221">
        <v>409.86301290111999</v>
      </c>
      <c r="F28" s="221">
        <v>126.510748308393</v>
      </c>
      <c r="G28" s="221">
        <v>0</v>
      </c>
      <c r="H28" s="221">
        <v>0</v>
      </c>
      <c r="I28" s="221">
        <v>65.634247347941397</v>
      </c>
      <c r="J28" s="221">
        <v>-2545.8237224213499</v>
      </c>
      <c r="K28" s="221">
        <v>-256.48410313655103</v>
      </c>
      <c r="L28" s="221">
        <v>-765.50904024241402</v>
      </c>
      <c r="M28" s="221">
        <v>7788.7823114695202</v>
      </c>
      <c r="N28" s="221">
        <v>7023.2732712270999</v>
      </c>
      <c r="O28" s="221">
        <f t="shared" si="2"/>
        <v>7788.7823114695202</v>
      </c>
      <c r="P28" s="26">
        <f t="shared" si="0"/>
        <v>0</v>
      </c>
      <c r="Q28" s="26">
        <f t="shared" si="1"/>
        <v>-2545.8237224213499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10159.326236554116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TRANSPOSE(INDEX(B5:K28,MATCH(MAX(M5:M28),M5:M28,0),0))</f>
        <v>4206.0216790774803</v>
      </c>
      <c r="F33" s="285">
        <f t="shared" si="3"/>
        <v>0.41400596665001838</v>
      </c>
    </row>
    <row r="34" spans="1:6" x14ac:dyDescent="0.2">
      <c r="A34" s="488" t="s">
        <v>370</v>
      </c>
      <c r="B34" s="488"/>
      <c r="C34" s="488"/>
      <c r="D34" s="489"/>
      <c r="E34" s="146">
        <v>6329.1040990256397</v>
      </c>
      <c r="F34" s="286">
        <f t="shared" si="3"/>
        <v>0.62298463024575268</v>
      </c>
    </row>
    <row r="35" spans="1:6" x14ac:dyDescent="0.2">
      <c r="A35" s="488" t="s">
        <v>373</v>
      </c>
      <c r="B35" s="488"/>
      <c r="C35" s="488"/>
      <c r="D35" s="489"/>
      <c r="E35" s="146">
        <v>1183.9352412294299</v>
      </c>
      <c r="F35" s="286">
        <f t="shared" si="3"/>
        <v>0.11653678734811475</v>
      </c>
    </row>
    <row r="36" spans="1:6" x14ac:dyDescent="0.2">
      <c r="A36" s="272" t="s">
        <v>374</v>
      </c>
      <c r="B36" s="287"/>
      <c r="C36" s="287"/>
      <c r="D36" s="287"/>
      <c r="E36" s="146">
        <v>497.63450917008601</v>
      </c>
      <c r="F36" s="286">
        <f t="shared" si="3"/>
        <v>4.8983022848459665E-2</v>
      </c>
    </row>
    <row r="37" spans="1:6" x14ac:dyDescent="0.2">
      <c r="A37" s="488" t="s">
        <v>371</v>
      </c>
      <c r="B37" s="488"/>
      <c r="C37" s="488"/>
      <c r="D37" s="489"/>
      <c r="E37" s="146">
        <v>278.52354353598798</v>
      </c>
      <c r="F37" s="286">
        <f t="shared" si="3"/>
        <v>2.7415552670593125E-2</v>
      </c>
    </row>
    <row r="38" spans="1:6" x14ac:dyDescent="0.2">
      <c r="A38" s="488" t="s">
        <v>375</v>
      </c>
      <c r="B38" s="488"/>
      <c r="C38" s="488"/>
      <c r="D38" s="489"/>
      <c r="E38" s="146">
        <v>681.29769051016694</v>
      </c>
      <c r="F38" s="286">
        <f t="shared" si="3"/>
        <v>6.7061306492826281E-2</v>
      </c>
    </row>
    <row r="39" spans="1:6" x14ac:dyDescent="0.2">
      <c r="A39" s="488" t="s">
        <v>376</v>
      </c>
      <c r="B39" s="488"/>
      <c r="C39" s="488"/>
      <c r="D39" s="489"/>
      <c r="E39" s="146">
        <v>245.718983016436</v>
      </c>
      <c r="F39" s="286">
        <f t="shared" si="3"/>
        <v>2.4186543211135232E-2</v>
      </c>
    </row>
    <row r="40" spans="1:6" x14ac:dyDescent="0.2">
      <c r="A40" s="488" t="s">
        <v>377</v>
      </c>
      <c r="B40" s="488"/>
      <c r="C40" s="488"/>
      <c r="D40" s="489"/>
      <c r="E40" s="146">
        <v>72.310564612547594</v>
      </c>
      <c r="F40" s="286">
        <f t="shared" si="3"/>
        <v>7.1176535656831321E-3</v>
      </c>
    </row>
    <row r="41" spans="1:6" x14ac:dyDescent="0.2">
      <c r="A41" s="488" t="s">
        <v>365</v>
      </c>
      <c r="B41" s="488"/>
      <c r="C41" s="488"/>
      <c r="D41" s="489"/>
      <c r="E41" s="146">
        <v>-3335.22007362366</v>
      </c>
      <c r="F41" s="286">
        <f t="shared" si="3"/>
        <v>-0.32829146303258339</v>
      </c>
    </row>
    <row r="42" spans="1:6" x14ac:dyDescent="0.2">
      <c r="A42" s="488" t="s">
        <v>92</v>
      </c>
      <c r="B42" s="488"/>
      <c r="C42" s="488"/>
      <c r="D42" s="488"/>
      <c r="E42" s="149">
        <v>0</v>
      </c>
      <c r="F42" s="285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9" priority="4">
      <formula>$M5=MAX($M$5:$M$28)</formula>
    </cfRule>
  </conditionalFormatting>
  <conditionalFormatting sqref="N5:O28">
    <cfRule type="expression" dxfId="8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436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3700.6124165760698</v>
      </c>
      <c r="C5" s="278">
        <v>5783.9100146906003</v>
      </c>
      <c r="D5" s="278">
        <v>287.42917754917198</v>
      </c>
      <c r="E5" s="278">
        <v>440.31293881565801</v>
      </c>
      <c r="F5" s="278">
        <v>119.50309040918999</v>
      </c>
      <c r="G5" s="278">
        <v>0</v>
      </c>
      <c r="H5" s="278">
        <v>0</v>
      </c>
      <c r="I5" s="278">
        <v>142.52180485092001</v>
      </c>
      <c r="J5" s="278">
        <v>-2037.03847231031</v>
      </c>
      <c r="K5" s="278">
        <v>-154.79818526054001</v>
      </c>
      <c r="L5" s="278">
        <v>-740.15904027832903</v>
      </c>
      <c r="M5" s="278">
        <v>8282.4527853207601</v>
      </c>
      <c r="N5" s="278">
        <v>7542.2937450424297</v>
      </c>
      <c r="O5" s="278">
        <f>M5</f>
        <v>8282.4527853207601</v>
      </c>
      <c r="P5" s="26">
        <f t="shared" ref="P5:P28" si="0">IF(J5&lt;0,0,J5)</f>
        <v>0</v>
      </c>
      <c r="Q5" s="26">
        <f t="shared" ref="Q5:Q28" si="1">IF(J5&lt;0,J5,0)</f>
        <v>-2037.03847231031</v>
      </c>
    </row>
    <row r="6" spans="1:27" ht="12.6" customHeight="1" x14ac:dyDescent="0.2">
      <c r="A6" s="222">
        <v>4.1666666666666664E-2</v>
      </c>
      <c r="B6" s="223">
        <v>3700.6157502741598</v>
      </c>
      <c r="C6" s="224">
        <v>5675.3810981634197</v>
      </c>
      <c r="D6" s="224">
        <v>278.21777558237801</v>
      </c>
      <c r="E6" s="224">
        <v>438.17557840441998</v>
      </c>
      <c r="F6" s="224">
        <v>117.105987425104</v>
      </c>
      <c r="G6" s="224">
        <v>0</v>
      </c>
      <c r="H6" s="224">
        <v>0</v>
      </c>
      <c r="I6" s="224">
        <v>142.013638017635</v>
      </c>
      <c r="J6" s="224">
        <v>-1041.4902159913399</v>
      </c>
      <c r="K6" s="224">
        <v>-1007.26949736583</v>
      </c>
      <c r="L6" s="224">
        <v>-730.23522993261804</v>
      </c>
      <c r="M6" s="225">
        <v>8302.7501145099504</v>
      </c>
      <c r="N6" s="224">
        <v>7572.5148845773301</v>
      </c>
      <c r="O6" s="225">
        <f t="shared" ref="O6:O28" si="2">M6</f>
        <v>8302.7501145099504</v>
      </c>
      <c r="P6" s="26">
        <f t="shared" si="0"/>
        <v>0</v>
      </c>
      <c r="Q6" s="26">
        <f t="shared" si="1"/>
        <v>-1041.4902159913399</v>
      </c>
    </row>
    <row r="7" spans="1:27" ht="12.6" customHeight="1" x14ac:dyDescent="0.2">
      <c r="A7" s="222">
        <v>8.3333333333333301E-2</v>
      </c>
      <c r="B7" s="223">
        <v>3702.0696049102798</v>
      </c>
      <c r="C7" s="224">
        <v>5453.34970696867</v>
      </c>
      <c r="D7" s="224">
        <v>277.43538790919303</v>
      </c>
      <c r="E7" s="224">
        <v>441.19255547553797</v>
      </c>
      <c r="F7" s="224">
        <v>114.716836075046</v>
      </c>
      <c r="G7" s="224">
        <v>0</v>
      </c>
      <c r="H7" s="224">
        <v>0</v>
      </c>
      <c r="I7" s="224">
        <v>149.21925029828</v>
      </c>
      <c r="J7" s="224">
        <v>-877.20728354608605</v>
      </c>
      <c r="K7" s="224">
        <v>-1101.1262336341499</v>
      </c>
      <c r="L7" s="224">
        <v>-710.83053201030498</v>
      </c>
      <c r="M7" s="225">
        <v>8159.6498244567601</v>
      </c>
      <c r="N7" s="224">
        <v>7448.8192924464602</v>
      </c>
      <c r="O7" s="225">
        <f t="shared" si="2"/>
        <v>8159.6498244567601</v>
      </c>
      <c r="P7" s="26">
        <f t="shared" si="0"/>
        <v>0</v>
      </c>
      <c r="Q7" s="26">
        <f t="shared" si="1"/>
        <v>-877.20728354608605</v>
      </c>
    </row>
    <row r="8" spans="1:27" ht="12.6" customHeight="1" x14ac:dyDescent="0.2">
      <c r="A8" s="222">
        <v>0.125</v>
      </c>
      <c r="B8" s="223">
        <v>3701.4193791061498</v>
      </c>
      <c r="C8" s="224">
        <v>5336.8393192919502</v>
      </c>
      <c r="D8" s="224">
        <v>276.925504948921</v>
      </c>
      <c r="E8" s="224">
        <v>442.21039808281802</v>
      </c>
      <c r="F8" s="224">
        <v>114.477131613024</v>
      </c>
      <c r="G8" s="224">
        <v>0</v>
      </c>
      <c r="H8" s="224">
        <v>0</v>
      </c>
      <c r="I8" s="224">
        <v>125.918129622734</v>
      </c>
      <c r="J8" s="224">
        <v>-818.40830718347604</v>
      </c>
      <c r="K8" s="224">
        <v>-1093.3888781933399</v>
      </c>
      <c r="L8" s="224">
        <v>-700.19165955547203</v>
      </c>
      <c r="M8" s="225">
        <v>8085.9926772887902</v>
      </c>
      <c r="N8" s="224">
        <v>7385.8010177333199</v>
      </c>
      <c r="O8" s="225">
        <f t="shared" si="2"/>
        <v>8085.9926772887902</v>
      </c>
      <c r="P8" s="26">
        <f t="shared" si="0"/>
        <v>0</v>
      </c>
      <c r="Q8" s="26">
        <f t="shared" si="1"/>
        <v>-818.40830718347604</v>
      </c>
    </row>
    <row r="9" spans="1:27" ht="12.6" customHeight="1" x14ac:dyDescent="0.2">
      <c r="A9" s="222">
        <v>0.16666666666666699</v>
      </c>
      <c r="B9" s="223">
        <v>3701.4860652792499</v>
      </c>
      <c r="C9" s="224">
        <v>5531.47932651053</v>
      </c>
      <c r="D9" s="224">
        <v>277.31669534179201</v>
      </c>
      <c r="E9" s="224">
        <v>454.92376223917302</v>
      </c>
      <c r="F9" s="224">
        <v>114.25300758119</v>
      </c>
      <c r="G9" s="224">
        <v>0</v>
      </c>
      <c r="H9" s="224">
        <v>0</v>
      </c>
      <c r="I9" s="224">
        <v>121.704981273828</v>
      </c>
      <c r="J9" s="224">
        <v>-866.00443657850201</v>
      </c>
      <c r="K9" s="224">
        <v>-1027.8562755115099</v>
      </c>
      <c r="L9" s="224">
        <v>-718.08335762924401</v>
      </c>
      <c r="M9" s="225">
        <v>8307.3031261357391</v>
      </c>
      <c r="N9" s="224">
        <v>7589.2197685065003</v>
      </c>
      <c r="O9" s="225">
        <f t="shared" si="2"/>
        <v>8307.3031261357391</v>
      </c>
      <c r="P9" s="26">
        <f t="shared" si="0"/>
        <v>0</v>
      </c>
      <c r="Q9" s="26">
        <f t="shared" si="1"/>
        <v>-866.00443657850201</v>
      </c>
    </row>
    <row r="10" spans="1:27" ht="12.6" customHeight="1" x14ac:dyDescent="0.2">
      <c r="A10" s="222">
        <v>0.20833333333333301</v>
      </c>
      <c r="B10" s="223">
        <v>3699.1002161177498</v>
      </c>
      <c r="C10" s="224">
        <v>5807.8183354589901</v>
      </c>
      <c r="D10" s="224">
        <v>287.36899227297198</v>
      </c>
      <c r="E10" s="224">
        <v>470.88799482858701</v>
      </c>
      <c r="F10" s="224">
        <v>113.976321381882</v>
      </c>
      <c r="G10" s="224">
        <v>0</v>
      </c>
      <c r="H10" s="224">
        <v>0</v>
      </c>
      <c r="I10" s="224">
        <v>135.04276279332001</v>
      </c>
      <c r="J10" s="224">
        <v>-1304.9984542510399</v>
      </c>
      <c r="K10" s="224">
        <v>-311.55488613746098</v>
      </c>
      <c r="L10" s="224">
        <v>-743.65952380570195</v>
      </c>
      <c r="M10" s="225">
        <v>8897.6412824649906</v>
      </c>
      <c r="N10" s="224">
        <v>8153.9817586592899</v>
      </c>
      <c r="O10" s="225">
        <f t="shared" si="2"/>
        <v>8897.6412824649906</v>
      </c>
      <c r="P10" s="26">
        <f t="shared" si="0"/>
        <v>0</v>
      </c>
      <c r="Q10" s="26">
        <f t="shared" si="1"/>
        <v>-1304.9984542510399</v>
      </c>
    </row>
    <row r="11" spans="1:27" ht="12.6" customHeight="1" x14ac:dyDescent="0.2">
      <c r="A11" s="222">
        <v>0.25</v>
      </c>
      <c r="B11" s="223">
        <v>3699.3019557326602</v>
      </c>
      <c r="C11" s="224">
        <v>6130.7617847892498</v>
      </c>
      <c r="D11" s="224">
        <v>510.83711641770998</v>
      </c>
      <c r="E11" s="224">
        <v>528.830127951088</v>
      </c>
      <c r="F11" s="224">
        <v>167.964374460572</v>
      </c>
      <c r="G11" s="224">
        <v>0</v>
      </c>
      <c r="H11" s="224">
        <v>0.64797387492434999</v>
      </c>
      <c r="I11" s="224">
        <v>167.47344871193599</v>
      </c>
      <c r="J11" s="224">
        <v>-1117.7570413892799</v>
      </c>
      <c r="K11" s="224">
        <v>0</v>
      </c>
      <c r="L11" s="224">
        <v>-780.00607140442696</v>
      </c>
      <c r="M11" s="225">
        <v>10088.059740548901</v>
      </c>
      <c r="N11" s="224">
        <v>9308.0536691444304</v>
      </c>
      <c r="O11" s="225">
        <f t="shared" si="2"/>
        <v>10088.059740548901</v>
      </c>
      <c r="P11" s="26">
        <f t="shared" si="0"/>
        <v>0</v>
      </c>
      <c r="Q11" s="26">
        <f t="shared" si="1"/>
        <v>-1117.7570413892799</v>
      </c>
    </row>
    <row r="12" spans="1:27" ht="12.6" customHeight="1" x14ac:dyDescent="0.2">
      <c r="A12" s="222">
        <v>0.29166666666666702</v>
      </c>
      <c r="B12" s="223">
        <v>3701.6677904942899</v>
      </c>
      <c r="C12" s="224">
        <v>6218.2952585698404</v>
      </c>
      <c r="D12" s="224">
        <v>1074.4226887006901</v>
      </c>
      <c r="E12" s="224">
        <v>534.05332774668602</v>
      </c>
      <c r="F12" s="224">
        <v>186.413463965375</v>
      </c>
      <c r="G12" s="224">
        <v>0</v>
      </c>
      <c r="H12" s="224">
        <v>3.4689630945741401</v>
      </c>
      <c r="I12" s="224">
        <v>197.5639436136</v>
      </c>
      <c r="J12" s="224">
        <v>-1266.16995818387</v>
      </c>
      <c r="K12" s="224">
        <v>0</v>
      </c>
      <c r="L12" s="224">
        <v>-798.22374886283103</v>
      </c>
      <c r="M12" s="225">
        <v>10649.715478001201</v>
      </c>
      <c r="N12" s="224">
        <v>9851.4917291383608</v>
      </c>
      <c r="O12" s="225">
        <f t="shared" si="2"/>
        <v>10649.715478001201</v>
      </c>
      <c r="P12" s="26">
        <f t="shared" si="0"/>
        <v>0</v>
      </c>
      <c r="Q12" s="26">
        <f t="shared" si="1"/>
        <v>-1266.16995818387</v>
      </c>
    </row>
    <row r="13" spans="1:27" ht="12.6" customHeight="1" x14ac:dyDescent="0.2">
      <c r="A13" s="222">
        <v>0.33333333333333298</v>
      </c>
      <c r="B13" s="223">
        <v>3699.95552744622</v>
      </c>
      <c r="C13" s="224">
        <v>6190.44595025953</v>
      </c>
      <c r="D13" s="224">
        <v>1084.2101430708999</v>
      </c>
      <c r="E13" s="224">
        <v>552.70440033460602</v>
      </c>
      <c r="F13" s="224">
        <v>258.80664645277102</v>
      </c>
      <c r="G13" s="224">
        <v>149.45678854223499</v>
      </c>
      <c r="H13" s="224">
        <v>46.358621957270202</v>
      </c>
      <c r="I13" s="224">
        <v>211.816546418706</v>
      </c>
      <c r="J13" s="224">
        <v>-1326.0577263862899</v>
      </c>
      <c r="K13" s="224">
        <v>0</v>
      </c>
      <c r="L13" s="224">
        <v>-800.130306324309</v>
      </c>
      <c r="M13" s="225">
        <v>10867.696898095901</v>
      </c>
      <c r="N13" s="224">
        <v>10067.5665917716</v>
      </c>
      <c r="O13" s="225">
        <f t="shared" si="2"/>
        <v>10867.696898095901</v>
      </c>
      <c r="P13" s="26">
        <f t="shared" si="0"/>
        <v>0</v>
      </c>
      <c r="Q13" s="26">
        <f t="shared" si="1"/>
        <v>-1326.0577263862899</v>
      </c>
    </row>
    <row r="14" spans="1:27" ht="12.6" customHeight="1" x14ac:dyDescent="0.2">
      <c r="A14" s="222">
        <v>0.375</v>
      </c>
      <c r="B14" s="223">
        <v>3695.2538612057501</v>
      </c>
      <c r="C14" s="224">
        <v>6157.5900503893599</v>
      </c>
      <c r="D14" s="224">
        <v>1002.5551442050501</v>
      </c>
      <c r="E14" s="224">
        <v>551.459842968364</v>
      </c>
      <c r="F14" s="224">
        <v>249.26151873451701</v>
      </c>
      <c r="G14" s="224">
        <v>0.73983635795033598</v>
      </c>
      <c r="H14" s="224">
        <v>91.398472104557698</v>
      </c>
      <c r="I14" s="224">
        <v>214.45873768891499</v>
      </c>
      <c r="J14" s="224">
        <v>-939.71367309486095</v>
      </c>
      <c r="K14" s="224">
        <v>0</v>
      </c>
      <c r="L14" s="224">
        <v>-794.27193750666299</v>
      </c>
      <c r="M14" s="225">
        <v>11023.0037905596</v>
      </c>
      <c r="N14" s="224">
        <v>10228.731853052899</v>
      </c>
      <c r="O14" s="225">
        <f t="shared" si="2"/>
        <v>11023.0037905596</v>
      </c>
      <c r="P14" s="26">
        <f t="shared" si="0"/>
        <v>0</v>
      </c>
      <c r="Q14" s="26">
        <f t="shared" si="1"/>
        <v>-939.71367309486095</v>
      </c>
    </row>
    <row r="15" spans="1:27" ht="12.6" customHeight="1" x14ac:dyDescent="0.2">
      <c r="A15" s="222">
        <v>0.41666666666666702</v>
      </c>
      <c r="B15" s="223">
        <v>3696.7293909851101</v>
      </c>
      <c r="C15" s="224">
        <v>6196.9692095111895</v>
      </c>
      <c r="D15" s="224">
        <v>886.56532341591003</v>
      </c>
      <c r="E15" s="224">
        <v>536.60051497361906</v>
      </c>
      <c r="F15" s="224">
        <v>261.46657932071003</v>
      </c>
      <c r="G15" s="224">
        <v>0</v>
      </c>
      <c r="H15" s="224">
        <v>89.917477682710995</v>
      </c>
      <c r="I15" s="224">
        <v>228.40193051886999</v>
      </c>
      <c r="J15" s="224">
        <v>-832.79475310771295</v>
      </c>
      <c r="K15" s="224">
        <v>0</v>
      </c>
      <c r="L15" s="224">
        <v>-795.37266556976999</v>
      </c>
      <c r="M15" s="225">
        <v>11063.855673300401</v>
      </c>
      <c r="N15" s="224">
        <v>10268.4830077306</v>
      </c>
      <c r="O15" s="225">
        <f t="shared" si="2"/>
        <v>11063.855673300401</v>
      </c>
      <c r="P15" s="26">
        <f t="shared" si="0"/>
        <v>0</v>
      </c>
      <c r="Q15" s="26">
        <f t="shared" si="1"/>
        <v>-832.79475310771295</v>
      </c>
    </row>
    <row r="16" spans="1:27" ht="12.6" customHeight="1" x14ac:dyDescent="0.2">
      <c r="A16" s="222">
        <v>0.45833333333333298</v>
      </c>
      <c r="B16" s="223">
        <v>3695.0404353305098</v>
      </c>
      <c r="C16" s="224">
        <v>6178.6679942247101</v>
      </c>
      <c r="D16" s="224">
        <v>943.96381906675401</v>
      </c>
      <c r="E16" s="224">
        <v>537.54734089731096</v>
      </c>
      <c r="F16" s="224">
        <v>293.35391305344501</v>
      </c>
      <c r="G16" s="224">
        <v>0</v>
      </c>
      <c r="H16" s="224">
        <v>105.901968670909</v>
      </c>
      <c r="I16" s="224">
        <v>243.11506816942699</v>
      </c>
      <c r="J16" s="224">
        <v>-914.14907984877595</v>
      </c>
      <c r="K16" s="224">
        <v>0</v>
      </c>
      <c r="L16" s="224">
        <v>-795.370124272211</v>
      </c>
      <c r="M16" s="225">
        <v>11083.441459564299</v>
      </c>
      <c r="N16" s="224">
        <v>10288.071335292099</v>
      </c>
      <c r="O16" s="225">
        <f t="shared" si="2"/>
        <v>11083.441459564299</v>
      </c>
      <c r="P16" s="26">
        <f t="shared" si="0"/>
        <v>0</v>
      </c>
      <c r="Q16" s="26">
        <f t="shared" si="1"/>
        <v>-914.14907984877595</v>
      </c>
    </row>
    <row r="17" spans="1:17" ht="12.6" customHeight="1" x14ac:dyDescent="0.2">
      <c r="A17" s="222">
        <v>0.5</v>
      </c>
      <c r="B17" s="223">
        <v>3690.6955887579802</v>
      </c>
      <c r="C17" s="224">
        <v>6099.9144174229205</v>
      </c>
      <c r="D17" s="224">
        <v>950.04643663253</v>
      </c>
      <c r="E17" s="224">
        <v>537.55822414481997</v>
      </c>
      <c r="F17" s="224">
        <v>310.28072434249901</v>
      </c>
      <c r="G17" s="224">
        <v>0</v>
      </c>
      <c r="H17" s="224">
        <v>95.169873789428394</v>
      </c>
      <c r="I17" s="224">
        <v>237.73544775034401</v>
      </c>
      <c r="J17" s="224">
        <v>-759.65371861931305</v>
      </c>
      <c r="K17" s="224">
        <v>0</v>
      </c>
      <c r="L17" s="224">
        <v>-788.16332832324395</v>
      </c>
      <c r="M17" s="225">
        <v>11161.746994221199</v>
      </c>
      <c r="N17" s="224">
        <v>10373.583665898001</v>
      </c>
      <c r="O17" s="225">
        <f t="shared" si="2"/>
        <v>11161.746994221199</v>
      </c>
      <c r="P17" s="26">
        <f t="shared" si="0"/>
        <v>0</v>
      </c>
      <c r="Q17" s="26">
        <f t="shared" si="1"/>
        <v>-759.65371861931305</v>
      </c>
    </row>
    <row r="18" spans="1:17" ht="12.6" customHeight="1" x14ac:dyDescent="0.2">
      <c r="A18" s="222">
        <v>0.54166666666666696</v>
      </c>
      <c r="B18" s="223">
        <v>3692.2328061985299</v>
      </c>
      <c r="C18" s="224">
        <v>6187.7094208918397</v>
      </c>
      <c r="D18" s="224">
        <v>993.21298083134297</v>
      </c>
      <c r="E18" s="224">
        <v>541.11720690526295</v>
      </c>
      <c r="F18" s="224">
        <v>242.60215774590901</v>
      </c>
      <c r="G18" s="224">
        <v>97.363109609874996</v>
      </c>
      <c r="H18" s="224">
        <v>60.289347144647699</v>
      </c>
      <c r="I18" s="224">
        <v>230.61964073537101</v>
      </c>
      <c r="J18" s="224">
        <v>-813.85428018257903</v>
      </c>
      <c r="K18" s="224">
        <v>0</v>
      </c>
      <c r="L18" s="224">
        <v>-797.00465581212802</v>
      </c>
      <c r="M18" s="225">
        <v>11231.2923898802</v>
      </c>
      <c r="N18" s="224">
        <v>10434.287734068101</v>
      </c>
      <c r="O18" s="225">
        <f t="shared" si="2"/>
        <v>11231.2923898802</v>
      </c>
      <c r="P18" s="26">
        <f t="shared" si="0"/>
        <v>0</v>
      </c>
      <c r="Q18" s="26">
        <f t="shared" si="1"/>
        <v>-813.85428018257903</v>
      </c>
    </row>
    <row r="19" spans="1:17" ht="12.6" customHeight="1" x14ac:dyDescent="0.2">
      <c r="A19" s="222">
        <v>0.58333333333333304</v>
      </c>
      <c r="B19" s="223">
        <v>3695.34722510444</v>
      </c>
      <c r="C19" s="224">
        <v>6265.6675156813099</v>
      </c>
      <c r="D19" s="224">
        <v>1107.2497097302801</v>
      </c>
      <c r="E19" s="224">
        <v>608.93902562789594</v>
      </c>
      <c r="F19" s="224">
        <v>222.92006173164799</v>
      </c>
      <c r="G19" s="224">
        <v>63.441413547138801</v>
      </c>
      <c r="H19" s="224">
        <v>22.306486256439999</v>
      </c>
      <c r="I19" s="224">
        <v>224.509813923199</v>
      </c>
      <c r="J19" s="224">
        <v>-1038.5684811909</v>
      </c>
      <c r="K19" s="224">
        <v>0</v>
      </c>
      <c r="L19" s="224">
        <v>-808.31983458449201</v>
      </c>
      <c r="M19" s="225">
        <v>11171.8127704115</v>
      </c>
      <c r="N19" s="224">
        <v>10363.492935827</v>
      </c>
      <c r="O19" s="225">
        <f t="shared" si="2"/>
        <v>11171.8127704115</v>
      </c>
      <c r="P19" s="26">
        <f t="shared" si="0"/>
        <v>0</v>
      </c>
      <c r="Q19" s="26">
        <f t="shared" si="1"/>
        <v>-1038.5684811909</v>
      </c>
    </row>
    <row r="20" spans="1:17" ht="12.6" customHeight="1" x14ac:dyDescent="0.2">
      <c r="A20" s="222">
        <v>0.625</v>
      </c>
      <c r="B20" s="223">
        <v>3696.47930257181</v>
      </c>
      <c r="C20" s="224">
        <v>6235.25619604858</v>
      </c>
      <c r="D20" s="224">
        <v>1244.65944116221</v>
      </c>
      <c r="E20" s="224">
        <v>580.14164863782196</v>
      </c>
      <c r="F20" s="224">
        <v>160.07991070823601</v>
      </c>
      <c r="G20" s="224">
        <v>544.59210681081197</v>
      </c>
      <c r="H20" s="224">
        <v>5.4518886983685801</v>
      </c>
      <c r="I20" s="224">
        <v>225.77294824643101</v>
      </c>
      <c r="J20" s="224">
        <v>-1483.52372136699</v>
      </c>
      <c r="K20" s="224">
        <v>0</v>
      </c>
      <c r="L20" s="224">
        <v>-811.82055338676901</v>
      </c>
      <c r="M20" s="225">
        <v>11208.909721517301</v>
      </c>
      <c r="N20" s="224">
        <v>10397.0891681305</v>
      </c>
      <c r="O20" s="225">
        <f t="shared" si="2"/>
        <v>11208.909721517301</v>
      </c>
      <c r="P20" s="26">
        <f t="shared" si="0"/>
        <v>0</v>
      </c>
      <c r="Q20" s="26">
        <f t="shared" si="1"/>
        <v>-1483.52372136699</v>
      </c>
    </row>
    <row r="21" spans="1:17" ht="12.6" customHeight="1" x14ac:dyDescent="0.2">
      <c r="A21" s="222">
        <v>0.66666666666666696</v>
      </c>
      <c r="B21" s="223">
        <v>3695.5689791192199</v>
      </c>
      <c r="C21" s="224">
        <v>6296.6281086798199</v>
      </c>
      <c r="D21" s="224">
        <v>1109.1213655239201</v>
      </c>
      <c r="E21" s="224">
        <v>549.04839161394</v>
      </c>
      <c r="F21" s="224">
        <v>153.92719320788899</v>
      </c>
      <c r="G21" s="224">
        <v>658.50085913079397</v>
      </c>
      <c r="H21" s="224">
        <v>2.0467818055572402</v>
      </c>
      <c r="I21" s="224">
        <v>233.14354890796699</v>
      </c>
      <c r="J21" s="224">
        <v>-1480.07475283706</v>
      </c>
      <c r="K21" s="224">
        <v>0</v>
      </c>
      <c r="L21" s="224">
        <v>-814.75205312770004</v>
      </c>
      <c r="M21" s="225">
        <v>11217.910475152001</v>
      </c>
      <c r="N21" s="224">
        <v>10403.1584220243</v>
      </c>
      <c r="O21" s="225">
        <f t="shared" si="2"/>
        <v>11217.910475152001</v>
      </c>
      <c r="P21" s="26">
        <f t="shared" si="0"/>
        <v>0</v>
      </c>
      <c r="Q21" s="26">
        <f t="shared" si="1"/>
        <v>-1480.07475283706</v>
      </c>
    </row>
    <row r="22" spans="1:17" ht="12.6" customHeight="1" x14ac:dyDescent="0.2">
      <c r="A22" s="222">
        <v>0.70833333333333304</v>
      </c>
      <c r="B22" s="223">
        <v>3696.9228024604699</v>
      </c>
      <c r="C22" s="224">
        <v>6347.5446307063103</v>
      </c>
      <c r="D22" s="224">
        <v>1159.4146482251399</v>
      </c>
      <c r="E22" s="224">
        <v>550.596897744383</v>
      </c>
      <c r="F22" s="224">
        <v>218.37668704407599</v>
      </c>
      <c r="G22" s="224">
        <v>741.70578228148895</v>
      </c>
      <c r="H22" s="224">
        <v>0</v>
      </c>
      <c r="I22" s="224">
        <v>240.87382628584999</v>
      </c>
      <c r="J22" s="224">
        <v>-1874.8891087274601</v>
      </c>
      <c r="K22" s="224">
        <v>0</v>
      </c>
      <c r="L22" s="224">
        <v>-821.92940509520804</v>
      </c>
      <c r="M22" s="225">
        <v>11080.5461660203</v>
      </c>
      <c r="N22" s="224">
        <v>10258.616760925101</v>
      </c>
      <c r="O22" s="225">
        <f t="shared" si="2"/>
        <v>11080.5461660203</v>
      </c>
      <c r="P22" s="26">
        <f t="shared" si="0"/>
        <v>0</v>
      </c>
      <c r="Q22" s="26">
        <f t="shared" si="1"/>
        <v>-1874.8891087274601</v>
      </c>
    </row>
    <row r="23" spans="1:17" ht="12.6" customHeight="1" x14ac:dyDescent="0.2">
      <c r="A23" s="222">
        <v>0.75</v>
      </c>
      <c r="B23" s="223">
        <v>3695.4806137324299</v>
      </c>
      <c r="C23" s="224">
        <v>6308.5437149570098</v>
      </c>
      <c r="D23" s="224">
        <v>1147.6547395790001</v>
      </c>
      <c r="E23" s="224">
        <v>556.80526612924098</v>
      </c>
      <c r="F23" s="224">
        <v>201.768483124558</v>
      </c>
      <c r="G23" s="224">
        <v>610.00969086792895</v>
      </c>
      <c r="H23" s="224">
        <v>0</v>
      </c>
      <c r="I23" s="224">
        <v>238.43529471761701</v>
      </c>
      <c r="J23" s="224">
        <v>-2033.10924142661</v>
      </c>
      <c r="K23" s="224">
        <v>0</v>
      </c>
      <c r="L23" s="224">
        <v>-816.68033975137803</v>
      </c>
      <c r="M23" s="225">
        <v>10725.588561681199</v>
      </c>
      <c r="N23" s="224">
        <v>9908.9082219297907</v>
      </c>
      <c r="O23" s="225">
        <f t="shared" si="2"/>
        <v>10725.588561681199</v>
      </c>
      <c r="P23" s="26">
        <f t="shared" si="0"/>
        <v>0</v>
      </c>
      <c r="Q23" s="26">
        <f t="shared" si="1"/>
        <v>-2033.10924142661</v>
      </c>
    </row>
    <row r="24" spans="1:17" ht="12.6" customHeight="1" x14ac:dyDescent="0.2">
      <c r="A24" s="222">
        <v>0.79166666666666696</v>
      </c>
      <c r="B24" s="223">
        <v>3695.4022453694602</v>
      </c>
      <c r="C24" s="224">
        <v>6373.1379032464502</v>
      </c>
      <c r="D24" s="224">
        <v>1134.99183929951</v>
      </c>
      <c r="E24" s="224">
        <v>554.319361272023</v>
      </c>
      <c r="F24" s="224">
        <v>145.19662270026899</v>
      </c>
      <c r="G24" s="224">
        <v>540.55789292204304</v>
      </c>
      <c r="H24" s="224">
        <v>0</v>
      </c>
      <c r="I24" s="224">
        <v>234.04818583839</v>
      </c>
      <c r="J24" s="224">
        <v>-2053.9396931165102</v>
      </c>
      <c r="K24" s="224">
        <v>0</v>
      </c>
      <c r="L24" s="224">
        <v>-820.65649100205303</v>
      </c>
      <c r="M24" s="225">
        <v>10623.7143575316</v>
      </c>
      <c r="N24" s="224">
        <v>9803.0578665295707</v>
      </c>
      <c r="O24" s="225">
        <f t="shared" si="2"/>
        <v>10623.7143575316</v>
      </c>
      <c r="P24" s="26">
        <f t="shared" si="0"/>
        <v>0</v>
      </c>
      <c r="Q24" s="26">
        <f t="shared" si="1"/>
        <v>-2053.9396931165102</v>
      </c>
    </row>
    <row r="25" spans="1:17" ht="12.6" customHeight="1" x14ac:dyDescent="0.2">
      <c r="A25" s="222">
        <v>0.83333333333333304</v>
      </c>
      <c r="B25" s="223">
        <v>3692.58959737333</v>
      </c>
      <c r="C25" s="224">
        <v>6195.5243973403803</v>
      </c>
      <c r="D25" s="224">
        <v>621.44865601291201</v>
      </c>
      <c r="E25" s="224">
        <v>554.01004259260401</v>
      </c>
      <c r="F25" s="224">
        <v>265.761668153919</v>
      </c>
      <c r="G25" s="224">
        <v>555.54455658314896</v>
      </c>
      <c r="H25" s="224">
        <v>0</v>
      </c>
      <c r="I25" s="224">
        <v>227.77159813692299</v>
      </c>
      <c r="J25" s="224">
        <v>-1972.6095414215699</v>
      </c>
      <c r="K25" s="224">
        <v>-4.8582913032821501E-2</v>
      </c>
      <c r="L25" s="224">
        <v>-797.22113579637198</v>
      </c>
      <c r="M25" s="225">
        <v>10139.992391858599</v>
      </c>
      <c r="N25" s="224">
        <v>9342.7712560622404</v>
      </c>
      <c r="O25" s="225">
        <f t="shared" si="2"/>
        <v>10139.992391858599</v>
      </c>
      <c r="P25" s="26">
        <f t="shared" si="0"/>
        <v>0</v>
      </c>
      <c r="Q25" s="26">
        <f t="shared" si="1"/>
        <v>-1972.6095414215699</v>
      </c>
    </row>
    <row r="26" spans="1:17" ht="12.6" customHeight="1" x14ac:dyDescent="0.2">
      <c r="A26" s="222">
        <v>0.875</v>
      </c>
      <c r="B26" s="223">
        <v>3687.5894776393702</v>
      </c>
      <c r="C26" s="224">
        <v>6155.6609019916204</v>
      </c>
      <c r="D26" s="224">
        <v>312.31834921816602</v>
      </c>
      <c r="E26" s="224">
        <v>544.65980450497295</v>
      </c>
      <c r="F26" s="224">
        <v>158.956531258052</v>
      </c>
      <c r="G26" s="224">
        <v>25.4479506783487</v>
      </c>
      <c r="H26" s="224">
        <v>0</v>
      </c>
      <c r="I26" s="224">
        <v>220.69222592992799</v>
      </c>
      <c r="J26" s="224">
        <v>-1507.6545414182899</v>
      </c>
      <c r="K26" s="224">
        <v>0</v>
      </c>
      <c r="L26" s="224">
        <v>-780.03745183469096</v>
      </c>
      <c r="M26" s="225">
        <v>9597.67069980216</v>
      </c>
      <c r="N26" s="224">
        <v>8817.6332479674693</v>
      </c>
      <c r="O26" s="225">
        <f t="shared" si="2"/>
        <v>9597.67069980216</v>
      </c>
      <c r="P26" s="26">
        <f t="shared" si="0"/>
        <v>0</v>
      </c>
      <c r="Q26" s="26">
        <f t="shared" si="1"/>
        <v>-1507.6545414182899</v>
      </c>
    </row>
    <row r="27" spans="1:17" ht="12.6" customHeight="1" x14ac:dyDescent="0.2">
      <c r="A27" s="222">
        <v>0.91666666666666696</v>
      </c>
      <c r="B27" s="223">
        <v>3686.25233907035</v>
      </c>
      <c r="C27" s="224">
        <v>6164.7220118270598</v>
      </c>
      <c r="D27" s="224">
        <v>313.30301979419198</v>
      </c>
      <c r="E27" s="224">
        <v>466.83488556088503</v>
      </c>
      <c r="F27" s="224">
        <v>108.39053302165701</v>
      </c>
      <c r="G27" s="224">
        <v>0</v>
      </c>
      <c r="H27" s="224">
        <v>0</v>
      </c>
      <c r="I27" s="224">
        <v>213.67532681506799</v>
      </c>
      <c r="J27" s="224">
        <v>-1837.7362282981201</v>
      </c>
      <c r="K27" s="224">
        <v>0</v>
      </c>
      <c r="L27" s="224">
        <v>-775.86642367059005</v>
      </c>
      <c r="M27" s="225">
        <v>9115.4418877910903</v>
      </c>
      <c r="N27" s="224">
        <v>8339.5754641205003</v>
      </c>
      <c r="O27" s="225">
        <f t="shared" si="2"/>
        <v>9115.4418877910903</v>
      </c>
      <c r="P27" s="26">
        <f t="shared" si="0"/>
        <v>0</v>
      </c>
      <c r="Q27" s="26">
        <f t="shared" si="1"/>
        <v>-1837.7362282981201</v>
      </c>
    </row>
    <row r="28" spans="1:17" ht="12.6" customHeight="1" x14ac:dyDescent="0.2">
      <c r="A28" s="220">
        <v>0.95833333333333304</v>
      </c>
      <c r="B28" s="221">
        <v>3685.2253199029001</v>
      </c>
      <c r="C28" s="221">
        <v>6054.7719573545501</v>
      </c>
      <c r="D28" s="221">
        <v>301.09749465613601</v>
      </c>
      <c r="E28" s="221">
        <v>452.85106679625898</v>
      </c>
      <c r="F28" s="221">
        <v>104.900769297298</v>
      </c>
      <c r="G28" s="221">
        <v>0</v>
      </c>
      <c r="H28" s="221">
        <v>0</v>
      </c>
      <c r="I28" s="221">
        <v>198.611610646114</v>
      </c>
      <c r="J28" s="221">
        <v>-2163.7726719706502</v>
      </c>
      <c r="K28" s="221">
        <v>-5.5284001868759897E-2</v>
      </c>
      <c r="L28" s="221">
        <v>-764.88805993315304</v>
      </c>
      <c r="M28" s="221">
        <v>8633.6302626807392</v>
      </c>
      <c r="N28" s="221">
        <v>7868.7422027475905</v>
      </c>
      <c r="O28" s="221">
        <f t="shared" si="2"/>
        <v>8633.6302626807392</v>
      </c>
      <c r="P28" s="26">
        <f t="shared" si="0"/>
        <v>0</v>
      </c>
      <c r="Q28" s="26">
        <f t="shared" si="1"/>
        <v>-2163.7726719706502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11231.2923898802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TRANSPOSE(INDEX(B5:K28,MATCH(MAX(M5:M28),M5:M28,0),0))</f>
        <v>3692.2328061985299</v>
      </c>
      <c r="F33" s="285">
        <f t="shared" si="3"/>
        <v>0.32874514152310425</v>
      </c>
    </row>
    <row r="34" spans="1:6" x14ac:dyDescent="0.2">
      <c r="A34" s="488" t="s">
        <v>370</v>
      </c>
      <c r="B34" s="488"/>
      <c r="C34" s="488"/>
      <c r="D34" s="489"/>
      <c r="E34" s="146">
        <v>6187.7094208918397</v>
      </c>
      <c r="F34" s="286">
        <f t="shared" si="3"/>
        <v>0.55093476388052987</v>
      </c>
    </row>
    <row r="35" spans="1:6" x14ac:dyDescent="0.2">
      <c r="A35" s="488" t="s">
        <v>373</v>
      </c>
      <c r="B35" s="488"/>
      <c r="C35" s="488"/>
      <c r="D35" s="489"/>
      <c r="E35" s="146">
        <v>993.21298083134297</v>
      </c>
      <c r="F35" s="286">
        <f t="shared" si="3"/>
        <v>8.8432652837554457E-2</v>
      </c>
    </row>
    <row r="36" spans="1:6" x14ac:dyDescent="0.2">
      <c r="A36" s="272" t="s">
        <v>374</v>
      </c>
      <c r="B36" s="287"/>
      <c r="C36" s="287"/>
      <c r="D36" s="287"/>
      <c r="E36" s="146">
        <v>541.11720690526295</v>
      </c>
      <c r="F36" s="286">
        <f t="shared" si="3"/>
        <v>4.8179424782211981E-2</v>
      </c>
    </row>
    <row r="37" spans="1:6" x14ac:dyDescent="0.2">
      <c r="A37" s="488" t="s">
        <v>371</v>
      </c>
      <c r="B37" s="488"/>
      <c r="C37" s="488"/>
      <c r="D37" s="489"/>
      <c r="E37" s="146">
        <v>242.60215774590901</v>
      </c>
      <c r="F37" s="286">
        <f t="shared" si="3"/>
        <v>2.1600555779716171E-2</v>
      </c>
    </row>
    <row r="38" spans="1:6" x14ac:dyDescent="0.2">
      <c r="A38" s="488" t="s">
        <v>375</v>
      </c>
      <c r="B38" s="488"/>
      <c r="C38" s="488"/>
      <c r="D38" s="489"/>
      <c r="E38" s="146">
        <v>97.363109609874996</v>
      </c>
      <c r="F38" s="286">
        <f t="shared" si="3"/>
        <v>8.6689141578757817E-3</v>
      </c>
    </row>
    <row r="39" spans="1:6" x14ac:dyDescent="0.2">
      <c r="A39" s="488" t="s">
        <v>376</v>
      </c>
      <c r="B39" s="488"/>
      <c r="C39" s="488"/>
      <c r="D39" s="489"/>
      <c r="E39" s="146">
        <v>60.289347144647699</v>
      </c>
      <c r="F39" s="286">
        <f t="shared" si="3"/>
        <v>5.3679794855105521E-3</v>
      </c>
    </row>
    <row r="40" spans="1:6" x14ac:dyDescent="0.2">
      <c r="A40" s="488" t="s">
        <v>377</v>
      </c>
      <c r="B40" s="488"/>
      <c r="C40" s="488"/>
      <c r="D40" s="489"/>
      <c r="E40" s="146">
        <v>230.61964073537101</v>
      </c>
      <c r="F40" s="286">
        <f t="shared" si="3"/>
        <v>2.0533669031995608E-2</v>
      </c>
    </row>
    <row r="41" spans="1:6" x14ac:dyDescent="0.2">
      <c r="A41" s="488" t="s">
        <v>365</v>
      </c>
      <c r="B41" s="488"/>
      <c r="C41" s="488"/>
      <c r="D41" s="489"/>
      <c r="E41" s="146">
        <v>-813.85428018257903</v>
      </c>
      <c r="F41" s="286">
        <f t="shared" si="3"/>
        <v>-7.2463101478498687E-2</v>
      </c>
    </row>
    <row r="42" spans="1:6" x14ac:dyDescent="0.2">
      <c r="A42" s="488" t="s">
        <v>92</v>
      </c>
      <c r="B42" s="488"/>
      <c r="C42" s="488"/>
      <c r="D42" s="488"/>
      <c r="E42" s="149">
        <v>0</v>
      </c>
      <c r="F42" s="285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7" priority="2">
      <formula>$M5=MAX($M$5:$M$28)</formula>
    </cfRule>
  </conditionalFormatting>
  <conditionalFormatting sqref="N5:O28">
    <cfRule type="expression" dxfId="6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437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3697.2413593445399</v>
      </c>
      <c r="C5" s="278">
        <v>5452.2188126068804</v>
      </c>
      <c r="D5" s="278">
        <v>310.20147526880402</v>
      </c>
      <c r="E5" s="278">
        <v>446.61827091366598</v>
      </c>
      <c r="F5" s="278">
        <v>123.97847127707</v>
      </c>
      <c r="G5" s="278">
        <v>0</v>
      </c>
      <c r="H5" s="278">
        <v>0</v>
      </c>
      <c r="I5" s="278">
        <v>40.684224245374899</v>
      </c>
      <c r="J5" s="278">
        <v>-825.39482772172505</v>
      </c>
      <c r="K5" s="278">
        <v>-783.34784453288398</v>
      </c>
      <c r="L5" s="278">
        <v>-765.23591952921902</v>
      </c>
      <c r="M5" s="278">
        <v>8462.1999414017191</v>
      </c>
      <c r="N5" s="278">
        <v>7696.9640218725099</v>
      </c>
      <c r="O5" s="278">
        <f>M5</f>
        <v>8462.1999414017191</v>
      </c>
      <c r="P5" s="26">
        <f t="shared" ref="P5:P28" si="0">IF(J5&lt;0,0,J5)</f>
        <v>0</v>
      </c>
      <c r="Q5" s="26">
        <f t="shared" ref="Q5:Q28" si="1">IF(J5&lt;0,J5,0)</f>
        <v>-825.39482772172505</v>
      </c>
    </row>
    <row r="6" spans="1:27" ht="12.6" customHeight="1" x14ac:dyDescent="0.2">
      <c r="A6" s="222">
        <v>4.1666666666666664E-2</v>
      </c>
      <c r="B6" s="223">
        <v>3698.3683587210598</v>
      </c>
      <c r="C6" s="224">
        <v>5428.7925436885898</v>
      </c>
      <c r="D6" s="224">
        <v>316.24826452361799</v>
      </c>
      <c r="E6" s="224">
        <v>445.41810705706098</v>
      </c>
      <c r="F6" s="224">
        <v>123.917187173778</v>
      </c>
      <c r="G6" s="224">
        <v>0</v>
      </c>
      <c r="H6" s="224">
        <v>0</v>
      </c>
      <c r="I6" s="224">
        <v>35.9691545334042</v>
      </c>
      <c r="J6" s="224">
        <v>-515.83203534991901</v>
      </c>
      <c r="K6" s="224">
        <v>-1052.4142715159901</v>
      </c>
      <c r="L6" s="224">
        <v>-763.035110515631</v>
      </c>
      <c r="M6" s="225">
        <v>8480.4673088315994</v>
      </c>
      <c r="N6" s="224">
        <v>7717.4321983159698</v>
      </c>
      <c r="O6" s="225">
        <f t="shared" ref="O6:O28" si="2">M6</f>
        <v>8480.4673088315994</v>
      </c>
      <c r="P6" s="26">
        <f t="shared" si="0"/>
        <v>0</v>
      </c>
      <c r="Q6" s="26">
        <f t="shared" si="1"/>
        <v>-515.83203534991901</v>
      </c>
    </row>
    <row r="7" spans="1:27" ht="12.6" customHeight="1" x14ac:dyDescent="0.2">
      <c r="A7" s="222">
        <v>8.3333333333333301E-2</v>
      </c>
      <c r="B7" s="223">
        <v>3696.8295765899302</v>
      </c>
      <c r="C7" s="224">
        <v>5286.6033895409</v>
      </c>
      <c r="D7" s="224">
        <v>329.34740129574601</v>
      </c>
      <c r="E7" s="224">
        <v>446.51651651057801</v>
      </c>
      <c r="F7" s="224">
        <v>130.161624143382</v>
      </c>
      <c r="G7" s="224">
        <v>0</v>
      </c>
      <c r="H7" s="224">
        <v>0</v>
      </c>
      <c r="I7" s="224">
        <v>36.033582507889498</v>
      </c>
      <c r="J7" s="224">
        <v>-491.32942603528198</v>
      </c>
      <c r="K7" s="224">
        <v>-1103.7834396414901</v>
      </c>
      <c r="L7" s="224">
        <v>-749.59562359001802</v>
      </c>
      <c r="M7" s="225">
        <v>8330.3792249116595</v>
      </c>
      <c r="N7" s="224">
        <v>7580.7836013216402</v>
      </c>
      <c r="O7" s="225">
        <f t="shared" si="2"/>
        <v>8330.3792249116595</v>
      </c>
      <c r="P7" s="26">
        <f t="shared" si="0"/>
        <v>0</v>
      </c>
      <c r="Q7" s="26">
        <f t="shared" si="1"/>
        <v>-491.32942603528198</v>
      </c>
    </row>
    <row r="8" spans="1:27" ht="12.6" customHeight="1" x14ac:dyDescent="0.2">
      <c r="A8" s="222">
        <v>0.125</v>
      </c>
      <c r="B8" s="223">
        <v>3698.2299757827</v>
      </c>
      <c r="C8" s="224">
        <v>5200.6615027173202</v>
      </c>
      <c r="D8" s="224">
        <v>315.98223126751202</v>
      </c>
      <c r="E8" s="224">
        <v>450.92149283999299</v>
      </c>
      <c r="F8" s="224">
        <v>122.71457181404401</v>
      </c>
      <c r="G8" s="224">
        <v>0</v>
      </c>
      <c r="H8" s="224">
        <v>0</v>
      </c>
      <c r="I8" s="224">
        <v>39.777616382187098</v>
      </c>
      <c r="J8" s="224">
        <v>-420.91950233084202</v>
      </c>
      <c r="K8" s="224">
        <v>-1098.82195468278</v>
      </c>
      <c r="L8" s="224">
        <v>-741.31832165822004</v>
      </c>
      <c r="M8" s="225">
        <v>8308.5459337901393</v>
      </c>
      <c r="N8" s="224">
        <v>7567.2276121319201</v>
      </c>
      <c r="O8" s="225">
        <f t="shared" si="2"/>
        <v>8308.5459337901393</v>
      </c>
      <c r="P8" s="26">
        <f t="shared" si="0"/>
        <v>0</v>
      </c>
      <c r="Q8" s="26">
        <f t="shared" si="1"/>
        <v>-420.91950233084202</v>
      </c>
    </row>
    <row r="9" spans="1:27" ht="12.6" customHeight="1" x14ac:dyDescent="0.2">
      <c r="A9" s="222">
        <v>0.16666666666666699</v>
      </c>
      <c r="B9" s="223">
        <v>3697.1813441550898</v>
      </c>
      <c r="C9" s="224">
        <v>5166.8641647204904</v>
      </c>
      <c r="D9" s="224">
        <v>313.91086110565197</v>
      </c>
      <c r="E9" s="224">
        <v>455.353735912209</v>
      </c>
      <c r="F9" s="224">
        <v>123.726959321046</v>
      </c>
      <c r="G9" s="224">
        <v>0</v>
      </c>
      <c r="H9" s="224">
        <v>0</v>
      </c>
      <c r="I9" s="224">
        <v>31.913362043231199</v>
      </c>
      <c r="J9" s="224">
        <v>-195.334311162369</v>
      </c>
      <c r="K9" s="224">
        <v>-1074.7194450551999</v>
      </c>
      <c r="L9" s="224">
        <v>-738.09486531584696</v>
      </c>
      <c r="M9" s="225">
        <v>8518.8966710401401</v>
      </c>
      <c r="N9" s="224">
        <v>7780.8018057242998</v>
      </c>
      <c r="O9" s="225">
        <f t="shared" si="2"/>
        <v>8518.8966710401401</v>
      </c>
      <c r="P9" s="26">
        <f t="shared" si="0"/>
        <v>0</v>
      </c>
      <c r="Q9" s="26">
        <f t="shared" si="1"/>
        <v>-195.334311162369</v>
      </c>
    </row>
    <row r="10" spans="1:27" ht="12.6" customHeight="1" x14ac:dyDescent="0.2">
      <c r="A10" s="222">
        <v>0.20833333333333301</v>
      </c>
      <c r="B10" s="223">
        <v>3697.9032277746501</v>
      </c>
      <c r="C10" s="224">
        <v>5195.5751136390099</v>
      </c>
      <c r="D10" s="224">
        <v>518.22664999616404</v>
      </c>
      <c r="E10" s="224">
        <v>470.42687722428798</v>
      </c>
      <c r="F10" s="224">
        <v>176.30889678183601</v>
      </c>
      <c r="G10" s="224">
        <v>0</v>
      </c>
      <c r="H10" s="224">
        <v>0</v>
      </c>
      <c r="I10" s="224">
        <v>28.562115488205901</v>
      </c>
      <c r="J10" s="224">
        <v>-385.92519550857003</v>
      </c>
      <c r="K10" s="224">
        <v>-595.33672216616105</v>
      </c>
      <c r="L10" s="224">
        <v>-746.36461180269703</v>
      </c>
      <c r="M10" s="225">
        <v>9105.7409632294293</v>
      </c>
      <c r="N10" s="224">
        <v>8359.3763514267303</v>
      </c>
      <c r="O10" s="225">
        <f t="shared" si="2"/>
        <v>9105.7409632294293</v>
      </c>
      <c r="P10" s="26">
        <f t="shared" si="0"/>
        <v>0</v>
      </c>
      <c r="Q10" s="26">
        <f t="shared" si="1"/>
        <v>-385.92519550857003</v>
      </c>
    </row>
    <row r="11" spans="1:27" ht="12.6" customHeight="1" x14ac:dyDescent="0.2">
      <c r="A11" s="222">
        <v>0.25</v>
      </c>
      <c r="B11" s="223">
        <v>3699.5287012262402</v>
      </c>
      <c r="C11" s="224">
        <v>5422.3109601453598</v>
      </c>
      <c r="D11" s="224">
        <v>1067.7613968843</v>
      </c>
      <c r="E11" s="224">
        <v>511.37462818098999</v>
      </c>
      <c r="F11" s="224">
        <v>228.405039393051</v>
      </c>
      <c r="G11" s="224">
        <v>24.847355696910601</v>
      </c>
      <c r="H11" s="224">
        <v>0.32802660942237599</v>
      </c>
      <c r="I11" s="224">
        <v>29.437819328320401</v>
      </c>
      <c r="J11" s="224">
        <v>-690.03362576634197</v>
      </c>
      <c r="K11" s="224">
        <v>-29.925320978810099</v>
      </c>
      <c r="L11" s="224">
        <v>-782.80460514125105</v>
      </c>
      <c r="M11" s="225">
        <v>10264.0349807194</v>
      </c>
      <c r="N11" s="224">
        <v>9481.2303755781904</v>
      </c>
      <c r="O11" s="225">
        <f t="shared" si="2"/>
        <v>10264.0349807194</v>
      </c>
      <c r="P11" s="26">
        <f t="shared" si="0"/>
        <v>0</v>
      </c>
      <c r="Q11" s="26">
        <f t="shared" si="1"/>
        <v>-690.03362576634197</v>
      </c>
    </row>
    <row r="12" spans="1:27" ht="12.6" customHeight="1" x14ac:dyDescent="0.2">
      <c r="A12" s="222">
        <v>0.29166666666666702</v>
      </c>
      <c r="B12" s="223">
        <v>3700.4839786059601</v>
      </c>
      <c r="C12" s="224">
        <v>5560.7376278618804</v>
      </c>
      <c r="D12" s="224">
        <v>1161.0264769079899</v>
      </c>
      <c r="E12" s="224">
        <v>520.32671705714597</v>
      </c>
      <c r="F12" s="224">
        <v>359.561351443337</v>
      </c>
      <c r="G12" s="224">
        <v>51.898676616726902</v>
      </c>
      <c r="H12" s="224">
        <v>2.8048230640767802</v>
      </c>
      <c r="I12" s="224">
        <v>30.826486626521199</v>
      </c>
      <c r="J12" s="224">
        <v>-502.80648263163999</v>
      </c>
      <c r="K12" s="224">
        <v>0</v>
      </c>
      <c r="L12" s="224">
        <v>-800.12608343430099</v>
      </c>
      <c r="M12" s="225">
        <v>10884.859655552</v>
      </c>
      <c r="N12" s="224">
        <v>10084.733572117701</v>
      </c>
      <c r="O12" s="225">
        <f t="shared" si="2"/>
        <v>10884.859655552</v>
      </c>
      <c r="P12" s="26">
        <f t="shared" si="0"/>
        <v>0</v>
      </c>
      <c r="Q12" s="26">
        <f t="shared" si="1"/>
        <v>-502.80648263163999</v>
      </c>
    </row>
    <row r="13" spans="1:27" ht="12.6" customHeight="1" x14ac:dyDescent="0.2">
      <c r="A13" s="222">
        <v>0.33333333333333298</v>
      </c>
      <c r="B13" s="223">
        <v>3699.5770430644998</v>
      </c>
      <c r="C13" s="224">
        <v>5528.5552575234897</v>
      </c>
      <c r="D13" s="224">
        <v>1133.53985475338</v>
      </c>
      <c r="E13" s="224">
        <v>513.27095781231299</v>
      </c>
      <c r="F13" s="224">
        <v>299.51639685920202</v>
      </c>
      <c r="G13" s="224">
        <v>611.89707482174799</v>
      </c>
      <c r="H13" s="224">
        <v>3.2577587283559701</v>
      </c>
      <c r="I13" s="224">
        <v>24.250518446491601</v>
      </c>
      <c r="J13" s="224">
        <v>-767.13119263146802</v>
      </c>
      <c r="K13" s="224">
        <v>0</v>
      </c>
      <c r="L13" s="224">
        <v>-802.80040609647403</v>
      </c>
      <c r="M13" s="225">
        <v>11046.733669378</v>
      </c>
      <c r="N13" s="224">
        <v>10243.9332632815</v>
      </c>
      <c r="O13" s="225">
        <f t="shared" si="2"/>
        <v>11046.733669378</v>
      </c>
      <c r="P13" s="26">
        <f t="shared" si="0"/>
        <v>0</v>
      </c>
      <c r="Q13" s="26">
        <f t="shared" si="1"/>
        <v>-767.13119263146802</v>
      </c>
    </row>
    <row r="14" spans="1:27" ht="12.6" customHeight="1" x14ac:dyDescent="0.2">
      <c r="A14" s="222">
        <v>0.375</v>
      </c>
      <c r="B14" s="223">
        <v>3700.17056866341</v>
      </c>
      <c r="C14" s="224">
        <v>5650.1023950675399</v>
      </c>
      <c r="D14" s="224">
        <v>1141.2748604946901</v>
      </c>
      <c r="E14" s="224">
        <v>514.18521068681105</v>
      </c>
      <c r="F14" s="224">
        <v>169.99054465824599</v>
      </c>
      <c r="G14" s="224">
        <v>591.869235741696</v>
      </c>
      <c r="H14" s="224">
        <v>6.19174967231291</v>
      </c>
      <c r="I14" s="224">
        <v>20.683400150377501</v>
      </c>
      <c r="J14" s="224">
        <v>-590.02294295192496</v>
      </c>
      <c r="K14" s="224">
        <v>0</v>
      </c>
      <c r="L14" s="224">
        <v>-813.49689074006199</v>
      </c>
      <c r="M14" s="225">
        <v>11204.445022183199</v>
      </c>
      <c r="N14" s="224">
        <v>10390.9481314431</v>
      </c>
      <c r="O14" s="225">
        <f t="shared" si="2"/>
        <v>11204.445022183199</v>
      </c>
      <c r="P14" s="26">
        <f t="shared" si="0"/>
        <v>0</v>
      </c>
      <c r="Q14" s="26">
        <f t="shared" si="1"/>
        <v>-590.02294295192496</v>
      </c>
    </row>
    <row r="15" spans="1:27" ht="12.6" customHeight="1" x14ac:dyDescent="0.2">
      <c r="A15" s="222">
        <v>0.41666666666666702</v>
      </c>
      <c r="B15" s="223">
        <v>3704.9769611216302</v>
      </c>
      <c r="C15" s="224">
        <v>5641.9324845442197</v>
      </c>
      <c r="D15" s="224">
        <v>1145.9797788308499</v>
      </c>
      <c r="E15" s="224">
        <v>514.80646107682503</v>
      </c>
      <c r="F15" s="224">
        <v>275.09535578215502</v>
      </c>
      <c r="G15" s="224">
        <v>179.08065521649601</v>
      </c>
      <c r="H15" s="224">
        <v>12.6791496629018</v>
      </c>
      <c r="I15" s="224">
        <v>21.029485196372502</v>
      </c>
      <c r="J15" s="224">
        <v>-258.89788242710398</v>
      </c>
      <c r="K15" s="224">
        <v>0</v>
      </c>
      <c r="L15" s="224">
        <v>-808.65342086591795</v>
      </c>
      <c r="M15" s="225">
        <v>11236.6824490043</v>
      </c>
      <c r="N15" s="224">
        <v>10428.0290281384</v>
      </c>
      <c r="O15" s="225">
        <f t="shared" si="2"/>
        <v>11236.6824490043</v>
      </c>
      <c r="P15" s="26">
        <f t="shared" si="0"/>
        <v>0</v>
      </c>
      <c r="Q15" s="26">
        <f t="shared" si="1"/>
        <v>-258.89788242710398</v>
      </c>
    </row>
    <row r="16" spans="1:27" ht="12.6" customHeight="1" x14ac:dyDescent="0.2">
      <c r="A16" s="222">
        <v>0.45833333333333298</v>
      </c>
      <c r="B16" s="223">
        <v>3704.3968102200702</v>
      </c>
      <c r="C16" s="224">
        <v>5729.5525255697403</v>
      </c>
      <c r="D16" s="224">
        <v>1154.99473268055</v>
      </c>
      <c r="E16" s="224">
        <v>512.37183345522806</v>
      </c>
      <c r="F16" s="224">
        <v>255.20748430730899</v>
      </c>
      <c r="G16" s="224">
        <v>182.3253839237</v>
      </c>
      <c r="H16" s="224">
        <v>18.0228136683982</v>
      </c>
      <c r="I16" s="224">
        <v>17.374459519793799</v>
      </c>
      <c r="J16" s="224">
        <v>-346.02213302285099</v>
      </c>
      <c r="K16" s="224">
        <v>0</v>
      </c>
      <c r="L16" s="224">
        <v>-817.07559134172902</v>
      </c>
      <c r="M16" s="225">
        <v>11228.2239103219</v>
      </c>
      <c r="N16" s="224">
        <v>10411.1483189802</v>
      </c>
      <c r="O16" s="225">
        <f t="shared" si="2"/>
        <v>11228.2239103219</v>
      </c>
      <c r="P16" s="26">
        <f t="shared" si="0"/>
        <v>0</v>
      </c>
      <c r="Q16" s="26">
        <f t="shared" si="1"/>
        <v>-346.02213302285099</v>
      </c>
    </row>
    <row r="17" spans="1:17" ht="12.6" customHeight="1" x14ac:dyDescent="0.2">
      <c r="A17" s="222">
        <v>0.5</v>
      </c>
      <c r="B17" s="223">
        <v>3702.0277670906398</v>
      </c>
      <c r="C17" s="224">
        <v>5686.1363933797902</v>
      </c>
      <c r="D17" s="224">
        <v>1147.29488731884</v>
      </c>
      <c r="E17" s="224">
        <v>510.262074062821</v>
      </c>
      <c r="F17" s="224">
        <v>189.32851971066401</v>
      </c>
      <c r="G17" s="224">
        <v>72.498773141138003</v>
      </c>
      <c r="H17" s="224">
        <v>15.1455217297163</v>
      </c>
      <c r="I17" s="224">
        <v>16.349743947001102</v>
      </c>
      <c r="J17" s="224">
        <v>-111.677323795086</v>
      </c>
      <c r="K17" s="224">
        <v>0</v>
      </c>
      <c r="L17" s="224">
        <v>-810.44291409046696</v>
      </c>
      <c r="M17" s="225">
        <v>11227.3663565855</v>
      </c>
      <c r="N17" s="224">
        <v>10416.923442495099</v>
      </c>
      <c r="O17" s="225">
        <f t="shared" si="2"/>
        <v>11227.3663565855</v>
      </c>
      <c r="P17" s="26">
        <f t="shared" si="0"/>
        <v>0</v>
      </c>
      <c r="Q17" s="26">
        <f t="shared" si="1"/>
        <v>-111.677323795086</v>
      </c>
    </row>
    <row r="18" spans="1:17" ht="12.6" customHeight="1" x14ac:dyDescent="0.2">
      <c r="A18" s="222">
        <v>0.54166666666666696</v>
      </c>
      <c r="B18" s="223">
        <v>3702.0694541418602</v>
      </c>
      <c r="C18" s="224">
        <v>5655.92671005997</v>
      </c>
      <c r="D18" s="224">
        <v>1150.96745075117</v>
      </c>
      <c r="E18" s="224">
        <v>510.84852132072501</v>
      </c>
      <c r="F18" s="224">
        <v>255.042412755432</v>
      </c>
      <c r="G18" s="224">
        <v>75.019213870230104</v>
      </c>
      <c r="H18" s="224">
        <v>9.8155953756843406</v>
      </c>
      <c r="I18" s="224">
        <v>14.616086729768</v>
      </c>
      <c r="J18" s="224">
        <v>-45.477998274959504</v>
      </c>
      <c r="K18" s="224">
        <v>0</v>
      </c>
      <c r="L18" s="224">
        <v>-808.07374436740997</v>
      </c>
      <c r="M18" s="225">
        <v>11328.8274467299</v>
      </c>
      <c r="N18" s="224">
        <v>10520.753702362499</v>
      </c>
      <c r="O18" s="225">
        <f t="shared" si="2"/>
        <v>11328.8274467299</v>
      </c>
      <c r="P18" s="26">
        <f t="shared" si="0"/>
        <v>0</v>
      </c>
      <c r="Q18" s="26">
        <f t="shared" si="1"/>
        <v>-45.477998274959504</v>
      </c>
    </row>
    <row r="19" spans="1:17" ht="12.6" customHeight="1" x14ac:dyDescent="0.2">
      <c r="A19" s="222">
        <v>0.58333333333333304</v>
      </c>
      <c r="B19" s="223">
        <v>3703.6815895279501</v>
      </c>
      <c r="C19" s="224">
        <v>5617.6799224534498</v>
      </c>
      <c r="D19" s="224">
        <v>1132.3050667468401</v>
      </c>
      <c r="E19" s="224">
        <v>513.842217901102</v>
      </c>
      <c r="F19" s="224">
        <v>135.92929051508099</v>
      </c>
      <c r="G19" s="224">
        <v>397.39376796072997</v>
      </c>
      <c r="H19" s="224">
        <v>6.5269116906094702</v>
      </c>
      <c r="I19" s="224">
        <v>13.765999680681499</v>
      </c>
      <c r="J19" s="224">
        <v>-401.08091541310199</v>
      </c>
      <c r="K19" s="224">
        <v>0</v>
      </c>
      <c r="L19" s="224">
        <v>-807.44745650086804</v>
      </c>
      <c r="M19" s="225">
        <v>11120.043851063299</v>
      </c>
      <c r="N19" s="224">
        <v>10312.596394562501</v>
      </c>
      <c r="O19" s="225">
        <f t="shared" si="2"/>
        <v>11120.043851063299</v>
      </c>
      <c r="P19" s="26">
        <f t="shared" si="0"/>
        <v>0</v>
      </c>
      <c r="Q19" s="26">
        <f t="shared" si="1"/>
        <v>-401.08091541310199</v>
      </c>
    </row>
    <row r="20" spans="1:17" ht="12.6" customHeight="1" x14ac:dyDescent="0.2">
      <c r="A20" s="222">
        <v>0.625</v>
      </c>
      <c r="B20" s="223">
        <v>3701.2758819816499</v>
      </c>
      <c r="C20" s="224">
        <v>5587.4591767521997</v>
      </c>
      <c r="D20" s="224">
        <v>1149.5402497884199</v>
      </c>
      <c r="E20" s="224">
        <v>517.526617302928</v>
      </c>
      <c r="F20" s="224">
        <v>171.43375453608201</v>
      </c>
      <c r="G20" s="224">
        <v>431.65260866627398</v>
      </c>
      <c r="H20" s="224">
        <v>3.3255454807313698</v>
      </c>
      <c r="I20" s="224">
        <v>13.757914415808999</v>
      </c>
      <c r="J20" s="224">
        <v>-366.417606510425</v>
      </c>
      <c r="K20" s="224">
        <v>0</v>
      </c>
      <c r="L20" s="224">
        <v>-805.62678295345199</v>
      </c>
      <c r="M20" s="225">
        <v>11209.554142413701</v>
      </c>
      <c r="N20" s="224">
        <v>10403.9273594602</v>
      </c>
      <c r="O20" s="225">
        <f t="shared" si="2"/>
        <v>11209.554142413701</v>
      </c>
      <c r="P20" s="26">
        <f t="shared" si="0"/>
        <v>0</v>
      </c>
      <c r="Q20" s="26">
        <f t="shared" si="1"/>
        <v>-366.417606510425</v>
      </c>
    </row>
    <row r="21" spans="1:17" ht="12.6" customHeight="1" x14ac:dyDescent="0.2">
      <c r="A21" s="222">
        <v>0.66666666666666696</v>
      </c>
      <c r="B21" s="223">
        <v>3700.6223411932901</v>
      </c>
      <c r="C21" s="224">
        <v>5619.2642646955301</v>
      </c>
      <c r="D21" s="224">
        <v>1143.2926843497301</v>
      </c>
      <c r="E21" s="224">
        <v>519.90688810256904</v>
      </c>
      <c r="F21" s="224">
        <v>316.61089747816999</v>
      </c>
      <c r="G21" s="224">
        <v>502.37587525320299</v>
      </c>
      <c r="H21" s="224">
        <v>2.1520973395866401</v>
      </c>
      <c r="I21" s="224">
        <v>18.881508235546999</v>
      </c>
      <c r="J21" s="224">
        <v>-519.47961556713005</v>
      </c>
      <c r="K21" s="224">
        <v>0</v>
      </c>
      <c r="L21" s="224">
        <v>-810.79275762998805</v>
      </c>
      <c r="M21" s="225">
        <v>11303.6269410805</v>
      </c>
      <c r="N21" s="224">
        <v>10492.834183450501</v>
      </c>
      <c r="O21" s="225">
        <f t="shared" si="2"/>
        <v>11303.6269410805</v>
      </c>
      <c r="P21" s="26">
        <f t="shared" si="0"/>
        <v>0</v>
      </c>
      <c r="Q21" s="26">
        <f t="shared" si="1"/>
        <v>-519.47961556713005</v>
      </c>
    </row>
    <row r="22" spans="1:17" ht="12.6" customHeight="1" x14ac:dyDescent="0.2">
      <c r="A22" s="222">
        <v>0.70833333333333304</v>
      </c>
      <c r="B22" s="223">
        <v>3702.10945612775</v>
      </c>
      <c r="C22" s="224">
        <v>5568.1160468222197</v>
      </c>
      <c r="D22" s="224">
        <v>1135.6028652618199</v>
      </c>
      <c r="E22" s="224">
        <v>523.01954166930398</v>
      </c>
      <c r="F22" s="224">
        <v>194.73541584579601</v>
      </c>
      <c r="G22" s="224">
        <v>769.56365947822201</v>
      </c>
      <c r="H22" s="224">
        <v>0</v>
      </c>
      <c r="I22" s="224">
        <v>20.9963960357167</v>
      </c>
      <c r="J22" s="224">
        <v>-856.88396143063596</v>
      </c>
      <c r="K22" s="224">
        <v>0</v>
      </c>
      <c r="L22" s="224">
        <v>-808.46212016365496</v>
      </c>
      <c r="M22" s="225">
        <v>11057.2594198102</v>
      </c>
      <c r="N22" s="224">
        <v>10248.7972996465</v>
      </c>
      <c r="O22" s="225">
        <f t="shared" si="2"/>
        <v>11057.2594198102</v>
      </c>
      <c r="P22" s="26">
        <f t="shared" si="0"/>
        <v>0</v>
      </c>
      <c r="Q22" s="26">
        <f t="shared" si="1"/>
        <v>-856.88396143063596</v>
      </c>
    </row>
    <row r="23" spans="1:17" ht="12.6" customHeight="1" x14ac:dyDescent="0.2">
      <c r="A23" s="222">
        <v>0.75</v>
      </c>
      <c r="B23" s="223">
        <v>3701.7060213659302</v>
      </c>
      <c r="C23" s="224">
        <v>5603.9108406991099</v>
      </c>
      <c r="D23" s="224">
        <v>1126.88237831473</v>
      </c>
      <c r="E23" s="224">
        <v>532.03268310858596</v>
      </c>
      <c r="F23" s="224">
        <v>178.85287935707299</v>
      </c>
      <c r="G23" s="224">
        <v>376.743462553374</v>
      </c>
      <c r="H23" s="224">
        <v>0</v>
      </c>
      <c r="I23" s="224">
        <v>22.1093528631461</v>
      </c>
      <c r="J23" s="224">
        <v>-775.50840446432699</v>
      </c>
      <c r="K23" s="224">
        <v>0</v>
      </c>
      <c r="L23" s="224">
        <v>-806.93595942103502</v>
      </c>
      <c r="M23" s="225">
        <v>10766.7292137976</v>
      </c>
      <c r="N23" s="224">
        <v>9959.7932543765801</v>
      </c>
      <c r="O23" s="225">
        <f t="shared" si="2"/>
        <v>10766.7292137976</v>
      </c>
      <c r="P23" s="26">
        <f t="shared" si="0"/>
        <v>0</v>
      </c>
      <c r="Q23" s="26">
        <f t="shared" si="1"/>
        <v>-775.50840446432699</v>
      </c>
    </row>
    <row r="24" spans="1:17" ht="12.6" customHeight="1" x14ac:dyDescent="0.2">
      <c r="A24" s="222">
        <v>0.79166666666666696</v>
      </c>
      <c r="B24" s="223">
        <v>3699.6837394480999</v>
      </c>
      <c r="C24" s="224">
        <v>5596.6865866909802</v>
      </c>
      <c r="D24" s="224">
        <v>1131.8767493953801</v>
      </c>
      <c r="E24" s="224">
        <v>532.36043495455999</v>
      </c>
      <c r="F24" s="224">
        <v>184.137743816137</v>
      </c>
      <c r="G24" s="224">
        <v>17.847421308770901</v>
      </c>
      <c r="H24" s="224">
        <v>0</v>
      </c>
      <c r="I24" s="224">
        <v>18.948063575576199</v>
      </c>
      <c r="J24" s="224">
        <v>-492.35429226790899</v>
      </c>
      <c r="K24" s="224">
        <v>0</v>
      </c>
      <c r="L24" s="224">
        <v>-801.54034210339705</v>
      </c>
      <c r="M24" s="225">
        <v>10689.1864469216</v>
      </c>
      <c r="N24" s="224">
        <v>9887.6461048181991</v>
      </c>
      <c r="O24" s="225">
        <f t="shared" si="2"/>
        <v>10689.1864469216</v>
      </c>
      <c r="P24" s="26">
        <f t="shared" si="0"/>
        <v>0</v>
      </c>
      <c r="Q24" s="26">
        <f t="shared" si="1"/>
        <v>-492.35429226790899</v>
      </c>
    </row>
    <row r="25" spans="1:17" ht="12.6" customHeight="1" x14ac:dyDescent="0.2">
      <c r="A25" s="222">
        <v>0.83333333333333304</v>
      </c>
      <c r="B25" s="223">
        <v>3701.01413923577</v>
      </c>
      <c r="C25" s="224">
        <v>5475.8340975092797</v>
      </c>
      <c r="D25" s="224">
        <v>1134.6257416670301</v>
      </c>
      <c r="E25" s="224">
        <v>532.80906370505795</v>
      </c>
      <c r="F25" s="224">
        <v>155.49778768324299</v>
      </c>
      <c r="G25" s="224">
        <v>0</v>
      </c>
      <c r="H25" s="224">
        <v>0</v>
      </c>
      <c r="I25" s="224">
        <v>18.173445339400299</v>
      </c>
      <c r="J25" s="224">
        <v>-747.52568418282897</v>
      </c>
      <c r="K25" s="224">
        <v>0</v>
      </c>
      <c r="L25" s="224">
        <v>-789.54773754507596</v>
      </c>
      <c r="M25" s="225">
        <v>10270.428590957001</v>
      </c>
      <c r="N25" s="224">
        <v>9480.8808534118798</v>
      </c>
      <c r="O25" s="225">
        <f t="shared" si="2"/>
        <v>10270.428590957001</v>
      </c>
      <c r="P25" s="26">
        <f t="shared" si="0"/>
        <v>0</v>
      </c>
      <c r="Q25" s="26">
        <f t="shared" si="1"/>
        <v>-747.52568418282897</v>
      </c>
    </row>
    <row r="26" spans="1:17" ht="12.6" customHeight="1" x14ac:dyDescent="0.2">
      <c r="A26" s="222">
        <v>0.875</v>
      </c>
      <c r="B26" s="223">
        <v>3699.12359360969</v>
      </c>
      <c r="C26" s="224">
        <v>5435.0990648397701</v>
      </c>
      <c r="D26" s="224">
        <v>833.95455417751896</v>
      </c>
      <c r="E26" s="224">
        <v>524.78164038787202</v>
      </c>
      <c r="F26" s="224">
        <v>132.854747009645</v>
      </c>
      <c r="G26" s="224">
        <v>212.98776542085599</v>
      </c>
      <c r="H26" s="224">
        <v>0</v>
      </c>
      <c r="I26" s="224">
        <v>20.3621390918386</v>
      </c>
      <c r="J26" s="224">
        <v>-1091.8380680969401</v>
      </c>
      <c r="K26" s="224">
        <v>0</v>
      </c>
      <c r="L26" s="224">
        <v>-781.434431119382</v>
      </c>
      <c r="M26" s="225">
        <v>9767.3254364402601</v>
      </c>
      <c r="N26" s="224">
        <v>8985.8910053208801</v>
      </c>
      <c r="O26" s="225">
        <f t="shared" si="2"/>
        <v>9767.3254364402601</v>
      </c>
      <c r="P26" s="26">
        <f t="shared" si="0"/>
        <v>0</v>
      </c>
      <c r="Q26" s="26">
        <f t="shared" si="1"/>
        <v>-1091.8380680969401</v>
      </c>
    </row>
    <row r="27" spans="1:17" ht="12.6" customHeight="1" x14ac:dyDescent="0.2">
      <c r="A27" s="222">
        <v>0.91666666666666696</v>
      </c>
      <c r="B27" s="223">
        <v>3700.87576850803</v>
      </c>
      <c r="C27" s="224">
        <v>5508.4377938417701</v>
      </c>
      <c r="D27" s="224">
        <v>320.76410671856598</v>
      </c>
      <c r="E27" s="224">
        <v>463.04792380364802</v>
      </c>
      <c r="F27" s="224">
        <v>161.594461274319</v>
      </c>
      <c r="G27" s="224">
        <v>47.987820365041699</v>
      </c>
      <c r="H27" s="224">
        <v>0</v>
      </c>
      <c r="I27" s="224">
        <v>27.369068609521499</v>
      </c>
      <c r="J27" s="224">
        <v>-938.05626902482095</v>
      </c>
      <c r="K27" s="224">
        <v>0</v>
      </c>
      <c r="L27" s="224">
        <v>-772.73024641808297</v>
      </c>
      <c r="M27" s="225">
        <v>9292.0206740960803</v>
      </c>
      <c r="N27" s="224">
        <v>8519.2904276779991</v>
      </c>
      <c r="O27" s="225">
        <f t="shared" si="2"/>
        <v>9292.0206740960803</v>
      </c>
      <c r="P27" s="26">
        <f t="shared" si="0"/>
        <v>0</v>
      </c>
      <c r="Q27" s="26">
        <f t="shared" si="1"/>
        <v>-938.05626902482095</v>
      </c>
    </row>
    <row r="28" spans="1:17" ht="12.6" customHeight="1" x14ac:dyDescent="0.2">
      <c r="A28" s="220">
        <v>0.95833333333333304</v>
      </c>
      <c r="B28" s="221">
        <v>3700.1455572467198</v>
      </c>
      <c r="C28" s="221">
        <v>5603.9225785200597</v>
      </c>
      <c r="D28" s="221">
        <v>311.78093507432101</v>
      </c>
      <c r="E28" s="221">
        <v>445.10407372586297</v>
      </c>
      <c r="F28" s="221">
        <v>122.44574183002899</v>
      </c>
      <c r="G28" s="221">
        <v>1.14352274028929</v>
      </c>
      <c r="H28" s="221">
        <v>0</v>
      </c>
      <c r="I28" s="221">
        <v>18.697126305997902</v>
      </c>
      <c r="J28" s="221">
        <v>-1334.82185951575</v>
      </c>
      <c r="K28" s="221">
        <v>-57.098617227852799</v>
      </c>
      <c r="L28" s="221">
        <v>-779.72057893934698</v>
      </c>
      <c r="M28" s="221">
        <v>8811.3190586996698</v>
      </c>
      <c r="N28" s="221">
        <v>8031.5984797603196</v>
      </c>
      <c r="O28" s="221">
        <f t="shared" si="2"/>
        <v>8811.3190586996698</v>
      </c>
      <c r="P28" s="26">
        <f t="shared" si="0"/>
        <v>0</v>
      </c>
      <c r="Q28" s="26">
        <f t="shared" si="1"/>
        <v>-1334.82185951575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11328.827446729882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TRANSPOSE(INDEX(B5:K28,MATCH(MAX(M5:M28),M5:M28,0),0))</f>
        <v>3702.0694541418602</v>
      </c>
      <c r="F33" s="285">
        <f t="shared" si="3"/>
        <v>0.32678310898013363</v>
      </c>
    </row>
    <row r="34" spans="1:6" x14ac:dyDescent="0.2">
      <c r="A34" s="488" t="s">
        <v>370</v>
      </c>
      <c r="B34" s="488"/>
      <c r="C34" s="488"/>
      <c r="D34" s="489"/>
      <c r="E34" s="146">
        <v>5655.92671005997</v>
      </c>
      <c r="F34" s="286">
        <f t="shared" si="3"/>
        <v>0.4992508480383448</v>
      </c>
    </row>
    <row r="35" spans="1:6" x14ac:dyDescent="0.2">
      <c r="A35" s="488" t="s">
        <v>373</v>
      </c>
      <c r="B35" s="488"/>
      <c r="C35" s="488"/>
      <c r="D35" s="489"/>
      <c r="E35" s="146">
        <v>1150.96745075117</v>
      </c>
      <c r="F35" s="286">
        <f t="shared" si="3"/>
        <v>0.10159634403147362</v>
      </c>
    </row>
    <row r="36" spans="1:6" x14ac:dyDescent="0.2">
      <c r="A36" s="272" t="s">
        <v>374</v>
      </c>
      <c r="B36" s="287"/>
      <c r="C36" s="287"/>
      <c r="D36" s="287"/>
      <c r="E36" s="146">
        <v>510.84852132072501</v>
      </c>
      <c r="F36" s="286">
        <f t="shared" si="3"/>
        <v>4.5092797442879563E-2</v>
      </c>
    </row>
    <row r="37" spans="1:6" x14ac:dyDescent="0.2">
      <c r="A37" s="488" t="s">
        <v>371</v>
      </c>
      <c r="B37" s="488"/>
      <c r="C37" s="488"/>
      <c r="D37" s="489"/>
      <c r="E37" s="146">
        <v>255.042412755432</v>
      </c>
      <c r="F37" s="286">
        <f t="shared" si="3"/>
        <v>2.2512692858522722E-2</v>
      </c>
    </row>
    <row r="38" spans="1:6" x14ac:dyDescent="0.2">
      <c r="A38" s="488" t="s">
        <v>375</v>
      </c>
      <c r="B38" s="488"/>
      <c r="C38" s="488"/>
      <c r="D38" s="489"/>
      <c r="E38" s="146">
        <v>75.019213870230104</v>
      </c>
      <c r="F38" s="286">
        <f t="shared" si="3"/>
        <v>6.6219751534731643E-3</v>
      </c>
    </row>
    <row r="39" spans="1:6" x14ac:dyDescent="0.2">
      <c r="A39" s="488" t="s">
        <v>376</v>
      </c>
      <c r="B39" s="488"/>
      <c r="C39" s="488"/>
      <c r="D39" s="489"/>
      <c r="E39" s="146">
        <v>9.8155953756843406</v>
      </c>
      <c r="F39" s="286">
        <f t="shared" si="3"/>
        <v>8.6642641719445184E-4</v>
      </c>
    </row>
    <row r="40" spans="1:6" x14ac:dyDescent="0.2">
      <c r="A40" s="488" t="s">
        <v>377</v>
      </c>
      <c r="B40" s="488"/>
      <c r="C40" s="488"/>
      <c r="D40" s="489"/>
      <c r="E40" s="146">
        <v>14.616086729768</v>
      </c>
      <c r="F40" s="286">
        <f t="shared" si="3"/>
        <v>1.290167654022041E-3</v>
      </c>
    </row>
    <row r="41" spans="1:6" x14ac:dyDescent="0.2">
      <c r="A41" s="488" t="s">
        <v>365</v>
      </c>
      <c r="B41" s="488"/>
      <c r="C41" s="488"/>
      <c r="D41" s="489"/>
      <c r="E41" s="146">
        <v>-45.477998274959504</v>
      </c>
      <c r="F41" s="286">
        <f t="shared" si="3"/>
        <v>-4.0143605760441644E-3</v>
      </c>
    </row>
    <row r="42" spans="1:6" x14ac:dyDescent="0.2">
      <c r="A42" s="488" t="s">
        <v>92</v>
      </c>
      <c r="B42" s="488"/>
      <c r="C42" s="488"/>
      <c r="D42" s="488"/>
      <c r="E42" s="149">
        <v>0</v>
      </c>
      <c r="F42" s="285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5" priority="2">
      <formula>$M5=MAX($M$5:$M$28)</formula>
    </cfRule>
  </conditionalFormatting>
  <conditionalFormatting sqref="N5:O28">
    <cfRule type="expression" dxfId="4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438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4153.8275460375999</v>
      </c>
      <c r="C5" s="278">
        <v>2906.6839826473702</v>
      </c>
      <c r="D5" s="278">
        <v>192.886679192385</v>
      </c>
      <c r="E5" s="278">
        <v>410.56878835097098</v>
      </c>
      <c r="F5" s="278">
        <v>115.82870498254699</v>
      </c>
      <c r="G5" s="278">
        <v>0</v>
      </c>
      <c r="H5" s="278">
        <v>0</v>
      </c>
      <c r="I5" s="278">
        <v>183.01921147174801</v>
      </c>
      <c r="J5" s="278">
        <v>-1622.73138784042</v>
      </c>
      <c r="K5" s="278">
        <v>-476.12593726572698</v>
      </c>
      <c r="L5" s="278">
        <v>-521.22096019209198</v>
      </c>
      <c r="M5" s="278">
        <v>5863.9575875764704</v>
      </c>
      <c r="N5" s="278">
        <v>5342.73662738438</v>
      </c>
      <c r="O5" s="278">
        <f>M5</f>
        <v>5863.9575875764704</v>
      </c>
      <c r="P5" s="26">
        <f t="shared" ref="P5:P28" si="0">IF(J5&lt;0,0,J5)</f>
        <v>0</v>
      </c>
      <c r="Q5" s="26">
        <f t="shared" ref="Q5:Q28" si="1">IF(J5&lt;0,J5,0)</f>
        <v>-1622.73138784042</v>
      </c>
    </row>
    <row r="6" spans="1:27" ht="12.6" customHeight="1" x14ac:dyDescent="0.2">
      <c r="A6" s="222">
        <v>4.1666666666666664E-2</v>
      </c>
      <c r="B6" s="223">
        <v>4160.7912143241501</v>
      </c>
      <c r="C6" s="224">
        <v>2857.5438887988898</v>
      </c>
      <c r="D6" s="224">
        <v>193.72557132360501</v>
      </c>
      <c r="E6" s="224">
        <v>408.05565773611602</v>
      </c>
      <c r="F6" s="224">
        <v>112.17374148143</v>
      </c>
      <c r="G6" s="224">
        <v>0</v>
      </c>
      <c r="H6" s="224">
        <v>0</v>
      </c>
      <c r="I6" s="224">
        <v>190.55008317950299</v>
      </c>
      <c r="J6" s="224">
        <v>-1490.63053149694</v>
      </c>
      <c r="K6" s="224">
        <v>-649.81379941153898</v>
      </c>
      <c r="L6" s="224">
        <v>-516.991562156795</v>
      </c>
      <c r="M6" s="225">
        <v>5782.3958259352103</v>
      </c>
      <c r="N6" s="224">
        <v>5265.4042637784096</v>
      </c>
      <c r="O6" s="225">
        <f t="shared" ref="O6:O28" si="2">M6</f>
        <v>5782.3958259352103</v>
      </c>
      <c r="P6" s="26">
        <f t="shared" si="0"/>
        <v>0</v>
      </c>
      <c r="Q6" s="26">
        <f t="shared" si="1"/>
        <v>-1490.63053149694</v>
      </c>
    </row>
    <row r="7" spans="1:27" ht="12.6" customHeight="1" x14ac:dyDescent="0.2">
      <c r="A7" s="222">
        <v>8.3333333333333301E-2</v>
      </c>
      <c r="B7" s="223">
        <v>4162.2042646375403</v>
      </c>
      <c r="C7" s="224">
        <v>2778.9340413318901</v>
      </c>
      <c r="D7" s="224">
        <v>187.77462463292301</v>
      </c>
      <c r="E7" s="224">
        <v>411.41250823362799</v>
      </c>
      <c r="F7" s="224">
        <v>113.115752281148</v>
      </c>
      <c r="G7" s="224">
        <v>0</v>
      </c>
      <c r="H7" s="224">
        <v>0</v>
      </c>
      <c r="I7" s="224">
        <v>204.48346162727699</v>
      </c>
      <c r="J7" s="224">
        <v>-1385.23515514571</v>
      </c>
      <c r="K7" s="224">
        <v>-733.46989168682001</v>
      </c>
      <c r="L7" s="224">
        <v>-510.04022427479998</v>
      </c>
      <c r="M7" s="225">
        <v>5739.2196059118796</v>
      </c>
      <c r="N7" s="224">
        <v>5229.17938163708</v>
      </c>
      <c r="O7" s="225">
        <f t="shared" si="2"/>
        <v>5739.2196059118796</v>
      </c>
      <c r="P7" s="26">
        <f t="shared" si="0"/>
        <v>0</v>
      </c>
      <c r="Q7" s="26">
        <f t="shared" si="1"/>
        <v>-1385.23515514571</v>
      </c>
    </row>
    <row r="8" spans="1:27" ht="12.6" customHeight="1" x14ac:dyDescent="0.2">
      <c r="A8" s="222">
        <v>0.125</v>
      </c>
      <c r="B8" s="223">
        <v>4165.1556214407601</v>
      </c>
      <c r="C8" s="224">
        <v>2744.8202141930201</v>
      </c>
      <c r="D8" s="224">
        <v>186.70298494904799</v>
      </c>
      <c r="E8" s="224">
        <v>415.38505746373602</v>
      </c>
      <c r="F8" s="224">
        <v>114.105539734001</v>
      </c>
      <c r="G8" s="224">
        <v>0</v>
      </c>
      <c r="H8" s="224">
        <v>0</v>
      </c>
      <c r="I8" s="224">
        <v>210.921989331102</v>
      </c>
      <c r="J8" s="224">
        <v>-1104.3500092366901</v>
      </c>
      <c r="K8" s="224">
        <v>-955.17974094077601</v>
      </c>
      <c r="L8" s="224">
        <v>-507.33065548819701</v>
      </c>
      <c r="M8" s="225">
        <v>5777.5616569342001</v>
      </c>
      <c r="N8" s="224">
        <v>5270.2310014459999</v>
      </c>
      <c r="O8" s="225">
        <f t="shared" si="2"/>
        <v>5777.5616569342001</v>
      </c>
      <c r="P8" s="26">
        <f t="shared" si="0"/>
        <v>0</v>
      </c>
      <c r="Q8" s="26">
        <f t="shared" si="1"/>
        <v>-1104.3500092366901</v>
      </c>
    </row>
    <row r="9" spans="1:27" ht="12.6" customHeight="1" x14ac:dyDescent="0.2">
      <c r="A9" s="222">
        <v>0.16666666666666699</v>
      </c>
      <c r="B9" s="223">
        <v>4165.1439153321799</v>
      </c>
      <c r="C9" s="224">
        <v>2853.1455834655999</v>
      </c>
      <c r="D9" s="224">
        <v>193.20649661024001</v>
      </c>
      <c r="E9" s="224">
        <v>414.619984864294</v>
      </c>
      <c r="F9" s="224">
        <v>110.851755308303</v>
      </c>
      <c r="G9" s="224">
        <v>0</v>
      </c>
      <c r="H9" s="224">
        <v>0</v>
      </c>
      <c r="I9" s="224">
        <v>206.79592348493699</v>
      </c>
      <c r="J9" s="224">
        <v>-1200.7757291893299</v>
      </c>
      <c r="K9" s="224">
        <v>-950.22425088901798</v>
      </c>
      <c r="L9" s="224">
        <v>-517.36619802372604</v>
      </c>
      <c r="M9" s="225">
        <v>5792.7636789872004</v>
      </c>
      <c r="N9" s="224">
        <v>5275.3974809634801</v>
      </c>
      <c r="O9" s="225">
        <f t="shared" si="2"/>
        <v>5792.7636789872004</v>
      </c>
      <c r="P9" s="26">
        <f t="shared" si="0"/>
        <v>0</v>
      </c>
      <c r="Q9" s="26">
        <f t="shared" si="1"/>
        <v>-1200.7757291893299</v>
      </c>
    </row>
    <row r="10" spans="1:27" ht="12.6" customHeight="1" x14ac:dyDescent="0.2">
      <c r="A10" s="222">
        <v>0.20833333333333301</v>
      </c>
      <c r="B10" s="223">
        <v>4166.3484714611704</v>
      </c>
      <c r="C10" s="224">
        <v>2825.01331914313</v>
      </c>
      <c r="D10" s="224">
        <v>195.480381031289</v>
      </c>
      <c r="E10" s="224">
        <v>415.69380639098398</v>
      </c>
      <c r="F10" s="224">
        <v>110.80415855373499</v>
      </c>
      <c r="G10" s="224">
        <v>0</v>
      </c>
      <c r="H10" s="224">
        <v>0</v>
      </c>
      <c r="I10" s="224">
        <v>187.67212007447</v>
      </c>
      <c r="J10" s="224">
        <v>-1143.3360272418799</v>
      </c>
      <c r="K10" s="224">
        <v>-942.812045710333</v>
      </c>
      <c r="L10" s="224">
        <v>-514.69797476058</v>
      </c>
      <c r="M10" s="225">
        <v>5814.8641837025598</v>
      </c>
      <c r="N10" s="224">
        <v>5300.1662089419797</v>
      </c>
      <c r="O10" s="225">
        <f t="shared" si="2"/>
        <v>5814.8641837025598</v>
      </c>
      <c r="P10" s="26">
        <f t="shared" si="0"/>
        <v>0</v>
      </c>
      <c r="Q10" s="26">
        <f t="shared" si="1"/>
        <v>-1143.3360272418799</v>
      </c>
    </row>
    <row r="11" spans="1:27" ht="12.6" customHeight="1" x14ac:dyDescent="0.2">
      <c r="A11" s="222">
        <v>0.25</v>
      </c>
      <c r="B11" s="223">
        <v>4169.30308674973</v>
      </c>
      <c r="C11" s="224">
        <v>2851.2609375903198</v>
      </c>
      <c r="D11" s="224">
        <v>187.96383699747901</v>
      </c>
      <c r="E11" s="224">
        <v>464.44568441259997</v>
      </c>
      <c r="F11" s="224">
        <v>114.96794724253699</v>
      </c>
      <c r="G11" s="224">
        <v>0</v>
      </c>
      <c r="H11" s="224">
        <v>2.9930118763196001</v>
      </c>
      <c r="I11" s="224">
        <v>195.0134692007</v>
      </c>
      <c r="J11" s="224">
        <v>-1179.0608286635299</v>
      </c>
      <c r="K11" s="224">
        <v>-789.52163114407495</v>
      </c>
      <c r="L11" s="224">
        <v>-520.00079725755995</v>
      </c>
      <c r="M11" s="225">
        <v>6017.3655142620801</v>
      </c>
      <c r="N11" s="224">
        <v>5497.3647170045197</v>
      </c>
      <c r="O11" s="225">
        <f t="shared" si="2"/>
        <v>6017.3655142620801</v>
      </c>
      <c r="P11" s="26">
        <f t="shared" si="0"/>
        <v>0</v>
      </c>
      <c r="Q11" s="26">
        <f t="shared" si="1"/>
        <v>-1179.0608286635299</v>
      </c>
    </row>
    <row r="12" spans="1:27" ht="12.6" customHeight="1" x14ac:dyDescent="0.2">
      <c r="A12" s="222">
        <v>0.29166666666666702</v>
      </c>
      <c r="B12" s="223">
        <v>4171.9274056719096</v>
      </c>
      <c r="C12" s="224">
        <v>2872.7024404025801</v>
      </c>
      <c r="D12" s="224">
        <v>182.95894650860299</v>
      </c>
      <c r="E12" s="224">
        <v>468.568287605075</v>
      </c>
      <c r="F12" s="224">
        <v>121.775220348346</v>
      </c>
      <c r="G12" s="224">
        <v>0</v>
      </c>
      <c r="H12" s="224">
        <v>53.534355301190097</v>
      </c>
      <c r="I12" s="224">
        <v>186.73189887414901</v>
      </c>
      <c r="J12" s="224">
        <v>-1341.5338152525501</v>
      </c>
      <c r="K12" s="224">
        <v>-426.77967965815799</v>
      </c>
      <c r="L12" s="224">
        <v>-522.631239672432</v>
      </c>
      <c r="M12" s="225">
        <v>6289.8850598011404</v>
      </c>
      <c r="N12" s="224">
        <v>5767.2538201287098</v>
      </c>
      <c r="O12" s="225">
        <f t="shared" si="2"/>
        <v>6289.8850598011404</v>
      </c>
      <c r="P12" s="26">
        <f t="shared" si="0"/>
        <v>0</v>
      </c>
      <c r="Q12" s="26">
        <f t="shared" si="1"/>
        <v>-1341.5338152525501</v>
      </c>
    </row>
    <row r="13" spans="1:27" ht="12.6" customHeight="1" x14ac:dyDescent="0.2">
      <c r="A13" s="222">
        <v>0.33333333333333298</v>
      </c>
      <c r="B13" s="223">
        <v>4173.9727813577301</v>
      </c>
      <c r="C13" s="224">
        <v>2821.8808828491401</v>
      </c>
      <c r="D13" s="224">
        <v>187.38783129975499</v>
      </c>
      <c r="E13" s="224">
        <v>463.96161762972099</v>
      </c>
      <c r="F13" s="224">
        <v>121.71839645977001</v>
      </c>
      <c r="G13" s="224">
        <v>0</v>
      </c>
      <c r="H13" s="224">
        <v>279.77100337209299</v>
      </c>
      <c r="I13" s="224">
        <v>167.566585874575</v>
      </c>
      <c r="J13" s="224">
        <v>-829.41858956905696</v>
      </c>
      <c r="K13" s="224">
        <v>-621.32771545770095</v>
      </c>
      <c r="L13" s="224">
        <v>-519.57389225267298</v>
      </c>
      <c r="M13" s="225">
        <v>6765.5127938160304</v>
      </c>
      <c r="N13" s="224">
        <v>6245.9389015633496</v>
      </c>
      <c r="O13" s="225">
        <f t="shared" si="2"/>
        <v>6765.5127938160304</v>
      </c>
      <c r="P13" s="26">
        <f t="shared" si="0"/>
        <v>0</v>
      </c>
      <c r="Q13" s="26">
        <f t="shared" si="1"/>
        <v>-829.41858956905696</v>
      </c>
    </row>
    <row r="14" spans="1:27" ht="12.6" customHeight="1" x14ac:dyDescent="0.2">
      <c r="A14" s="222">
        <v>0.375</v>
      </c>
      <c r="B14" s="223">
        <v>4170.0922185828704</v>
      </c>
      <c r="C14" s="224">
        <v>2784.8326092720299</v>
      </c>
      <c r="D14" s="224">
        <v>194.100644931913</v>
      </c>
      <c r="E14" s="224">
        <v>455.59227231228101</v>
      </c>
      <c r="F14" s="224">
        <v>115.29288906276901</v>
      </c>
      <c r="G14" s="224">
        <v>0</v>
      </c>
      <c r="H14" s="224">
        <v>547.69630644993094</v>
      </c>
      <c r="I14" s="224">
        <v>156.081203238971</v>
      </c>
      <c r="J14" s="224">
        <v>-1017.31774366082</v>
      </c>
      <c r="K14" s="224">
        <v>-259.539849092954</v>
      </c>
      <c r="L14" s="224">
        <v>-517.71455273092704</v>
      </c>
      <c r="M14" s="225">
        <v>7146.8305510969903</v>
      </c>
      <c r="N14" s="224">
        <v>6629.11599836606</v>
      </c>
      <c r="O14" s="225">
        <f t="shared" si="2"/>
        <v>7146.8305510969903</v>
      </c>
      <c r="P14" s="26">
        <f t="shared" si="0"/>
        <v>0</v>
      </c>
      <c r="Q14" s="26">
        <f t="shared" si="1"/>
        <v>-1017.31774366082</v>
      </c>
    </row>
    <row r="15" spans="1:27" ht="12.6" customHeight="1" x14ac:dyDescent="0.2">
      <c r="A15" s="222">
        <v>0.41666666666666702</v>
      </c>
      <c r="B15" s="223">
        <v>4172.4295871398999</v>
      </c>
      <c r="C15" s="224">
        <v>2765.72649371231</v>
      </c>
      <c r="D15" s="224">
        <v>199.97121863352999</v>
      </c>
      <c r="E15" s="224">
        <v>448.43554002228399</v>
      </c>
      <c r="F15" s="224">
        <v>104.80253394490499</v>
      </c>
      <c r="G15" s="224">
        <v>0</v>
      </c>
      <c r="H15" s="224">
        <v>806.24253549078605</v>
      </c>
      <c r="I15" s="224">
        <v>151.27799162706199</v>
      </c>
      <c r="J15" s="224">
        <v>-1208.9042771224399</v>
      </c>
      <c r="K15" s="224">
        <v>0</v>
      </c>
      <c r="L15" s="224">
        <v>-517.86874343376803</v>
      </c>
      <c r="M15" s="225">
        <v>7439.9816234483496</v>
      </c>
      <c r="N15" s="224">
        <v>6922.1128800145798</v>
      </c>
      <c r="O15" s="225">
        <f t="shared" si="2"/>
        <v>7439.9816234483496</v>
      </c>
      <c r="P15" s="26">
        <f t="shared" si="0"/>
        <v>0</v>
      </c>
      <c r="Q15" s="26">
        <f t="shared" si="1"/>
        <v>-1208.9042771224399</v>
      </c>
    </row>
    <row r="16" spans="1:27" ht="12.6" customHeight="1" x14ac:dyDescent="0.2">
      <c r="A16" s="222">
        <v>0.45833333333333298</v>
      </c>
      <c r="B16" s="223">
        <v>4168.0818960530796</v>
      </c>
      <c r="C16" s="224">
        <v>2820.09343266615</v>
      </c>
      <c r="D16" s="224">
        <v>199.48730641622799</v>
      </c>
      <c r="E16" s="224">
        <v>432.05933152499898</v>
      </c>
      <c r="F16" s="224">
        <v>111.86573621245201</v>
      </c>
      <c r="G16" s="224">
        <v>0</v>
      </c>
      <c r="H16" s="224">
        <v>1014.88993754317</v>
      </c>
      <c r="I16" s="224">
        <v>145.08752879526699</v>
      </c>
      <c r="J16" s="224">
        <v>-1302.3337059897899</v>
      </c>
      <c r="K16" s="224">
        <v>0</v>
      </c>
      <c r="L16" s="224">
        <v>-523.50215371922798</v>
      </c>
      <c r="M16" s="225">
        <v>7589.2314632215603</v>
      </c>
      <c r="N16" s="224">
        <v>7065.7293095023297</v>
      </c>
      <c r="O16" s="225">
        <f t="shared" si="2"/>
        <v>7589.2314632215603</v>
      </c>
      <c r="P16" s="26">
        <f t="shared" si="0"/>
        <v>0</v>
      </c>
      <c r="Q16" s="26">
        <f t="shared" si="1"/>
        <v>-1302.3337059897899</v>
      </c>
    </row>
    <row r="17" spans="1:17" ht="12.6" customHeight="1" x14ac:dyDescent="0.2">
      <c r="A17" s="222">
        <v>0.5</v>
      </c>
      <c r="B17" s="223">
        <v>4157.3743991827096</v>
      </c>
      <c r="C17" s="224">
        <v>2730.6297417076398</v>
      </c>
      <c r="D17" s="224">
        <v>193.34045176234901</v>
      </c>
      <c r="E17" s="224">
        <v>424.53640612927001</v>
      </c>
      <c r="F17" s="224">
        <v>106.07271622395101</v>
      </c>
      <c r="G17" s="224">
        <v>0</v>
      </c>
      <c r="H17" s="224">
        <v>1140.5060083446999</v>
      </c>
      <c r="I17" s="224">
        <v>149.794638290839</v>
      </c>
      <c r="J17" s="224">
        <v>-1578.9385552455301</v>
      </c>
      <c r="K17" s="224">
        <v>0</v>
      </c>
      <c r="L17" s="224">
        <v>-515.19432167744901</v>
      </c>
      <c r="M17" s="225">
        <v>7323.3158063959199</v>
      </c>
      <c r="N17" s="224">
        <v>6808.1214847184701</v>
      </c>
      <c r="O17" s="225">
        <f t="shared" si="2"/>
        <v>7323.3158063959199</v>
      </c>
      <c r="P17" s="26">
        <f t="shared" si="0"/>
        <v>0</v>
      </c>
      <c r="Q17" s="26">
        <f t="shared" si="1"/>
        <v>-1578.9385552455301</v>
      </c>
    </row>
    <row r="18" spans="1:17" ht="12.6" customHeight="1" x14ac:dyDescent="0.2">
      <c r="A18" s="222">
        <v>0.54166666666666696</v>
      </c>
      <c r="B18" s="223">
        <v>4151.27159828404</v>
      </c>
      <c r="C18" s="224">
        <v>2707.8606741499598</v>
      </c>
      <c r="D18" s="224">
        <v>196.28411041094699</v>
      </c>
      <c r="E18" s="224">
        <v>427.62884418362802</v>
      </c>
      <c r="F18" s="224">
        <v>109.256000685497</v>
      </c>
      <c r="G18" s="224">
        <v>0</v>
      </c>
      <c r="H18" s="224">
        <v>1208.8111418068499</v>
      </c>
      <c r="I18" s="224">
        <v>154.31342621698701</v>
      </c>
      <c r="J18" s="224">
        <v>-1811.69973157606</v>
      </c>
      <c r="K18" s="224">
        <v>0</v>
      </c>
      <c r="L18" s="224">
        <v>-513.66311259095198</v>
      </c>
      <c r="M18" s="225">
        <v>7143.7260641618504</v>
      </c>
      <c r="N18" s="224">
        <v>6630.0629515708997</v>
      </c>
      <c r="O18" s="225">
        <f t="shared" si="2"/>
        <v>7143.7260641618504</v>
      </c>
      <c r="P18" s="26">
        <f t="shared" si="0"/>
        <v>0</v>
      </c>
      <c r="Q18" s="26">
        <f t="shared" si="1"/>
        <v>-1811.69973157606</v>
      </c>
    </row>
    <row r="19" spans="1:17" ht="12.6" customHeight="1" x14ac:dyDescent="0.2">
      <c r="A19" s="222">
        <v>0.58333333333333304</v>
      </c>
      <c r="B19" s="223">
        <v>4144.6249317436896</v>
      </c>
      <c r="C19" s="224">
        <v>2658.3558736048899</v>
      </c>
      <c r="D19" s="224">
        <v>192.878306755848</v>
      </c>
      <c r="E19" s="224">
        <v>421.99424401162599</v>
      </c>
      <c r="F19" s="224">
        <v>106.021426074763</v>
      </c>
      <c r="G19" s="224">
        <v>0</v>
      </c>
      <c r="H19" s="224">
        <v>1142.1694444465199</v>
      </c>
      <c r="I19" s="224">
        <v>158.54078829573601</v>
      </c>
      <c r="J19" s="224">
        <v>-1799.27244757579</v>
      </c>
      <c r="K19" s="224">
        <v>0</v>
      </c>
      <c r="L19" s="224">
        <v>-507.79923240929003</v>
      </c>
      <c r="M19" s="225">
        <v>7025.3125673572804</v>
      </c>
      <c r="N19" s="224">
        <v>6517.5133349479902</v>
      </c>
      <c r="O19" s="225">
        <f t="shared" si="2"/>
        <v>7025.3125673572804</v>
      </c>
      <c r="P19" s="26">
        <f t="shared" si="0"/>
        <v>0</v>
      </c>
      <c r="Q19" s="26">
        <f t="shared" si="1"/>
        <v>-1799.27244757579</v>
      </c>
    </row>
    <row r="20" spans="1:17" ht="12.6" customHeight="1" x14ac:dyDescent="0.2">
      <c r="A20" s="222">
        <v>0.625</v>
      </c>
      <c r="B20" s="223">
        <v>4131.9905784454804</v>
      </c>
      <c r="C20" s="224">
        <v>2769.8895017524201</v>
      </c>
      <c r="D20" s="224">
        <v>229.968743293058</v>
      </c>
      <c r="E20" s="224">
        <v>416.847392472183</v>
      </c>
      <c r="F20" s="224">
        <v>108.09173324843501</v>
      </c>
      <c r="G20" s="224">
        <v>0</v>
      </c>
      <c r="H20" s="224">
        <v>851.68735543151297</v>
      </c>
      <c r="I20" s="224">
        <v>160.57402946092799</v>
      </c>
      <c r="J20" s="224">
        <v>-1634.6446417151701</v>
      </c>
      <c r="K20" s="224">
        <v>-55.769045914847503</v>
      </c>
      <c r="L20" s="224">
        <v>-515.48805832604</v>
      </c>
      <c r="M20" s="225">
        <v>6978.6356464739902</v>
      </c>
      <c r="N20" s="224">
        <v>6463.14758814795</v>
      </c>
      <c r="O20" s="225">
        <f t="shared" si="2"/>
        <v>6978.6356464739902</v>
      </c>
      <c r="P20" s="26">
        <f t="shared" si="0"/>
        <v>0</v>
      </c>
      <c r="Q20" s="26">
        <f t="shared" si="1"/>
        <v>-1634.6446417151701</v>
      </c>
    </row>
    <row r="21" spans="1:17" ht="12.6" customHeight="1" x14ac:dyDescent="0.2">
      <c r="A21" s="222">
        <v>0.66666666666666696</v>
      </c>
      <c r="B21" s="223">
        <v>4120.3071489237</v>
      </c>
      <c r="C21" s="224">
        <v>2928.0392330632399</v>
      </c>
      <c r="D21" s="224">
        <v>231.94625281195599</v>
      </c>
      <c r="E21" s="224">
        <v>429.59381381923203</v>
      </c>
      <c r="F21" s="224">
        <v>112.33735497046101</v>
      </c>
      <c r="G21" s="224">
        <v>76.168138663714402</v>
      </c>
      <c r="H21" s="224">
        <v>489.99518554578401</v>
      </c>
      <c r="I21" s="224">
        <v>159.94376285274001</v>
      </c>
      <c r="J21" s="224">
        <v>-1606.82212784902</v>
      </c>
      <c r="K21" s="224">
        <v>0</v>
      </c>
      <c r="L21" s="224">
        <v>-528.16612119162096</v>
      </c>
      <c r="M21" s="225">
        <v>6941.5087628018</v>
      </c>
      <c r="N21" s="224">
        <v>6413.3426416101802</v>
      </c>
      <c r="O21" s="225">
        <f t="shared" si="2"/>
        <v>6941.5087628018</v>
      </c>
      <c r="P21" s="26">
        <f t="shared" si="0"/>
        <v>0</v>
      </c>
      <c r="Q21" s="26">
        <f t="shared" si="1"/>
        <v>-1606.82212784902</v>
      </c>
    </row>
    <row r="22" spans="1:17" ht="12.6" customHeight="1" x14ac:dyDescent="0.2">
      <c r="A22" s="222">
        <v>0.70833333333333304</v>
      </c>
      <c r="B22" s="223">
        <v>4119.2043878766899</v>
      </c>
      <c r="C22" s="224">
        <v>3391.12571613708</v>
      </c>
      <c r="D22" s="224">
        <v>230.005581094024</v>
      </c>
      <c r="E22" s="224">
        <v>441.601461481721</v>
      </c>
      <c r="F22" s="224">
        <v>123.53905186391999</v>
      </c>
      <c r="G22" s="224">
        <v>180.53548228822501</v>
      </c>
      <c r="H22" s="224">
        <v>151.15478724964601</v>
      </c>
      <c r="I22" s="224">
        <v>165.08857207038901</v>
      </c>
      <c r="J22" s="224">
        <v>-1868.10706181109</v>
      </c>
      <c r="K22" s="224">
        <v>0</v>
      </c>
      <c r="L22" s="224">
        <v>-570.17736693018605</v>
      </c>
      <c r="M22" s="225">
        <v>6934.1479782506103</v>
      </c>
      <c r="N22" s="224">
        <v>6363.9706113204202</v>
      </c>
      <c r="O22" s="225">
        <f t="shared" si="2"/>
        <v>6934.1479782506103</v>
      </c>
      <c r="P22" s="26">
        <f t="shared" si="0"/>
        <v>0</v>
      </c>
      <c r="Q22" s="26">
        <f t="shared" si="1"/>
        <v>-1868.10706181109</v>
      </c>
    </row>
    <row r="23" spans="1:17" ht="12.6" customHeight="1" x14ac:dyDescent="0.2">
      <c r="A23" s="222">
        <v>0.75</v>
      </c>
      <c r="B23" s="223">
        <v>4123.0382158255798</v>
      </c>
      <c r="C23" s="224">
        <v>3707.0710127893299</v>
      </c>
      <c r="D23" s="224">
        <v>227.95104715187699</v>
      </c>
      <c r="E23" s="224">
        <v>465.03699567766802</v>
      </c>
      <c r="F23" s="224">
        <v>147.327618120686</v>
      </c>
      <c r="G23" s="224">
        <v>0</v>
      </c>
      <c r="H23" s="224">
        <v>13.632015479723201</v>
      </c>
      <c r="I23" s="224">
        <v>155.942205669998</v>
      </c>
      <c r="J23" s="224">
        <v>-1501.4106139658099</v>
      </c>
      <c r="K23" s="224">
        <v>0</v>
      </c>
      <c r="L23" s="224">
        <v>-597.406531525481</v>
      </c>
      <c r="M23" s="225">
        <v>7338.5884967490601</v>
      </c>
      <c r="N23" s="224">
        <v>6741.1819652235799</v>
      </c>
      <c r="O23" s="225">
        <f t="shared" si="2"/>
        <v>7338.5884967490601</v>
      </c>
      <c r="P23" s="26">
        <f t="shared" si="0"/>
        <v>0</v>
      </c>
      <c r="Q23" s="26">
        <f t="shared" si="1"/>
        <v>-1501.4106139658099</v>
      </c>
    </row>
    <row r="24" spans="1:17" ht="12.6" customHeight="1" x14ac:dyDescent="0.2">
      <c r="A24" s="222">
        <v>0.79166666666666696</v>
      </c>
      <c r="B24" s="223">
        <v>4122.3758960956102</v>
      </c>
      <c r="C24" s="224">
        <v>3922.1772143870899</v>
      </c>
      <c r="D24" s="224">
        <v>226.181169153517</v>
      </c>
      <c r="E24" s="224">
        <v>476.78857736430598</v>
      </c>
      <c r="F24" s="224">
        <v>274.96000864950503</v>
      </c>
      <c r="G24" s="224">
        <v>94.564333460054996</v>
      </c>
      <c r="H24" s="224">
        <v>1.22105720477375</v>
      </c>
      <c r="I24" s="224">
        <v>158.71352882186599</v>
      </c>
      <c r="J24" s="224">
        <v>-1519.41451139885</v>
      </c>
      <c r="K24" s="224">
        <v>0</v>
      </c>
      <c r="L24" s="224">
        <v>-620.03643391297703</v>
      </c>
      <c r="M24" s="225">
        <v>7757.56727373788</v>
      </c>
      <c r="N24" s="224">
        <v>7137.5308398248999</v>
      </c>
      <c r="O24" s="225">
        <f t="shared" si="2"/>
        <v>7757.56727373788</v>
      </c>
      <c r="P24" s="26">
        <f t="shared" si="0"/>
        <v>0</v>
      </c>
      <c r="Q24" s="26">
        <f t="shared" si="1"/>
        <v>-1519.41451139885</v>
      </c>
    </row>
    <row r="25" spans="1:17" ht="12.6" customHeight="1" x14ac:dyDescent="0.2">
      <c r="A25" s="222">
        <v>0.83333333333333304</v>
      </c>
      <c r="B25" s="223">
        <v>4120.44564269681</v>
      </c>
      <c r="C25" s="224">
        <v>3897.3509222201801</v>
      </c>
      <c r="D25" s="224">
        <v>223.00308739186201</v>
      </c>
      <c r="E25" s="224">
        <v>455.223250009178</v>
      </c>
      <c r="F25" s="224">
        <v>166.86945096067501</v>
      </c>
      <c r="G25" s="224">
        <v>84.088472599494395</v>
      </c>
      <c r="H25" s="224">
        <v>0</v>
      </c>
      <c r="I25" s="224">
        <v>160.49026696065999</v>
      </c>
      <c r="J25" s="224">
        <v>-1648.03150599432</v>
      </c>
      <c r="K25" s="224">
        <v>0</v>
      </c>
      <c r="L25" s="224">
        <v>-615.40109469114395</v>
      </c>
      <c r="M25" s="225">
        <v>7459.4395868445399</v>
      </c>
      <c r="N25" s="224">
        <v>6844.0384921533896</v>
      </c>
      <c r="O25" s="225">
        <f t="shared" si="2"/>
        <v>7459.4395868445399</v>
      </c>
      <c r="P25" s="26">
        <f t="shared" si="0"/>
        <v>0</v>
      </c>
      <c r="Q25" s="26">
        <f t="shared" si="1"/>
        <v>-1648.03150599432</v>
      </c>
    </row>
    <row r="26" spans="1:17" ht="12.6" customHeight="1" x14ac:dyDescent="0.2">
      <c r="A26" s="222">
        <v>0.875</v>
      </c>
      <c r="B26" s="223">
        <v>4124.5764571457003</v>
      </c>
      <c r="C26" s="224">
        <v>3759.0857798408401</v>
      </c>
      <c r="D26" s="224">
        <v>237.70798713808301</v>
      </c>
      <c r="E26" s="224">
        <v>432.534500903371</v>
      </c>
      <c r="F26" s="224">
        <v>115.40245080417699</v>
      </c>
      <c r="G26" s="224">
        <v>0</v>
      </c>
      <c r="H26" s="224">
        <v>0</v>
      </c>
      <c r="I26" s="224">
        <v>147.42450317936499</v>
      </c>
      <c r="J26" s="224">
        <v>-1706.7990527900299</v>
      </c>
      <c r="K26" s="224">
        <v>0</v>
      </c>
      <c r="L26" s="224">
        <v>-600.21713410040695</v>
      </c>
      <c r="M26" s="225">
        <v>7109.9326262215</v>
      </c>
      <c r="N26" s="224">
        <v>6509.7154921210904</v>
      </c>
      <c r="O26" s="225">
        <f t="shared" si="2"/>
        <v>7109.9326262215</v>
      </c>
      <c r="P26" s="26">
        <f t="shared" si="0"/>
        <v>0</v>
      </c>
      <c r="Q26" s="26">
        <f t="shared" si="1"/>
        <v>-1706.7990527900299</v>
      </c>
    </row>
    <row r="27" spans="1:17" ht="12.6" customHeight="1" x14ac:dyDescent="0.2">
      <c r="A27" s="222">
        <v>0.91666666666666696</v>
      </c>
      <c r="B27" s="223">
        <v>4123.6438623493004</v>
      </c>
      <c r="C27" s="224">
        <v>3486.8491530944998</v>
      </c>
      <c r="D27" s="224">
        <v>238.48492543622001</v>
      </c>
      <c r="E27" s="224">
        <v>394.99198431327198</v>
      </c>
      <c r="F27" s="224">
        <v>106.970273966146</v>
      </c>
      <c r="G27" s="224">
        <v>0</v>
      </c>
      <c r="H27" s="224">
        <v>0</v>
      </c>
      <c r="I27" s="224">
        <v>114.11871273002799</v>
      </c>
      <c r="J27" s="224">
        <v>-1525.18169183031</v>
      </c>
      <c r="K27" s="224">
        <v>0</v>
      </c>
      <c r="L27" s="224">
        <v>-572.42570868176199</v>
      </c>
      <c r="M27" s="225">
        <v>6939.8772200591502</v>
      </c>
      <c r="N27" s="224">
        <v>6367.4515113773896</v>
      </c>
      <c r="O27" s="225">
        <f t="shared" si="2"/>
        <v>6939.8772200591502</v>
      </c>
      <c r="P27" s="26">
        <f t="shared" si="0"/>
        <v>0</v>
      </c>
      <c r="Q27" s="26">
        <f t="shared" si="1"/>
        <v>-1525.18169183031</v>
      </c>
    </row>
    <row r="28" spans="1:17" ht="12.6" customHeight="1" x14ac:dyDescent="0.2">
      <c r="A28" s="220">
        <v>0.95833333333333304</v>
      </c>
      <c r="B28" s="221">
        <v>4122.54609493107</v>
      </c>
      <c r="C28" s="221">
        <v>3527.6093893540101</v>
      </c>
      <c r="D28" s="221">
        <v>246.610964658402</v>
      </c>
      <c r="E28" s="221">
        <v>394.39463300220501</v>
      </c>
      <c r="F28" s="221">
        <v>107.971019417806</v>
      </c>
      <c r="G28" s="221">
        <v>0</v>
      </c>
      <c r="H28" s="221">
        <v>0</v>
      </c>
      <c r="I28" s="221">
        <v>91.315241395070501</v>
      </c>
      <c r="J28" s="221">
        <v>-1842.3416529379899</v>
      </c>
      <c r="K28" s="221">
        <v>0</v>
      </c>
      <c r="L28" s="221">
        <v>-575.99809647704899</v>
      </c>
      <c r="M28" s="221">
        <v>6648.1056898205698</v>
      </c>
      <c r="N28" s="221">
        <v>6072.1075933435304</v>
      </c>
      <c r="O28" s="221">
        <f t="shared" si="2"/>
        <v>6648.1056898205698</v>
      </c>
      <c r="P28" s="26">
        <f t="shared" si="0"/>
        <v>0</v>
      </c>
      <c r="Q28" s="26">
        <f t="shared" si="1"/>
        <v>-1842.3416529379899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5739.2196059118778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TRANSPOSE(INDEX(B5:K28,MATCH(MIN(M5:M28),M5:M28,0),0))</f>
        <v>4162.2042646375403</v>
      </c>
      <c r="F33" s="285">
        <f t="shared" si="3"/>
        <v>0.72522129321382311</v>
      </c>
    </row>
    <row r="34" spans="1:6" x14ac:dyDescent="0.2">
      <c r="A34" s="488" t="s">
        <v>370</v>
      </c>
      <c r="B34" s="488"/>
      <c r="C34" s="488"/>
      <c r="D34" s="489"/>
      <c r="E34" s="146">
        <v>2778.9340413318901</v>
      </c>
      <c r="F34" s="286">
        <f t="shared" si="3"/>
        <v>0.48420068095483831</v>
      </c>
    </row>
    <row r="35" spans="1:6" x14ac:dyDescent="0.2">
      <c r="A35" s="488" t="s">
        <v>373</v>
      </c>
      <c r="B35" s="488"/>
      <c r="C35" s="488"/>
      <c r="D35" s="489"/>
      <c r="E35" s="146">
        <v>187.77462463292301</v>
      </c>
      <c r="F35" s="286">
        <f t="shared" si="3"/>
        <v>3.2717797457950448E-2</v>
      </c>
    </row>
    <row r="36" spans="1:6" x14ac:dyDescent="0.2">
      <c r="A36" s="272" t="s">
        <v>374</v>
      </c>
      <c r="B36" s="287"/>
      <c r="C36" s="287"/>
      <c r="D36" s="287"/>
      <c r="E36" s="146">
        <v>411.41250823362799</v>
      </c>
      <c r="F36" s="286">
        <f t="shared" si="3"/>
        <v>7.1684399009551508E-2</v>
      </c>
    </row>
    <row r="37" spans="1:6" x14ac:dyDescent="0.2">
      <c r="A37" s="488" t="s">
        <v>371</v>
      </c>
      <c r="B37" s="488"/>
      <c r="C37" s="488"/>
      <c r="D37" s="489"/>
      <c r="E37" s="146">
        <v>113.115752281148</v>
      </c>
      <c r="F37" s="286">
        <f t="shared" si="3"/>
        <v>1.9709256666991675E-2</v>
      </c>
    </row>
    <row r="38" spans="1:6" x14ac:dyDescent="0.2">
      <c r="A38" s="488" t="s">
        <v>375</v>
      </c>
      <c r="B38" s="488"/>
      <c r="C38" s="488"/>
      <c r="D38" s="489"/>
      <c r="E38" s="146">
        <v>0</v>
      </c>
      <c r="F38" s="286">
        <f t="shared" si="3"/>
        <v>0</v>
      </c>
    </row>
    <row r="39" spans="1:6" x14ac:dyDescent="0.2">
      <c r="A39" s="488" t="s">
        <v>376</v>
      </c>
      <c r="B39" s="488"/>
      <c r="C39" s="488"/>
      <c r="D39" s="489"/>
      <c r="E39" s="146">
        <v>0</v>
      </c>
      <c r="F39" s="286">
        <f t="shared" si="3"/>
        <v>0</v>
      </c>
    </row>
    <row r="40" spans="1:6" x14ac:dyDescent="0.2">
      <c r="A40" s="488" t="s">
        <v>377</v>
      </c>
      <c r="B40" s="488"/>
      <c r="C40" s="488"/>
      <c r="D40" s="489"/>
      <c r="E40" s="146">
        <v>204.48346162727699</v>
      </c>
      <c r="F40" s="286">
        <f t="shared" si="3"/>
        <v>3.5629140487435235E-2</v>
      </c>
    </row>
    <row r="41" spans="1:6" x14ac:dyDescent="0.2">
      <c r="A41" s="488" t="s">
        <v>365</v>
      </c>
      <c r="B41" s="488"/>
      <c r="C41" s="488"/>
      <c r="D41" s="489"/>
      <c r="E41" s="146">
        <v>-1385.23515514571</v>
      </c>
      <c r="F41" s="286">
        <f t="shared" si="3"/>
        <v>-0.24136298142674337</v>
      </c>
    </row>
    <row r="42" spans="1:6" x14ac:dyDescent="0.2">
      <c r="A42" s="488" t="s">
        <v>92</v>
      </c>
      <c r="B42" s="488"/>
      <c r="C42" s="488"/>
      <c r="D42" s="488"/>
      <c r="E42" s="149">
        <v>-733.46989168682001</v>
      </c>
      <c r="F42" s="285">
        <f t="shared" si="3"/>
        <v>-0.12779958636384717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3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173</v>
      </c>
    </row>
    <row r="2" spans="1:12" s="45" customFormat="1" ht="6" customHeight="1" x14ac:dyDescent="0.25"/>
    <row r="3" spans="1:12" s="45" customFormat="1" ht="24.75" customHeight="1" x14ac:dyDescent="0.25">
      <c r="A3" s="269" t="s">
        <v>181</v>
      </c>
      <c r="B3" s="56" t="s">
        <v>182</v>
      </c>
      <c r="D3" s="267"/>
      <c r="E3" s="267"/>
      <c r="F3" s="267"/>
      <c r="G3" s="268"/>
      <c r="H3" s="268"/>
      <c r="I3" s="268"/>
    </row>
    <row r="4" spans="1:12" s="45" customFormat="1" ht="24.75" customHeight="1" x14ac:dyDescent="0.25">
      <c r="A4" s="269" t="s">
        <v>110</v>
      </c>
      <c r="B4" s="56" t="s">
        <v>111</v>
      </c>
      <c r="D4" s="268"/>
      <c r="E4" s="268"/>
      <c r="F4" s="268"/>
      <c r="G4" s="268"/>
      <c r="H4" s="268"/>
      <c r="I4" s="268"/>
      <c r="J4" s="46"/>
    </row>
    <row r="5" spans="1:12" s="45" customFormat="1" ht="24.75" customHeight="1" x14ac:dyDescent="0.25">
      <c r="A5" s="269" t="s">
        <v>46</v>
      </c>
      <c r="B5" s="56" t="s">
        <v>122</v>
      </c>
      <c r="D5" s="268"/>
      <c r="E5" s="268"/>
      <c r="F5" s="268"/>
      <c r="G5" s="268"/>
      <c r="H5" s="268"/>
      <c r="I5" s="268"/>
      <c r="J5" s="46"/>
    </row>
    <row r="6" spans="1:12" s="45" customFormat="1" ht="24.75" customHeight="1" x14ac:dyDescent="0.25">
      <c r="A6" s="269" t="s">
        <v>7</v>
      </c>
      <c r="B6" s="56" t="s">
        <v>119</v>
      </c>
      <c r="D6" s="268"/>
      <c r="E6" s="268"/>
      <c r="F6" s="268"/>
      <c r="G6" s="268"/>
      <c r="H6" s="268"/>
      <c r="I6" s="268"/>
      <c r="J6" s="46"/>
    </row>
    <row r="7" spans="1:12" s="45" customFormat="1" ht="24.75" customHeight="1" x14ac:dyDescent="0.25">
      <c r="A7" s="269" t="s">
        <v>124</v>
      </c>
      <c r="B7" s="56" t="s">
        <v>125</v>
      </c>
      <c r="D7" s="268"/>
      <c r="E7" s="268"/>
      <c r="F7" s="268"/>
      <c r="G7" s="268"/>
      <c r="H7" s="268"/>
      <c r="I7" s="268"/>
      <c r="J7" s="46"/>
      <c r="K7" s="47"/>
    </row>
    <row r="8" spans="1:12" s="45" customFormat="1" ht="24.75" customHeight="1" x14ac:dyDescent="0.25">
      <c r="A8" s="269" t="s">
        <v>132</v>
      </c>
      <c r="B8" s="56" t="s">
        <v>133</v>
      </c>
      <c r="D8" s="268"/>
      <c r="E8" s="268"/>
      <c r="F8" s="268"/>
      <c r="G8" s="268"/>
      <c r="H8" s="268"/>
      <c r="I8" s="268"/>
      <c r="J8" s="48"/>
    </row>
    <row r="9" spans="1:12" s="45" customFormat="1" ht="24.75" customHeight="1" x14ac:dyDescent="0.25">
      <c r="A9" s="269" t="s">
        <v>136</v>
      </c>
      <c r="B9" s="56" t="s">
        <v>137</v>
      </c>
      <c r="D9" s="268"/>
      <c r="E9" s="268"/>
      <c r="F9" s="268"/>
      <c r="G9" s="268"/>
      <c r="H9" s="268"/>
      <c r="I9" s="268"/>
    </row>
    <row r="10" spans="1:12" s="45" customFormat="1" ht="24.75" customHeight="1" x14ac:dyDescent="0.25">
      <c r="A10" s="269" t="s">
        <v>138</v>
      </c>
      <c r="B10" s="56" t="s">
        <v>139</v>
      </c>
      <c r="D10" s="268"/>
      <c r="E10" s="268"/>
      <c r="F10" s="268"/>
      <c r="G10" s="268"/>
      <c r="H10" s="268"/>
      <c r="I10" s="268"/>
    </row>
    <row r="11" spans="1:12" s="45" customFormat="1" ht="24.75" customHeight="1" x14ac:dyDescent="0.25">
      <c r="A11" s="269" t="s">
        <v>168</v>
      </c>
      <c r="B11" s="56" t="s">
        <v>169</v>
      </c>
      <c r="D11" s="268"/>
      <c r="E11" s="268"/>
      <c r="F11" s="268"/>
      <c r="G11" s="268"/>
      <c r="H11" s="268"/>
      <c r="I11" s="268"/>
    </row>
    <row r="12" spans="1:12" s="45" customFormat="1" ht="24.75" customHeight="1" x14ac:dyDescent="0.25">
      <c r="A12" s="269" t="s">
        <v>112</v>
      </c>
      <c r="B12" s="56" t="s">
        <v>113</v>
      </c>
      <c r="D12" s="268"/>
      <c r="E12" s="268"/>
      <c r="F12" s="268"/>
      <c r="G12" s="268"/>
      <c r="H12" s="268"/>
      <c r="I12" s="268"/>
    </row>
    <row r="13" spans="1:12" s="45" customFormat="1" ht="24.75" customHeight="1" x14ac:dyDescent="0.25">
      <c r="A13" s="269" t="s">
        <v>114</v>
      </c>
      <c r="B13" s="56" t="s">
        <v>115</v>
      </c>
      <c r="D13" s="268"/>
      <c r="E13" s="268"/>
      <c r="F13" s="268"/>
      <c r="G13" s="268"/>
      <c r="H13" s="268"/>
      <c r="I13" s="268"/>
    </row>
    <row r="14" spans="1:12" s="45" customFormat="1" ht="24.75" customHeight="1" x14ac:dyDescent="0.25">
      <c r="A14" s="269" t="s">
        <v>128</v>
      </c>
      <c r="B14" s="56" t="s">
        <v>129</v>
      </c>
      <c r="D14" s="268"/>
      <c r="E14" s="268"/>
      <c r="F14" s="268"/>
      <c r="G14" s="268"/>
      <c r="H14" s="268"/>
      <c r="I14" s="268"/>
    </row>
    <row r="15" spans="1:12" s="45" customFormat="1" ht="24.75" customHeight="1" x14ac:dyDescent="0.25">
      <c r="A15" s="269" t="s">
        <v>126</v>
      </c>
      <c r="B15" s="56" t="s">
        <v>127</v>
      </c>
      <c r="D15" s="268"/>
      <c r="E15" s="268"/>
      <c r="F15" s="268"/>
      <c r="G15" s="268"/>
      <c r="H15" s="268"/>
      <c r="I15" s="268"/>
      <c r="K15" s="48"/>
      <c r="L15" s="48"/>
    </row>
    <row r="16" spans="1:12" s="45" customFormat="1" ht="24.75" customHeight="1" x14ac:dyDescent="0.25">
      <c r="A16" s="269" t="s">
        <v>22</v>
      </c>
      <c r="B16" s="56" t="s">
        <v>116</v>
      </c>
      <c r="D16" s="268"/>
      <c r="E16" s="268"/>
      <c r="F16" s="268"/>
      <c r="G16" s="268"/>
      <c r="H16" s="268"/>
      <c r="I16" s="268"/>
      <c r="K16" s="48"/>
      <c r="L16" s="48"/>
    </row>
    <row r="17" spans="1:12" s="45" customFormat="1" ht="24.75" customHeight="1" x14ac:dyDescent="0.25">
      <c r="A17" s="269" t="s">
        <v>44</v>
      </c>
      <c r="B17" s="56" t="s">
        <v>123</v>
      </c>
      <c r="D17" s="268"/>
      <c r="E17" s="268"/>
      <c r="F17" s="268"/>
      <c r="G17" s="268"/>
      <c r="H17" s="268"/>
      <c r="I17" s="268"/>
      <c r="K17" s="48"/>
      <c r="L17" s="48"/>
    </row>
    <row r="18" spans="1:12" s="45" customFormat="1" ht="24.75" customHeight="1" x14ac:dyDescent="0.25">
      <c r="A18" s="269" t="s">
        <v>130</v>
      </c>
      <c r="B18" s="56" t="s">
        <v>131</v>
      </c>
      <c r="D18" s="268"/>
      <c r="E18" s="268"/>
      <c r="F18" s="268"/>
      <c r="G18" s="268"/>
      <c r="H18" s="268"/>
      <c r="I18" s="268"/>
      <c r="K18" s="48"/>
      <c r="L18" s="48"/>
    </row>
    <row r="19" spans="1:12" s="45" customFormat="1" ht="24.75" customHeight="1" x14ac:dyDescent="0.25">
      <c r="A19" s="269" t="s">
        <v>117</v>
      </c>
      <c r="B19" s="56" t="s">
        <v>118</v>
      </c>
      <c r="D19" s="268"/>
      <c r="E19" s="268"/>
      <c r="F19" s="268"/>
      <c r="G19" s="268"/>
      <c r="H19" s="268"/>
      <c r="I19" s="268"/>
      <c r="K19" s="48"/>
      <c r="L19" s="48"/>
    </row>
    <row r="20" spans="1:12" s="45" customFormat="1" ht="24.75" customHeight="1" x14ac:dyDescent="0.25">
      <c r="A20" s="269" t="s">
        <v>142</v>
      </c>
      <c r="B20" s="56" t="s">
        <v>140</v>
      </c>
      <c r="D20" s="268"/>
      <c r="E20" s="268"/>
      <c r="F20" s="268"/>
      <c r="G20" s="268"/>
      <c r="H20" s="268"/>
      <c r="I20" s="268"/>
      <c r="K20" s="48"/>
      <c r="L20" s="48"/>
    </row>
    <row r="21" spans="1:12" s="45" customFormat="1" ht="24.75" customHeight="1" x14ac:dyDescent="0.25">
      <c r="A21" s="269" t="s">
        <v>134</v>
      </c>
      <c r="B21" s="56" t="s">
        <v>135</v>
      </c>
      <c r="D21" s="268"/>
      <c r="E21" s="268"/>
      <c r="F21" s="268"/>
      <c r="G21" s="268"/>
      <c r="H21" s="268"/>
      <c r="I21" s="268"/>
      <c r="K21" s="48"/>
      <c r="L21" s="48"/>
    </row>
    <row r="22" spans="1:12" s="45" customFormat="1" ht="24.75" customHeight="1" x14ac:dyDescent="0.25">
      <c r="A22" s="269" t="s">
        <v>120</v>
      </c>
      <c r="B22" s="56" t="s">
        <v>121</v>
      </c>
      <c r="D22" s="268"/>
      <c r="E22" s="268"/>
      <c r="F22" s="268"/>
      <c r="G22" s="268"/>
      <c r="H22" s="268"/>
      <c r="I22" s="268"/>
    </row>
    <row r="23" spans="1:12" s="45" customFormat="1" ht="24.75" customHeight="1" x14ac:dyDescent="0.25">
      <c r="A23" s="269" t="s">
        <v>143</v>
      </c>
      <c r="B23" s="56" t="s">
        <v>141</v>
      </c>
    </row>
    <row r="24" spans="1:12" s="45" customFormat="1" ht="24.75" customHeight="1" x14ac:dyDescent="0.25">
      <c r="A24" s="269"/>
      <c r="B24" s="56"/>
    </row>
    <row r="25" spans="1:12" s="45" customFormat="1" ht="24.75" customHeight="1" x14ac:dyDescent="0.25">
      <c r="A25" s="269"/>
      <c r="B25" s="56"/>
    </row>
    <row r="26" spans="1:12" s="45" customFormat="1" ht="24.75" customHeight="1" x14ac:dyDescent="0.25">
      <c r="A26" s="269"/>
      <c r="B26" s="56"/>
    </row>
    <row r="27" spans="1:12" s="45" customFormat="1" ht="24.75" customHeight="1" x14ac:dyDescent="0.25">
      <c r="A27" s="269"/>
      <c r="B27" s="56"/>
    </row>
    <row r="28" spans="1:12" s="45" customFormat="1" ht="24.75" customHeight="1" x14ac:dyDescent="0.25">
      <c r="A28" s="269"/>
      <c r="B28" s="56"/>
    </row>
    <row r="29" spans="1:12" s="45" customFormat="1" ht="24.75" customHeight="1" x14ac:dyDescent="0.25">
      <c r="A29" s="269"/>
      <c r="B29" s="56"/>
    </row>
    <row r="30" spans="1:12" s="45" customFormat="1" ht="24.75" customHeight="1" x14ac:dyDescent="0.25">
      <c r="A30" s="269"/>
      <c r="B30" s="56"/>
    </row>
    <row r="31" spans="1:12" s="45" customFormat="1" ht="24.75" customHeight="1" x14ac:dyDescent="0.25">
      <c r="A31" s="269"/>
      <c r="B31" s="56"/>
    </row>
    <row r="32" spans="1:12" s="45" customFormat="1" ht="24.75" customHeight="1" x14ac:dyDescent="0.25">
      <c r="A32" s="269"/>
      <c r="B32" s="56"/>
    </row>
    <row r="33" spans="1:10" s="45" customFormat="1" ht="24.75" customHeight="1" x14ac:dyDescent="0.25">
      <c r="A33" s="269"/>
      <c r="B33" s="56"/>
    </row>
    <row r="34" spans="1:10" s="45" customFormat="1" ht="22.5" customHeight="1" x14ac:dyDescent="0.25">
      <c r="A34" s="269"/>
      <c r="B34" s="56"/>
    </row>
    <row r="35" spans="1:10" s="45" customFormat="1" ht="15" x14ac:dyDescent="0.25">
      <c r="A35" s="46" t="s">
        <v>264</v>
      </c>
    </row>
    <row r="36" spans="1:10" s="56" customFormat="1" ht="24.75" customHeight="1" x14ac:dyDescent="0.2">
      <c r="A36" s="271" t="s">
        <v>265</v>
      </c>
    </row>
    <row r="37" spans="1:10" s="45" customFormat="1" ht="15" x14ac:dyDescent="0.25">
      <c r="A37" s="46" t="s">
        <v>186</v>
      </c>
    </row>
    <row r="38" spans="1:10" s="56" customFormat="1" ht="24.75" customHeight="1" x14ac:dyDescent="0.2">
      <c r="A38" s="271" t="s">
        <v>187</v>
      </c>
    </row>
    <row r="39" spans="1:10" s="45" customFormat="1" ht="15" x14ac:dyDescent="0.25">
      <c r="A39" s="46" t="s">
        <v>145</v>
      </c>
    </row>
    <row r="40" spans="1:10" s="56" customFormat="1" ht="39.75" customHeight="1" x14ac:dyDescent="0.2">
      <c r="A40" s="414" t="s">
        <v>407</v>
      </c>
      <c r="B40" s="414"/>
      <c r="C40" s="414"/>
      <c r="D40" s="414"/>
      <c r="E40" s="414"/>
      <c r="F40" s="414"/>
      <c r="G40" s="414"/>
      <c r="H40" s="414"/>
      <c r="I40" s="414"/>
      <c r="J40" s="414"/>
    </row>
    <row r="41" spans="1:10" s="45" customFormat="1" ht="15" x14ac:dyDescent="0.25">
      <c r="A41" s="46" t="s">
        <v>166</v>
      </c>
    </row>
    <row r="42" spans="1:10" s="56" customFormat="1" ht="24.75" customHeight="1" x14ac:dyDescent="0.2">
      <c r="A42" s="271" t="s">
        <v>184</v>
      </c>
      <c r="B42" s="270"/>
    </row>
    <row r="43" spans="1:10" s="45" customFormat="1" ht="15" x14ac:dyDescent="0.25">
      <c r="A43" s="46" t="s">
        <v>349</v>
      </c>
    </row>
    <row r="44" spans="1:10" s="56" customFormat="1" ht="54.75" customHeight="1" x14ac:dyDescent="0.2">
      <c r="A44" s="413" t="s">
        <v>361</v>
      </c>
      <c r="B44" s="413"/>
      <c r="C44" s="413"/>
      <c r="D44" s="413"/>
      <c r="E44" s="413"/>
      <c r="F44" s="413"/>
      <c r="G44" s="413"/>
      <c r="H44" s="413"/>
      <c r="I44" s="413"/>
      <c r="J44" s="413"/>
    </row>
    <row r="45" spans="1:10" s="45" customFormat="1" ht="15" x14ac:dyDescent="0.25">
      <c r="A45" s="46" t="s">
        <v>354</v>
      </c>
    </row>
    <row r="46" spans="1:10" s="56" customFormat="1" ht="24.75" customHeight="1" x14ac:dyDescent="0.2">
      <c r="A46" s="271" t="s">
        <v>359</v>
      </c>
    </row>
    <row r="47" spans="1:10" s="45" customFormat="1" ht="18" x14ac:dyDescent="0.35">
      <c r="A47" s="46" t="s">
        <v>350</v>
      </c>
    </row>
    <row r="48" spans="1:10" s="45" customFormat="1" ht="69.75" customHeight="1" x14ac:dyDescent="0.25">
      <c r="A48" s="413" t="s">
        <v>408</v>
      </c>
      <c r="B48" s="413"/>
      <c r="C48" s="413"/>
      <c r="D48" s="413"/>
      <c r="E48" s="413"/>
      <c r="F48" s="413"/>
      <c r="G48" s="413"/>
      <c r="H48" s="413"/>
      <c r="I48" s="413"/>
      <c r="J48" s="413"/>
    </row>
    <row r="49" spans="1:10" s="45" customFormat="1" ht="18" x14ac:dyDescent="0.35">
      <c r="A49" s="46" t="s">
        <v>351</v>
      </c>
    </row>
    <row r="50" spans="1:10" s="56" customFormat="1" ht="24.75" customHeight="1" x14ac:dyDescent="0.2">
      <c r="A50" s="271" t="s">
        <v>356</v>
      </c>
    </row>
    <row r="51" spans="1:10" s="45" customFormat="1" ht="15" x14ac:dyDescent="0.25">
      <c r="A51" s="46" t="s">
        <v>352</v>
      </c>
    </row>
    <row r="52" spans="1:10" s="56" customFormat="1" ht="24.75" customHeight="1" x14ac:dyDescent="0.2">
      <c r="A52" s="271" t="s">
        <v>357</v>
      </c>
    </row>
    <row r="53" spans="1:10" s="45" customFormat="1" ht="15" x14ac:dyDescent="0.25">
      <c r="A53" s="46" t="s">
        <v>353</v>
      </c>
    </row>
    <row r="54" spans="1:10" s="56" customFormat="1" ht="24.75" customHeight="1" x14ac:dyDescent="0.2">
      <c r="A54" s="271" t="s">
        <v>358</v>
      </c>
    </row>
    <row r="55" spans="1:10" s="45" customFormat="1" ht="15" x14ac:dyDescent="0.25">
      <c r="A55" s="46" t="s">
        <v>144</v>
      </c>
    </row>
    <row r="56" spans="1:10" s="56" customFormat="1" ht="24.75" customHeight="1" x14ac:dyDescent="0.2">
      <c r="A56" s="271" t="s">
        <v>183</v>
      </c>
    </row>
    <row r="57" spans="1:10" s="45" customFormat="1" ht="15" x14ac:dyDescent="0.25">
      <c r="A57" s="46" t="s">
        <v>355</v>
      </c>
    </row>
    <row r="58" spans="1:10" s="56" customFormat="1" ht="24.75" customHeight="1" x14ac:dyDescent="0.2">
      <c r="A58" s="271" t="s">
        <v>360</v>
      </c>
    </row>
    <row r="59" spans="1:10" s="45" customFormat="1" ht="15" x14ac:dyDescent="0.25">
      <c r="A59" s="46" t="s">
        <v>188</v>
      </c>
    </row>
    <row r="60" spans="1:10" s="45" customFormat="1" ht="24.75" customHeight="1" x14ac:dyDescent="0.25">
      <c r="A60" s="413" t="s">
        <v>419</v>
      </c>
      <c r="B60" s="413"/>
      <c r="C60" s="413"/>
      <c r="D60" s="413"/>
      <c r="E60" s="413"/>
      <c r="F60" s="413"/>
      <c r="G60" s="413"/>
      <c r="H60" s="413"/>
      <c r="I60" s="413"/>
      <c r="J60" s="413"/>
    </row>
    <row r="61" spans="1:10" ht="18" customHeight="1" x14ac:dyDescent="0.35">
      <c r="A61" s="46" t="s">
        <v>420</v>
      </c>
    </row>
    <row r="62" spans="1:10" ht="24.75" customHeight="1" x14ac:dyDescent="0.2">
      <c r="A62" s="271" t="s">
        <v>421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439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4202.5698612796295</v>
      </c>
      <c r="C5" s="278">
        <v>4329.7164599532498</v>
      </c>
      <c r="D5" s="278">
        <v>301.52713585334402</v>
      </c>
      <c r="E5" s="278">
        <v>439.11590232836801</v>
      </c>
      <c r="F5" s="278">
        <v>119.39746487967901</v>
      </c>
      <c r="G5" s="278">
        <v>0</v>
      </c>
      <c r="H5" s="278">
        <v>0</v>
      </c>
      <c r="I5" s="278">
        <v>137.22897105723899</v>
      </c>
      <c r="J5" s="278">
        <v>-2864.2459524781202</v>
      </c>
      <c r="K5" s="278">
        <v>0</v>
      </c>
      <c r="L5" s="278">
        <v>-637.81874645233302</v>
      </c>
      <c r="M5" s="278">
        <v>6665.3098428734002</v>
      </c>
      <c r="N5" s="278">
        <v>6027.4910964210603</v>
      </c>
      <c r="O5" s="278">
        <f>M5</f>
        <v>6665.3098428734002</v>
      </c>
      <c r="P5" s="26">
        <f t="shared" ref="P5:P28" si="0">IF(J5&lt;0,0,J5)</f>
        <v>0</v>
      </c>
      <c r="Q5" s="26">
        <f t="shared" ref="Q5:Q28" si="1">IF(J5&lt;0,J5,0)</f>
        <v>-2864.2459524781202</v>
      </c>
    </row>
    <row r="6" spans="1:27" ht="12.6" customHeight="1" x14ac:dyDescent="0.2">
      <c r="A6" s="222">
        <v>4.1666666666666664E-2</v>
      </c>
      <c r="B6" s="223">
        <v>4206.6329839058499</v>
      </c>
      <c r="C6" s="224">
        <v>4204.3954713692801</v>
      </c>
      <c r="D6" s="224">
        <v>302.35799964075699</v>
      </c>
      <c r="E6" s="224">
        <v>438.42085808790603</v>
      </c>
      <c r="F6" s="224">
        <v>118.673237377223</v>
      </c>
      <c r="G6" s="224">
        <v>0</v>
      </c>
      <c r="H6" s="224">
        <v>0</v>
      </c>
      <c r="I6" s="224">
        <v>125.62451224859301</v>
      </c>
      <c r="J6" s="224">
        <v>-2777.95109517022</v>
      </c>
      <c r="K6" s="224">
        <v>-16.578499555669399</v>
      </c>
      <c r="L6" s="224">
        <v>-626.73119837035097</v>
      </c>
      <c r="M6" s="225">
        <v>6601.57546790373</v>
      </c>
      <c r="N6" s="224">
        <v>5974.8442695333797</v>
      </c>
      <c r="O6" s="225">
        <f t="shared" ref="O6:O28" si="2">M6</f>
        <v>6601.57546790373</v>
      </c>
      <c r="P6" s="26">
        <f t="shared" si="0"/>
        <v>0</v>
      </c>
      <c r="Q6" s="26">
        <f t="shared" si="1"/>
        <v>-2777.95109517022</v>
      </c>
    </row>
    <row r="7" spans="1:27" ht="12.6" customHeight="1" x14ac:dyDescent="0.2">
      <c r="A7" s="222">
        <v>8.3333333333333301E-2</v>
      </c>
      <c r="B7" s="223">
        <v>4206.1794707115796</v>
      </c>
      <c r="C7" s="224">
        <v>4085.68966828762</v>
      </c>
      <c r="D7" s="224">
        <v>302.62548136755998</v>
      </c>
      <c r="E7" s="224">
        <v>437.86138258636299</v>
      </c>
      <c r="F7" s="224">
        <v>118.619322093268</v>
      </c>
      <c r="G7" s="224">
        <v>0</v>
      </c>
      <c r="H7" s="224">
        <v>0</v>
      </c>
      <c r="I7" s="224">
        <v>117.803568142988</v>
      </c>
      <c r="J7" s="224">
        <v>-1658.76855086367</v>
      </c>
      <c r="K7" s="224">
        <v>-977.84165946198505</v>
      </c>
      <c r="L7" s="224">
        <v>-616.04464549106297</v>
      </c>
      <c r="M7" s="225">
        <v>6632.1686828637303</v>
      </c>
      <c r="N7" s="224">
        <v>6016.1240373726696</v>
      </c>
      <c r="O7" s="225">
        <f t="shared" si="2"/>
        <v>6632.1686828637303</v>
      </c>
      <c r="P7" s="26">
        <f t="shared" si="0"/>
        <v>0</v>
      </c>
      <c r="Q7" s="26">
        <f t="shared" si="1"/>
        <v>-1658.76855086367</v>
      </c>
    </row>
    <row r="8" spans="1:27" ht="12.6" customHeight="1" x14ac:dyDescent="0.2">
      <c r="A8" s="222">
        <v>0.125</v>
      </c>
      <c r="B8" s="223">
        <v>4206.4095487954601</v>
      </c>
      <c r="C8" s="224">
        <v>3941.72916460027</v>
      </c>
      <c r="D8" s="224">
        <v>298.71690330817398</v>
      </c>
      <c r="E8" s="224">
        <v>438.81832715931802</v>
      </c>
      <c r="F8" s="224">
        <v>118.567494303711</v>
      </c>
      <c r="G8" s="224">
        <v>0</v>
      </c>
      <c r="H8" s="224">
        <v>0</v>
      </c>
      <c r="I8" s="224">
        <v>118.36003348154701</v>
      </c>
      <c r="J8" s="224">
        <v>-1435.7042712308501</v>
      </c>
      <c r="K8" s="224">
        <v>-1064.8201556971001</v>
      </c>
      <c r="L8" s="224">
        <v>-603.27371655383797</v>
      </c>
      <c r="M8" s="225">
        <v>6622.0770447205296</v>
      </c>
      <c r="N8" s="224">
        <v>6018.8033281666903</v>
      </c>
      <c r="O8" s="225">
        <f t="shared" si="2"/>
        <v>6622.0770447205296</v>
      </c>
      <c r="P8" s="26">
        <f t="shared" si="0"/>
        <v>0</v>
      </c>
      <c r="Q8" s="26">
        <f t="shared" si="1"/>
        <v>-1435.7042712308501</v>
      </c>
    </row>
    <row r="9" spans="1:27" ht="12.6" customHeight="1" x14ac:dyDescent="0.2">
      <c r="A9" s="222">
        <v>0.16666666666666699</v>
      </c>
      <c r="B9" s="223">
        <v>4205.5042564183696</v>
      </c>
      <c r="C9" s="224">
        <v>3857.38584011686</v>
      </c>
      <c r="D9" s="224">
        <v>297.715519715852</v>
      </c>
      <c r="E9" s="224">
        <v>440.66906360443198</v>
      </c>
      <c r="F9" s="224">
        <v>118.51451243340701</v>
      </c>
      <c r="G9" s="224">
        <v>0</v>
      </c>
      <c r="H9" s="224">
        <v>0</v>
      </c>
      <c r="I9" s="224">
        <v>135.884433528747</v>
      </c>
      <c r="J9" s="224">
        <v>-1310.59881286838</v>
      </c>
      <c r="K9" s="224">
        <v>-1058.7288600858001</v>
      </c>
      <c r="L9" s="224">
        <v>-596.05321445736797</v>
      </c>
      <c r="M9" s="225">
        <v>6686.3459528634903</v>
      </c>
      <c r="N9" s="224">
        <v>6090.2927384061204</v>
      </c>
      <c r="O9" s="225">
        <f t="shared" si="2"/>
        <v>6686.3459528634903</v>
      </c>
      <c r="P9" s="26">
        <f t="shared" si="0"/>
        <v>0</v>
      </c>
      <c r="Q9" s="26">
        <f t="shared" si="1"/>
        <v>-1310.59881286838</v>
      </c>
    </row>
    <row r="10" spans="1:27" ht="12.6" customHeight="1" x14ac:dyDescent="0.2">
      <c r="A10" s="222">
        <v>0.20833333333333301</v>
      </c>
      <c r="B10" s="223">
        <v>4208.7537287660898</v>
      </c>
      <c r="C10" s="224">
        <v>3853.4658179940402</v>
      </c>
      <c r="D10" s="224">
        <v>311.07121811581402</v>
      </c>
      <c r="E10" s="224">
        <v>456.40469864663999</v>
      </c>
      <c r="F10" s="224">
        <v>118.461228540321</v>
      </c>
      <c r="G10" s="224">
        <v>0</v>
      </c>
      <c r="H10" s="224">
        <v>0</v>
      </c>
      <c r="I10" s="224">
        <v>135.24566359446601</v>
      </c>
      <c r="J10" s="224">
        <v>-1280.8486576426501</v>
      </c>
      <c r="K10" s="224">
        <v>-1052.5119312839499</v>
      </c>
      <c r="L10" s="224">
        <v>-596.91876255444197</v>
      </c>
      <c r="M10" s="225">
        <v>6750.0417667307702</v>
      </c>
      <c r="N10" s="224">
        <v>6153.1230041763301</v>
      </c>
      <c r="O10" s="225">
        <f t="shared" si="2"/>
        <v>6750.0417667307702</v>
      </c>
      <c r="P10" s="26">
        <f t="shared" si="0"/>
        <v>0</v>
      </c>
      <c r="Q10" s="26">
        <f t="shared" si="1"/>
        <v>-1280.8486576426501</v>
      </c>
    </row>
    <row r="11" spans="1:27" ht="12.6" customHeight="1" x14ac:dyDescent="0.2">
      <c r="A11" s="222">
        <v>0.25</v>
      </c>
      <c r="B11" s="223">
        <v>4211.15627084073</v>
      </c>
      <c r="C11" s="224">
        <v>3935.3795451963701</v>
      </c>
      <c r="D11" s="224">
        <v>313.29967657871498</v>
      </c>
      <c r="E11" s="224">
        <v>508.12206345063498</v>
      </c>
      <c r="F11" s="224">
        <v>123.757382902963</v>
      </c>
      <c r="G11" s="224">
        <v>0</v>
      </c>
      <c r="H11" s="224">
        <v>5.68137401146077</v>
      </c>
      <c r="I11" s="224">
        <v>176.22873492193</v>
      </c>
      <c r="J11" s="224">
        <v>-1202.49757271354</v>
      </c>
      <c r="K11" s="224">
        <v>-1044.55605621922</v>
      </c>
      <c r="L11" s="224">
        <v>-607.73834769652206</v>
      </c>
      <c r="M11" s="225">
        <v>7026.5714189700402</v>
      </c>
      <c r="N11" s="224">
        <v>6418.8330712735196</v>
      </c>
      <c r="O11" s="225">
        <f t="shared" si="2"/>
        <v>7026.5714189700402</v>
      </c>
      <c r="P11" s="26">
        <f t="shared" si="0"/>
        <v>0</v>
      </c>
      <c r="Q11" s="26">
        <f t="shared" si="1"/>
        <v>-1202.49757271354</v>
      </c>
    </row>
    <row r="12" spans="1:27" ht="12.6" customHeight="1" x14ac:dyDescent="0.2">
      <c r="A12" s="222">
        <v>0.29166666666666702</v>
      </c>
      <c r="B12" s="223">
        <v>4210.2442622220697</v>
      </c>
      <c r="C12" s="224">
        <v>3878.8729621407902</v>
      </c>
      <c r="D12" s="224">
        <v>306.87843970133702</v>
      </c>
      <c r="E12" s="224">
        <v>509.91373090819201</v>
      </c>
      <c r="F12" s="224">
        <v>130.36506167155201</v>
      </c>
      <c r="G12" s="224">
        <v>0</v>
      </c>
      <c r="H12" s="224">
        <v>66.030580176206698</v>
      </c>
      <c r="I12" s="224">
        <v>185.347130386999</v>
      </c>
      <c r="J12" s="224">
        <v>-1010.87319882094</v>
      </c>
      <c r="K12" s="224">
        <v>-938.25329197696203</v>
      </c>
      <c r="L12" s="224">
        <v>-603.73823877414497</v>
      </c>
      <c r="M12" s="225">
        <v>7338.5256764092501</v>
      </c>
      <c r="N12" s="224">
        <v>6734.7874376351001</v>
      </c>
      <c r="O12" s="225">
        <f t="shared" si="2"/>
        <v>7338.5256764092501</v>
      </c>
      <c r="P12" s="26">
        <f t="shared" si="0"/>
        <v>0</v>
      </c>
      <c r="Q12" s="26">
        <f t="shared" si="1"/>
        <v>-1010.87319882094</v>
      </c>
    </row>
    <row r="13" spans="1:27" ht="12.6" customHeight="1" x14ac:dyDescent="0.2">
      <c r="A13" s="222">
        <v>0.33333333333333298</v>
      </c>
      <c r="B13" s="223">
        <v>4209.4656666541096</v>
      </c>
      <c r="C13" s="224">
        <v>4228.5395283821499</v>
      </c>
      <c r="D13" s="224">
        <v>309.855846285035</v>
      </c>
      <c r="E13" s="224">
        <v>514.620399830937</v>
      </c>
      <c r="F13" s="224">
        <v>185.96462709333099</v>
      </c>
      <c r="G13" s="224">
        <v>0</v>
      </c>
      <c r="H13" s="224">
        <v>379.32014235435298</v>
      </c>
      <c r="I13" s="224">
        <v>188.904253333143</v>
      </c>
      <c r="J13" s="224">
        <v>-1722.0308470120499</v>
      </c>
      <c r="K13" s="224">
        <v>-572.94162193065404</v>
      </c>
      <c r="L13" s="224">
        <v>-640.206606820297</v>
      </c>
      <c r="M13" s="225">
        <v>7721.6979949903498</v>
      </c>
      <c r="N13" s="224">
        <v>7081.4913881700504</v>
      </c>
      <c r="O13" s="225">
        <f t="shared" si="2"/>
        <v>7721.6979949903498</v>
      </c>
      <c r="P13" s="26">
        <f t="shared" si="0"/>
        <v>0</v>
      </c>
      <c r="Q13" s="26">
        <f t="shared" si="1"/>
        <v>-1722.0308470120499</v>
      </c>
    </row>
    <row r="14" spans="1:27" ht="12.6" customHeight="1" x14ac:dyDescent="0.2">
      <c r="A14" s="222">
        <v>0.375</v>
      </c>
      <c r="B14" s="223">
        <v>4206.2328343036797</v>
      </c>
      <c r="C14" s="224">
        <v>3922.6837284727198</v>
      </c>
      <c r="D14" s="224">
        <v>293.957403699059</v>
      </c>
      <c r="E14" s="224">
        <v>511.03736205107703</v>
      </c>
      <c r="F14" s="224">
        <v>134.872904195144</v>
      </c>
      <c r="G14" s="224">
        <v>0</v>
      </c>
      <c r="H14" s="224">
        <v>665.44443638334405</v>
      </c>
      <c r="I14" s="224">
        <v>179.85400784114401</v>
      </c>
      <c r="J14" s="224">
        <v>-1819.9131151489401</v>
      </c>
      <c r="K14" s="224">
        <v>-4.9621582621195097</v>
      </c>
      <c r="L14" s="224">
        <v>-616.16530408688197</v>
      </c>
      <c r="M14" s="225">
        <v>8089.2074035351097</v>
      </c>
      <c r="N14" s="224">
        <v>7473.0420994482301</v>
      </c>
      <c r="O14" s="225">
        <f t="shared" si="2"/>
        <v>8089.2074035351097</v>
      </c>
      <c r="P14" s="26">
        <f t="shared" si="0"/>
        <v>0</v>
      </c>
      <c r="Q14" s="26">
        <f t="shared" si="1"/>
        <v>-1819.9131151489401</v>
      </c>
    </row>
    <row r="15" spans="1:27" ht="12.6" customHeight="1" x14ac:dyDescent="0.2">
      <c r="A15" s="222">
        <v>0.41666666666666702</v>
      </c>
      <c r="B15" s="223">
        <v>4203.9720334192698</v>
      </c>
      <c r="C15" s="224">
        <v>4020.7493135107402</v>
      </c>
      <c r="D15" s="224">
        <v>305.86368324710901</v>
      </c>
      <c r="E15" s="224">
        <v>510.68946505810902</v>
      </c>
      <c r="F15" s="224">
        <v>177.78339344298701</v>
      </c>
      <c r="G15" s="224">
        <v>0</v>
      </c>
      <c r="H15" s="224">
        <v>761.03661606769595</v>
      </c>
      <c r="I15" s="224">
        <v>162.253454783629</v>
      </c>
      <c r="J15" s="224">
        <v>-1785.46797533119</v>
      </c>
      <c r="K15" s="224">
        <v>0</v>
      </c>
      <c r="L15" s="224">
        <v>-626.479012566346</v>
      </c>
      <c r="M15" s="225">
        <v>8356.87998419836</v>
      </c>
      <c r="N15" s="224">
        <v>7730.4009716320097</v>
      </c>
      <c r="O15" s="225">
        <f t="shared" si="2"/>
        <v>8356.87998419836</v>
      </c>
      <c r="P15" s="26">
        <f t="shared" si="0"/>
        <v>0</v>
      </c>
      <c r="Q15" s="26">
        <f t="shared" si="1"/>
        <v>-1785.46797533119</v>
      </c>
    </row>
    <row r="16" spans="1:27" ht="12.6" customHeight="1" x14ac:dyDescent="0.2">
      <c r="A16" s="222">
        <v>0.45833333333333298</v>
      </c>
      <c r="B16" s="223">
        <v>4201.4078049521704</v>
      </c>
      <c r="C16" s="224">
        <v>4031.7650971932298</v>
      </c>
      <c r="D16" s="224">
        <v>305.78511079596899</v>
      </c>
      <c r="E16" s="224">
        <v>509.25808164407403</v>
      </c>
      <c r="F16" s="224">
        <v>204.495988284079</v>
      </c>
      <c r="G16" s="224">
        <v>0</v>
      </c>
      <c r="H16" s="224">
        <v>726.03024417704796</v>
      </c>
      <c r="I16" s="224">
        <v>159.447429402945</v>
      </c>
      <c r="J16" s="224">
        <v>-1622.3317256575799</v>
      </c>
      <c r="K16" s="224">
        <v>0</v>
      </c>
      <c r="L16" s="224">
        <v>-626.90647802064302</v>
      </c>
      <c r="M16" s="225">
        <v>8515.8580307919292</v>
      </c>
      <c r="N16" s="224">
        <v>7888.9515527712902</v>
      </c>
      <c r="O16" s="225">
        <f t="shared" si="2"/>
        <v>8515.8580307919292</v>
      </c>
      <c r="P16" s="26">
        <f t="shared" si="0"/>
        <v>0</v>
      </c>
      <c r="Q16" s="26">
        <f t="shared" si="1"/>
        <v>-1622.3317256575799</v>
      </c>
    </row>
    <row r="17" spans="1:17" ht="12.6" customHeight="1" x14ac:dyDescent="0.2">
      <c r="A17" s="222">
        <v>0.5</v>
      </c>
      <c r="B17" s="223">
        <v>4195.3656379514496</v>
      </c>
      <c r="C17" s="224">
        <v>4212.8737920293297</v>
      </c>
      <c r="D17" s="224">
        <v>310.05645706995699</v>
      </c>
      <c r="E17" s="224">
        <v>512.49543749004999</v>
      </c>
      <c r="F17" s="224">
        <v>124.35677445839499</v>
      </c>
      <c r="G17" s="224">
        <v>59.026281657528102</v>
      </c>
      <c r="H17" s="224">
        <v>614.43097032779394</v>
      </c>
      <c r="I17" s="224">
        <v>161.97060868626301</v>
      </c>
      <c r="J17" s="224">
        <v>-1869.01816183203</v>
      </c>
      <c r="K17" s="224">
        <v>0</v>
      </c>
      <c r="L17" s="224">
        <v>-641.35011775915302</v>
      </c>
      <c r="M17" s="225">
        <v>8321.5577978387391</v>
      </c>
      <c r="N17" s="224">
        <v>7680.2076800795903</v>
      </c>
      <c r="O17" s="225">
        <f t="shared" si="2"/>
        <v>8321.5577978387391</v>
      </c>
      <c r="P17" s="26">
        <f t="shared" si="0"/>
        <v>0</v>
      </c>
      <c r="Q17" s="26">
        <f t="shared" si="1"/>
        <v>-1869.01816183203</v>
      </c>
    </row>
    <row r="18" spans="1:17" ht="12.6" customHeight="1" x14ac:dyDescent="0.2">
      <c r="A18" s="222">
        <v>0.54166666666666696</v>
      </c>
      <c r="B18" s="223">
        <v>4190.8840649823896</v>
      </c>
      <c r="C18" s="224">
        <v>4168.59774594385</v>
      </c>
      <c r="D18" s="224">
        <v>312.69115473191198</v>
      </c>
      <c r="E18" s="224">
        <v>504.28964478610902</v>
      </c>
      <c r="F18" s="224">
        <v>125.406162136378</v>
      </c>
      <c r="G18" s="224">
        <v>0</v>
      </c>
      <c r="H18" s="224">
        <v>429.76676116054199</v>
      </c>
      <c r="I18" s="224">
        <v>170.756374107314</v>
      </c>
      <c r="J18" s="224">
        <v>-1628.95733386028</v>
      </c>
      <c r="K18" s="224">
        <v>0</v>
      </c>
      <c r="L18" s="224">
        <v>-633.41785969880902</v>
      </c>
      <c r="M18" s="225">
        <v>8273.4345739882101</v>
      </c>
      <c r="N18" s="224">
        <v>7640.0167142893997</v>
      </c>
      <c r="O18" s="225">
        <f t="shared" si="2"/>
        <v>8273.4345739882101</v>
      </c>
      <c r="P18" s="26">
        <f t="shared" si="0"/>
        <v>0</v>
      </c>
      <c r="Q18" s="26">
        <f t="shared" si="1"/>
        <v>-1628.95733386028</v>
      </c>
    </row>
    <row r="19" spans="1:17" ht="12.6" customHeight="1" x14ac:dyDescent="0.2">
      <c r="A19" s="222">
        <v>0.58333333333333304</v>
      </c>
      <c r="B19" s="223">
        <v>4187.7429724213298</v>
      </c>
      <c r="C19" s="224">
        <v>4554.6227069289098</v>
      </c>
      <c r="D19" s="224">
        <v>312.72291553402903</v>
      </c>
      <c r="E19" s="224">
        <v>503.48592394479499</v>
      </c>
      <c r="F19" s="224">
        <v>125.32921761532501</v>
      </c>
      <c r="G19" s="224">
        <v>6.57089993195315</v>
      </c>
      <c r="H19" s="224">
        <v>183.35733794356301</v>
      </c>
      <c r="I19" s="224">
        <v>172.333565237947</v>
      </c>
      <c r="J19" s="224">
        <v>-1756.0159604765199</v>
      </c>
      <c r="K19" s="224">
        <v>0</v>
      </c>
      <c r="L19" s="224">
        <v>-663.891059260666</v>
      </c>
      <c r="M19" s="225">
        <v>8290.1495790813296</v>
      </c>
      <c r="N19" s="224">
        <v>7626.2585198206598</v>
      </c>
      <c r="O19" s="225">
        <f t="shared" si="2"/>
        <v>8290.1495790813296</v>
      </c>
      <c r="P19" s="26">
        <f t="shared" si="0"/>
        <v>0</v>
      </c>
      <c r="Q19" s="26">
        <f t="shared" si="1"/>
        <v>-1756.0159604765199</v>
      </c>
    </row>
    <row r="20" spans="1:17" ht="12.6" customHeight="1" x14ac:dyDescent="0.2">
      <c r="A20" s="222">
        <v>0.625</v>
      </c>
      <c r="B20" s="223">
        <v>4186.0757163326698</v>
      </c>
      <c r="C20" s="224">
        <v>4775.1094188178004</v>
      </c>
      <c r="D20" s="224">
        <v>312.99541335949903</v>
      </c>
      <c r="E20" s="224">
        <v>513.64458169928196</v>
      </c>
      <c r="F20" s="224">
        <v>125.499460374778</v>
      </c>
      <c r="G20" s="224">
        <v>107.189859711715</v>
      </c>
      <c r="H20" s="224">
        <v>60.555610048637902</v>
      </c>
      <c r="I20" s="224">
        <v>183.39722186791201</v>
      </c>
      <c r="J20" s="224">
        <v>-1878.70891965493</v>
      </c>
      <c r="K20" s="224">
        <v>0</v>
      </c>
      <c r="L20" s="224">
        <v>-683.49732409372302</v>
      </c>
      <c r="M20" s="225">
        <v>8385.7583625573607</v>
      </c>
      <c r="N20" s="224">
        <v>7702.26103846364</v>
      </c>
      <c r="O20" s="225">
        <f t="shared" si="2"/>
        <v>8385.7583625573607</v>
      </c>
      <c r="P20" s="26">
        <f t="shared" si="0"/>
        <v>0</v>
      </c>
      <c r="Q20" s="26">
        <f t="shared" si="1"/>
        <v>-1878.70891965493</v>
      </c>
    </row>
    <row r="21" spans="1:17" ht="12.6" customHeight="1" x14ac:dyDescent="0.2">
      <c r="A21" s="222">
        <v>0.66666666666666696</v>
      </c>
      <c r="B21" s="223">
        <v>4187.4478566963799</v>
      </c>
      <c r="C21" s="224">
        <v>4820.77756048632</v>
      </c>
      <c r="D21" s="224">
        <v>310.94416368336499</v>
      </c>
      <c r="E21" s="224">
        <v>528.11665773136997</v>
      </c>
      <c r="F21" s="224">
        <v>181.27937149014801</v>
      </c>
      <c r="G21" s="224">
        <v>96.517902927061698</v>
      </c>
      <c r="H21" s="224">
        <v>9.4518099826562008</v>
      </c>
      <c r="I21" s="224">
        <v>191.591131022523</v>
      </c>
      <c r="J21" s="224">
        <v>-1850.61937995481</v>
      </c>
      <c r="K21" s="224">
        <v>0</v>
      </c>
      <c r="L21" s="224">
        <v>-688.02148789876799</v>
      </c>
      <c r="M21" s="225">
        <v>8475.5070740650208</v>
      </c>
      <c r="N21" s="224">
        <v>7787.48558616625</v>
      </c>
      <c r="O21" s="225">
        <f t="shared" si="2"/>
        <v>8475.5070740650208</v>
      </c>
      <c r="P21" s="26">
        <f t="shared" si="0"/>
        <v>0</v>
      </c>
      <c r="Q21" s="26">
        <f t="shared" si="1"/>
        <v>-1850.61937995481</v>
      </c>
    </row>
    <row r="22" spans="1:17" ht="12.6" customHeight="1" x14ac:dyDescent="0.2">
      <c r="A22" s="222">
        <v>0.70833333333333304</v>
      </c>
      <c r="B22" s="223">
        <v>4188.5032428259401</v>
      </c>
      <c r="C22" s="224">
        <v>4770.9456494752203</v>
      </c>
      <c r="D22" s="224">
        <v>312.796474437406</v>
      </c>
      <c r="E22" s="224">
        <v>535.09270679075496</v>
      </c>
      <c r="F22" s="224">
        <v>186.52099223841</v>
      </c>
      <c r="G22" s="224">
        <v>170.956857733248</v>
      </c>
      <c r="H22" s="224">
        <v>1.39757043589982</v>
      </c>
      <c r="I22" s="224">
        <v>186.34760986363099</v>
      </c>
      <c r="J22" s="224">
        <v>-1775.79951349722</v>
      </c>
      <c r="K22" s="224">
        <v>0</v>
      </c>
      <c r="L22" s="224">
        <v>-684.85067288585901</v>
      </c>
      <c r="M22" s="225">
        <v>8576.7615903032893</v>
      </c>
      <c r="N22" s="224">
        <v>7891.91091741743</v>
      </c>
      <c r="O22" s="225">
        <f t="shared" si="2"/>
        <v>8576.7615903032893</v>
      </c>
      <c r="P22" s="26">
        <f t="shared" si="0"/>
        <v>0</v>
      </c>
      <c r="Q22" s="26">
        <f t="shared" si="1"/>
        <v>-1775.79951349722</v>
      </c>
    </row>
    <row r="23" spans="1:17" ht="12.6" customHeight="1" x14ac:dyDescent="0.2">
      <c r="A23" s="222">
        <v>0.75</v>
      </c>
      <c r="B23" s="223">
        <v>4193.2865907752303</v>
      </c>
      <c r="C23" s="224">
        <v>4736.8410187325899</v>
      </c>
      <c r="D23" s="224">
        <v>312.70786978893199</v>
      </c>
      <c r="E23" s="224">
        <v>539.23867653534899</v>
      </c>
      <c r="F23" s="224">
        <v>195.58919768685499</v>
      </c>
      <c r="G23" s="224">
        <v>276.168544462542</v>
      </c>
      <c r="H23" s="224">
        <v>0</v>
      </c>
      <c r="I23" s="224">
        <v>171.51910910906</v>
      </c>
      <c r="J23" s="224">
        <v>-1785.3086628183501</v>
      </c>
      <c r="K23" s="224">
        <v>0</v>
      </c>
      <c r="L23" s="224">
        <v>-683.48636392796504</v>
      </c>
      <c r="M23" s="225">
        <v>8640.0423442722094</v>
      </c>
      <c r="N23" s="224">
        <v>7956.5559803442502</v>
      </c>
      <c r="O23" s="225">
        <f t="shared" si="2"/>
        <v>8640.0423442722094</v>
      </c>
      <c r="P23" s="26">
        <f t="shared" si="0"/>
        <v>0</v>
      </c>
      <c r="Q23" s="26">
        <f t="shared" si="1"/>
        <v>-1785.3086628183501</v>
      </c>
    </row>
    <row r="24" spans="1:17" ht="12.6" customHeight="1" x14ac:dyDescent="0.2">
      <c r="A24" s="222">
        <v>0.79166666666666696</v>
      </c>
      <c r="B24" s="223">
        <v>4195.6457825633797</v>
      </c>
      <c r="C24" s="224">
        <v>4781.8466366652101</v>
      </c>
      <c r="D24" s="224">
        <v>314.97477854598998</v>
      </c>
      <c r="E24" s="224">
        <v>539.09853202528996</v>
      </c>
      <c r="F24" s="224">
        <v>320.119789882975</v>
      </c>
      <c r="G24" s="224">
        <v>225.47921248815399</v>
      </c>
      <c r="H24" s="224">
        <v>0</v>
      </c>
      <c r="I24" s="224">
        <v>147.30829677469501</v>
      </c>
      <c r="J24" s="224">
        <v>-1990.28299307353</v>
      </c>
      <c r="K24" s="224">
        <v>0</v>
      </c>
      <c r="L24" s="224">
        <v>-687.70656367909805</v>
      </c>
      <c r="M24" s="225">
        <v>8534.1900358721705</v>
      </c>
      <c r="N24" s="224">
        <v>7846.4834721930702</v>
      </c>
      <c r="O24" s="225">
        <f t="shared" si="2"/>
        <v>8534.1900358721705</v>
      </c>
      <c r="P24" s="26">
        <f t="shared" si="0"/>
        <v>0</v>
      </c>
      <c r="Q24" s="26">
        <f t="shared" si="1"/>
        <v>-1990.28299307353</v>
      </c>
    </row>
    <row r="25" spans="1:17" ht="12.6" customHeight="1" x14ac:dyDescent="0.2">
      <c r="A25" s="222">
        <v>0.83333333333333304</v>
      </c>
      <c r="B25" s="223">
        <v>4197.0846050297396</v>
      </c>
      <c r="C25" s="224">
        <v>4774.4213902475503</v>
      </c>
      <c r="D25" s="224">
        <v>314.26428071934902</v>
      </c>
      <c r="E25" s="224">
        <v>525.09613292439303</v>
      </c>
      <c r="F25" s="224">
        <v>194.75124282574799</v>
      </c>
      <c r="G25" s="224">
        <v>115.995458546706</v>
      </c>
      <c r="H25" s="224">
        <v>0</v>
      </c>
      <c r="I25" s="224">
        <v>146.36910245464699</v>
      </c>
      <c r="J25" s="224">
        <v>-1948.48186694637</v>
      </c>
      <c r="K25" s="224">
        <v>0</v>
      </c>
      <c r="L25" s="224">
        <v>-683.93496141229502</v>
      </c>
      <c r="M25" s="225">
        <v>8319.5003458017509</v>
      </c>
      <c r="N25" s="224">
        <v>7635.5653843894597</v>
      </c>
      <c r="O25" s="225">
        <f t="shared" si="2"/>
        <v>8319.5003458017509</v>
      </c>
      <c r="P25" s="26">
        <f t="shared" si="0"/>
        <v>0</v>
      </c>
      <c r="Q25" s="26">
        <f t="shared" si="1"/>
        <v>-1948.48186694637</v>
      </c>
    </row>
    <row r="26" spans="1:17" ht="12.6" customHeight="1" x14ac:dyDescent="0.2">
      <c r="A26" s="222">
        <v>0.875</v>
      </c>
      <c r="B26" s="223">
        <v>4197.48142500428</v>
      </c>
      <c r="C26" s="224">
        <v>4795.7753849523597</v>
      </c>
      <c r="D26" s="224">
        <v>313.41669728328702</v>
      </c>
      <c r="E26" s="224">
        <v>504.69131008448801</v>
      </c>
      <c r="F26" s="224">
        <v>170.50690223028499</v>
      </c>
      <c r="G26" s="224">
        <v>74.123237071626093</v>
      </c>
      <c r="H26" s="224">
        <v>0</v>
      </c>
      <c r="I26" s="224">
        <v>146.86901924255801</v>
      </c>
      <c r="J26" s="224">
        <v>-2256.1121095487001</v>
      </c>
      <c r="K26" s="224">
        <v>0</v>
      </c>
      <c r="L26" s="224">
        <v>-684.03983180774196</v>
      </c>
      <c r="M26" s="225">
        <v>7946.7518663201899</v>
      </c>
      <c r="N26" s="224">
        <v>7262.7120345124404</v>
      </c>
      <c r="O26" s="225">
        <f t="shared" si="2"/>
        <v>7946.7518663201899</v>
      </c>
      <c r="P26" s="26">
        <f t="shared" si="0"/>
        <v>0</v>
      </c>
      <c r="Q26" s="26">
        <f t="shared" si="1"/>
        <v>-2256.1121095487001</v>
      </c>
    </row>
    <row r="27" spans="1:17" ht="12.6" customHeight="1" x14ac:dyDescent="0.2">
      <c r="A27" s="222">
        <v>0.91666666666666696</v>
      </c>
      <c r="B27" s="223">
        <v>4197.04791399853</v>
      </c>
      <c r="C27" s="224">
        <v>4776.6639355848201</v>
      </c>
      <c r="D27" s="224">
        <v>303.70544098228902</v>
      </c>
      <c r="E27" s="224">
        <v>446.09396617400103</v>
      </c>
      <c r="F27" s="224">
        <v>172.45622800694201</v>
      </c>
      <c r="G27" s="224">
        <v>73.963733295544799</v>
      </c>
      <c r="H27" s="224">
        <v>0</v>
      </c>
      <c r="I27" s="224">
        <v>134.26493954865899</v>
      </c>
      <c r="J27" s="224">
        <v>-2218.9359486217099</v>
      </c>
      <c r="K27" s="224">
        <v>0</v>
      </c>
      <c r="L27" s="224">
        <v>-678.92939876737205</v>
      </c>
      <c r="M27" s="225">
        <v>7885.2602089690699</v>
      </c>
      <c r="N27" s="224">
        <v>7206.3308102016999</v>
      </c>
      <c r="O27" s="225">
        <f t="shared" si="2"/>
        <v>7885.2602089690699</v>
      </c>
      <c r="P27" s="26">
        <f t="shared" si="0"/>
        <v>0</v>
      </c>
      <c r="Q27" s="26">
        <f t="shared" si="1"/>
        <v>-2218.9359486217099</v>
      </c>
    </row>
    <row r="28" spans="1:17" ht="12.6" customHeight="1" x14ac:dyDescent="0.2">
      <c r="A28" s="220">
        <v>0.95833333333333304</v>
      </c>
      <c r="B28" s="221">
        <v>4192.7997406000804</v>
      </c>
      <c r="C28" s="221">
        <v>4662.7530702203103</v>
      </c>
      <c r="D28" s="221">
        <v>302.91636713324198</v>
      </c>
      <c r="E28" s="221">
        <v>445.62672318061902</v>
      </c>
      <c r="F28" s="221">
        <v>131.77364708441101</v>
      </c>
      <c r="G28" s="221">
        <v>0</v>
      </c>
      <c r="H28" s="221">
        <v>0</v>
      </c>
      <c r="I28" s="221">
        <v>126.902643083776</v>
      </c>
      <c r="J28" s="221">
        <v>-2288.1531013230501</v>
      </c>
      <c r="K28" s="221">
        <v>-0.10386691090741999</v>
      </c>
      <c r="L28" s="221">
        <v>-667.18504621971601</v>
      </c>
      <c r="M28" s="221">
        <v>7574.5152230684898</v>
      </c>
      <c r="N28" s="221">
        <v>6907.33017684877</v>
      </c>
      <c r="O28" s="221">
        <f t="shared" si="2"/>
        <v>7574.5152230684898</v>
      </c>
      <c r="P28" s="26">
        <f t="shared" si="0"/>
        <v>0</v>
      </c>
      <c r="Q28" s="26">
        <f t="shared" si="1"/>
        <v>-2288.1531013230501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6601.5754679037182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TRANSPOSE(INDEX(B5:K28,MATCH(MIN(M5:M28),M5:M28,0),0))</f>
        <v>4206.6329839058499</v>
      </c>
      <c r="F33" s="285">
        <f t="shared" si="3"/>
        <v>0.6372165257154343</v>
      </c>
    </row>
    <row r="34" spans="1:6" x14ac:dyDescent="0.2">
      <c r="A34" s="488" t="s">
        <v>370</v>
      </c>
      <c r="B34" s="488"/>
      <c r="C34" s="488"/>
      <c r="D34" s="489"/>
      <c r="E34" s="146">
        <v>4204.3954713692801</v>
      </c>
      <c r="F34" s="286">
        <f t="shared" si="3"/>
        <v>0.63687758957095664</v>
      </c>
    </row>
    <row r="35" spans="1:6" x14ac:dyDescent="0.2">
      <c r="A35" s="488" t="s">
        <v>373</v>
      </c>
      <c r="B35" s="488"/>
      <c r="C35" s="488"/>
      <c r="D35" s="489"/>
      <c r="E35" s="146">
        <v>302.35799964075699</v>
      </c>
      <c r="F35" s="286">
        <f t="shared" si="3"/>
        <v>4.5800885123679205E-2</v>
      </c>
    </row>
    <row r="36" spans="1:6" x14ac:dyDescent="0.2">
      <c r="A36" s="272" t="s">
        <v>374</v>
      </c>
      <c r="B36" s="287"/>
      <c r="C36" s="287"/>
      <c r="D36" s="287"/>
      <c r="E36" s="146">
        <v>438.42085808790603</v>
      </c>
      <c r="F36" s="286">
        <f t="shared" si="3"/>
        <v>6.6411549821625129E-2</v>
      </c>
    </row>
    <row r="37" spans="1:6" x14ac:dyDescent="0.2">
      <c r="A37" s="488" t="s">
        <v>371</v>
      </c>
      <c r="B37" s="488"/>
      <c r="C37" s="488"/>
      <c r="D37" s="489"/>
      <c r="E37" s="146">
        <v>118.673237377223</v>
      </c>
      <c r="F37" s="286">
        <f t="shared" si="3"/>
        <v>1.7976502420399779E-2</v>
      </c>
    </row>
    <row r="38" spans="1:6" x14ac:dyDescent="0.2">
      <c r="A38" s="488" t="s">
        <v>375</v>
      </c>
      <c r="B38" s="488"/>
      <c r="C38" s="488"/>
      <c r="D38" s="489"/>
      <c r="E38" s="146">
        <v>0</v>
      </c>
      <c r="F38" s="286">
        <f t="shared" si="3"/>
        <v>0</v>
      </c>
    </row>
    <row r="39" spans="1:6" x14ac:dyDescent="0.2">
      <c r="A39" s="488" t="s">
        <v>376</v>
      </c>
      <c r="B39" s="488"/>
      <c r="C39" s="488"/>
      <c r="D39" s="489"/>
      <c r="E39" s="146">
        <v>0</v>
      </c>
      <c r="F39" s="286">
        <f t="shared" si="3"/>
        <v>0</v>
      </c>
    </row>
    <row r="40" spans="1:6" x14ac:dyDescent="0.2">
      <c r="A40" s="488" t="s">
        <v>377</v>
      </c>
      <c r="B40" s="488"/>
      <c r="C40" s="488"/>
      <c r="D40" s="489"/>
      <c r="E40" s="146">
        <v>125.62451224859301</v>
      </c>
      <c r="F40" s="286">
        <f t="shared" si="3"/>
        <v>1.9029474533672815E-2</v>
      </c>
    </row>
    <row r="41" spans="1:6" x14ac:dyDescent="0.2">
      <c r="A41" s="488" t="s">
        <v>365</v>
      </c>
      <c r="B41" s="488"/>
      <c r="C41" s="488"/>
      <c r="D41" s="489"/>
      <c r="E41" s="146">
        <v>-2777.95109517022</v>
      </c>
      <c r="F41" s="286">
        <f t="shared" si="3"/>
        <v>-0.42080123277789899</v>
      </c>
    </row>
    <row r="42" spans="1:6" x14ac:dyDescent="0.2">
      <c r="A42" s="488" t="s">
        <v>92</v>
      </c>
      <c r="B42" s="488"/>
      <c r="C42" s="488"/>
      <c r="D42" s="488"/>
      <c r="E42" s="149">
        <v>-16.578499555669399</v>
      </c>
      <c r="F42" s="285">
        <f t="shared" si="3"/>
        <v>-2.5112944078686389E-3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440</v>
      </c>
      <c r="B1" s="163"/>
      <c r="N1" s="62"/>
      <c r="O1" s="129" t="str">
        <f>Titulní!A35</f>
        <v>IV.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3648.6020744934199</v>
      </c>
      <c r="C5" s="278">
        <v>3370.1029516877902</v>
      </c>
      <c r="D5" s="278">
        <v>283.81915046419101</v>
      </c>
      <c r="E5" s="278">
        <v>429.18419339423099</v>
      </c>
      <c r="F5" s="278">
        <v>131.305447529324</v>
      </c>
      <c r="G5" s="278">
        <v>0</v>
      </c>
      <c r="H5" s="278">
        <v>0</v>
      </c>
      <c r="I5" s="278">
        <v>200.066296839204</v>
      </c>
      <c r="J5" s="278">
        <v>-1282.03853585511</v>
      </c>
      <c r="K5" s="278">
        <v>-427.69324896817199</v>
      </c>
      <c r="L5" s="278">
        <v>-562.021751186698</v>
      </c>
      <c r="M5" s="278">
        <v>6353.34832958488</v>
      </c>
      <c r="N5" s="278">
        <v>5791.3265783981897</v>
      </c>
      <c r="O5" s="278">
        <f>M5</f>
        <v>6353.34832958488</v>
      </c>
      <c r="P5" s="26">
        <f t="shared" ref="P5:P28" si="0">IF(J5&lt;0,0,J5)</f>
        <v>0</v>
      </c>
      <c r="Q5" s="26">
        <f t="shared" ref="Q5:Q28" si="1">IF(J5&lt;0,J5,0)</f>
        <v>-1282.03853585511</v>
      </c>
    </row>
    <row r="6" spans="1:27" ht="12.6" customHeight="1" x14ac:dyDescent="0.2">
      <c r="A6" s="222">
        <v>4.1666666666666664E-2</v>
      </c>
      <c r="B6" s="223">
        <v>3646.95491905376</v>
      </c>
      <c r="C6" s="224">
        <v>3399.6297862442102</v>
      </c>
      <c r="D6" s="224">
        <v>288.72484345240599</v>
      </c>
      <c r="E6" s="224">
        <v>430.282717080792</v>
      </c>
      <c r="F6" s="224">
        <v>130.210125954597</v>
      </c>
      <c r="G6" s="224">
        <v>0</v>
      </c>
      <c r="H6" s="224">
        <v>0</v>
      </c>
      <c r="I6" s="224">
        <v>198.61720212031301</v>
      </c>
      <c r="J6" s="224">
        <v>-932.99553435675</v>
      </c>
      <c r="K6" s="224">
        <v>-855.48873648051597</v>
      </c>
      <c r="L6" s="224">
        <v>-564.91627524280602</v>
      </c>
      <c r="M6" s="225">
        <v>6305.9353230688102</v>
      </c>
      <c r="N6" s="224">
        <v>5741.0190478260001</v>
      </c>
      <c r="O6" s="225">
        <f t="shared" ref="O6:O28" si="2">M6</f>
        <v>6305.9353230688102</v>
      </c>
      <c r="P6" s="26">
        <f t="shared" si="0"/>
        <v>0</v>
      </c>
      <c r="Q6" s="26">
        <f t="shared" si="1"/>
        <v>-932.99553435675</v>
      </c>
    </row>
    <row r="7" spans="1:27" ht="12.6" customHeight="1" x14ac:dyDescent="0.2">
      <c r="A7" s="222">
        <v>8.3333333333333301E-2</v>
      </c>
      <c r="B7" s="223">
        <v>3647.1866643804301</v>
      </c>
      <c r="C7" s="224">
        <v>3463.1990033135598</v>
      </c>
      <c r="D7" s="224">
        <v>291.63278759987298</v>
      </c>
      <c r="E7" s="224">
        <v>432.89981841058699</v>
      </c>
      <c r="F7" s="224">
        <v>130.19841617607401</v>
      </c>
      <c r="G7" s="224">
        <v>0</v>
      </c>
      <c r="H7" s="224">
        <v>0</v>
      </c>
      <c r="I7" s="224">
        <v>188.11598805524</v>
      </c>
      <c r="J7" s="224">
        <v>-844.56407495548797</v>
      </c>
      <c r="K7" s="224">
        <v>-1106.27048867453</v>
      </c>
      <c r="L7" s="224">
        <v>-571.13462654513</v>
      </c>
      <c r="M7" s="225">
        <v>6202.3981143057399</v>
      </c>
      <c r="N7" s="224">
        <v>5631.2634877606097</v>
      </c>
      <c r="O7" s="225">
        <f t="shared" si="2"/>
        <v>6202.3981143057399</v>
      </c>
      <c r="P7" s="26">
        <f t="shared" si="0"/>
        <v>0</v>
      </c>
      <c r="Q7" s="26">
        <f t="shared" si="1"/>
        <v>-844.56407495548797</v>
      </c>
    </row>
    <row r="8" spans="1:27" ht="12.6" customHeight="1" x14ac:dyDescent="0.2">
      <c r="A8" s="222">
        <v>0.125</v>
      </c>
      <c r="B8" s="223">
        <v>3645.2660969139001</v>
      </c>
      <c r="C8" s="224">
        <v>3158.6054202804198</v>
      </c>
      <c r="D8" s="224">
        <v>263.25606149225098</v>
      </c>
      <c r="E8" s="224">
        <v>432.02222300667597</v>
      </c>
      <c r="F8" s="224">
        <v>129.082518792907</v>
      </c>
      <c r="G8" s="224">
        <v>0</v>
      </c>
      <c r="H8" s="224">
        <v>0</v>
      </c>
      <c r="I8" s="224">
        <v>182.12517030740301</v>
      </c>
      <c r="J8" s="224">
        <v>-725.80309441852501</v>
      </c>
      <c r="K8" s="224">
        <v>-1104.20267355183</v>
      </c>
      <c r="L8" s="224">
        <v>-540.87281730152995</v>
      </c>
      <c r="M8" s="225">
        <v>5980.3517228231904</v>
      </c>
      <c r="N8" s="224">
        <v>5439.4789055216697</v>
      </c>
      <c r="O8" s="225">
        <f t="shared" si="2"/>
        <v>5980.3517228231904</v>
      </c>
      <c r="P8" s="26">
        <f t="shared" si="0"/>
        <v>0</v>
      </c>
      <c r="Q8" s="26">
        <f t="shared" si="1"/>
        <v>-725.80309441852501</v>
      </c>
    </row>
    <row r="9" spans="1:27" ht="12.6" customHeight="1" x14ac:dyDescent="0.2">
      <c r="A9" s="222">
        <v>0.16666666666666699</v>
      </c>
      <c r="B9" s="223">
        <v>3646.0229965168401</v>
      </c>
      <c r="C9" s="224">
        <v>3175.6168835603598</v>
      </c>
      <c r="D9" s="224">
        <v>273.413792525914</v>
      </c>
      <c r="E9" s="224">
        <v>434.52098819214399</v>
      </c>
      <c r="F9" s="224">
        <v>129.03786125021699</v>
      </c>
      <c r="G9" s="224">
        <v>0</v>
      </c>
      <c r="H9" s="224">
        <v>0</v>
      </c>
      <c r="I9" s="224">
        <v>165.36170154753</v>
      </c>
      <c r="J9" s="224">
        <v>-758.56120113628504</v>
      </c>
      <c r="K9" s="224">
        <v>-1096.48684397994</v>
      </c>
      <c r="L9" s="224">
        <v>-542.68530676375997</v>
      </c>
      <c r="M9" s="225">
        <v>5968.9261784767796</v>
      </c>
      <c r="N9" s="224">
        <v>5426.2408717130202</v>
      </c>
      <c r="O9" s="225">
        <f t="shared" si="2"/>
        <v>5968.9261784767796</v>
      </c>
      <c r="P9" s="26">
        <f t="shared" si="0"/>
        <v>0</v>
      </c>
      <c r="Q9" s="26">
        <f t="shared" si="1"/>
        <v>-758.56120113628504</v>
      </c>
    </row>
    <row r="10" spans="1:27" ht="12.6" customHeight="1" x14ac:dyDescent="0.2">
      <c r="A10" s="222">
        <v>0.20833333333333301</v>
      </c>
      <c r="B10" s="223">
        <v>3649.13556862206</v>
      </c>
      <c r="C10" s="224">
        <v>3182.5116342824899</v>
      </c>
      <c r="D10" s="224">
        <v>292.27695271412898</v>
      </c>
      <c r="E10" s="224">
        <v>447.57134830133202</v>
      </c>
      <c r="F10" s="224">
        <v>127.94150685424501</v>
      </c>
      <c r="G10" s="224">
        <v>0</v>
      </c>
      <c r="H10" s="224">
        <v>0</v>
      </c>
      <c r="I10" s="224">
        <v>179.79718495550199</v>
      </c>
      <c r="J10" s="224">
        <v>-753.27175417818</v>
      </c>
      <c r="K10" s="224">
        <v>-983.131793378108</v>
      </c>
      <c r="L10" s="224">
        <v>-544.80197808224</v>
      </c>
      <c r="M10" s="225">
        <v>6142.8306481734699</v>
      </c>
      <c r="N10" s="224">
        <v>5598.0286700912302</v>
      </c>
      <c r="O10" s="225">
        <f t="shared" si="2"/>
        <v>6142.8306481734699</v>
      </c>
      <c r="P10" s="26">
        <f t="shared" si="0"/>
        <v>0</v>
      </c>
      <c r="Q10" s="26">
        <f t="shared" si="1"/>
        <v>-753.27175417818</v>
      </c>
    </row>
    <row r="11" spans="1:27" ht="12.6" customHeight="1" x14ac:dyDescent="0.2">
      <c r="A11" s="222">
        <v>0.25</v>
      </c>
      <c r="B11" s="223">
        <v>3648.0602567932401</v>
      </c>
      <c r="C11" s="224">
        <v>3258.7551074201001</v>
      </c>
      <c r="D11" s="224">
        <v>283.69031723709799</v>
      </c>
      <c r="E11" s="224">
        <v>500.41713372741299</v>
      </c>
      <c r="F11" s="224">
        <v>132.21207871236399</v>
      </c>
      <c r="G11" s="224">
        <v>0</v>
      </c>
      <c r="H11" s="224">
        <v>0</v>
      </c>
      <c r="I11" s="224">
        <v>202.13293965752001</v>
      </c>
      <c r="J11" s="224">
        <v>-1094.4712629379301</v>
      </c>
      <c r="K11" s="224">
        <v>-574.94829902801303</v>
      </c>
      <c r="L11" s="224">
        <v>-555.09898934289004</v>
      </c>
      <c r="M11" s="225">
        <v>6355.84827158179</v>
      </c>
      <c r="N11" s="224">
        <v>5800.7492822389004</v>
      </c>
      <c r="O11" s="225">
        <f t="shared" si="2"/>
        <v>6355.84827158179</v>
      </c>
      <c r="P11" s="26">
        <f t="shared" si="0"/>
        <v>0</v>
      </c>
      <c r="Q11" s="26">
        <f t="shared" si="1"/>
        <v>-1094.4712629379301</v>
      </c>
    </row>
    <row r="12" spans="1:27" ht="12.6" customHeight="1" x14ac:dyDescent="0.2">
      <c r="A12" s="222">
        <v>0.29166666666666702</v>
      </c>
      <c r="B12" s="223">
        <v>3647.76349806399</v>
      </c>
      <c r="C12" s="224">
        <v>3525.9729232948098</v>
      </c>
      <c r="D12" s="224">
        <v>304.28854310072501</v>
      </c>
      <c r="E12" s="224">
        <v>506.017246084931</v>
      </c>
      <c r="F12" s="224">
        <v>145.09547120510899</v>
      </c>
      <c r="G12" s="224">
        <v>0</v>
      </c>
      <c r="H12" s="224">
        <v>2.1692667334048998</v>
      </c>
      <c r="I12" s="224">
        <v>183.472015569132</v>
      </c>
      <c r="J12" s="224">
        <v>-1682.82493266704</v>
      </c>
      <c r="K12" s="224">
        <v>-4.8855955845570396</v>
      </c>
      <c r="L12" s="224">
        <v>-581.527710412077</v>
      </c>
      <c r="M12" s="225">
        <v>6627.0684358005001</v>
      </c>
      <c r="N12" s="224">
        <v>6045.5407253884196</v>
      </c>
      <c r="O12" s="225">
        <f t="shared" si="2"/>
        <v>6627.0684358005001</v>
      </c>
      <c r="P12" s="26">
        <f t="shared" si="0"/>
        <v>0</v>
      </c>
      <c r="Q12" s="26">
        <f t="shared" si="1"/>
        <v>-1682.82493266704</v>
      </c>
    </row>
    <row r="13" spans="1:27" ht="12.6" customHeight="1" x14ac:dyDescent="0.2">
      <c r="A13" s="222">
        <v>0.33333333333333298</v>
      </c>
      <c r="B13" s="223">
        <v>3649.20892594722</v>
      </c>
      <c r="C13" s="224">
        <v>3547.2983858492198</v>
      </c>
      <c r="D13" s="224">
        <v>294.813456249372</v>
      </c>
      <c r="E13" s="224">
        <v>510.38189074928101</v>
      </c>
      <c r="F13" s="224">
        <v>141.811599360553</v>
      </c>
      <c r="G13" s="224">
        <v>0</v>
      </c>
      <c r="H13" s="224">
        <v>14.382561157504901</v>
      </c>
      <c r="I13" s="224">
        <v>168.752231153857</v>
      </c>
      <c r="J13" s="224">
        <v>-1369.1124735521</v>
      </c>
      <c r="K13" s="224">
        <v>0</v>
      </c>
      <c r="L13" s="224">
        <v>-583.70646084776695</v>
      </c>
      <c r="M13" s="225">
        <v>6957.5365769149103</v>
      </c>
      <c r="N13" s="224">
        <v>6373.8301160671399</v>
      </c>
      <c r="O13" s="225">
        <f t="shared" si="2"/>
        <v>6957.5365769149103</v>
      </c>
      <c r="P13" s="26">
        <f t="shared" si="0"/>
        <v>0</v>
      </c>
      <c r="Q13" s="26">
        <f t="shared" si="1"/>
        <v>-1369.1124735521</v>
      </c>
    </row>
    <row r="14" spans="1:27" ht="12.6" customHeight="1" x14ac:dyDescent="0.2">
      <c r="A14" s="222">
        <v>0.375</v>
      </c>
      <c r="B14" s="223">
        <v>3653.7552485142801</v>
      </c>
      <c r="C14" s="224">
        <v>3518.73123141514</v>
      </c>
      <c r="D14" s="224">
        <v>302.66557858038902</v>
      </c>
      <c r="E14" s="224">
        <v>509.47779619194301</v>
      </c>
      <c r="F14" s="224">
        <v>180.312251942979</v>
      </c>
      <c r="G14" s="224">
        <v>0</v>
      </c>
      <c r="H14" s="224">
        <v>87.307741073343806</v>
      </c>
      <c r="I14" s="224">
        <v>155.905781265218</v>
      </c>
      <c r="J14" s="224">
        <v>-1009.69072368453</v>
      </c>
      <c r="K14" s="224">
        <v>0</v>
      </c>
      <c r="L14" s="224">
        <v>-582.76774838878703</v>
      </c>
      <c r="M14" s="225">
        <v>7398.4649052987597</v>
      </c>
      <c r="N14" s="224">
        <v>6815.6971569099696</v>
      </c>
      <c r="O14" s="225">
        <f t="shared" si="2"/>
        <v>7398.4649052987597</v>
      </c>
      <c r="P14" s="26">
        <f t="shared" si="0"/>
        <v>0</v>
      </c>
      <c r="Q14" s="26">
        <f t="shared" si="1"/>
        <v>-1009.69072368453</v>
      </c>
    </row>
    <row r="15" spans="1:27" ht="12.6" customHeight="1" x14ac:dyDescent="0.2">
      <c r="A15" s="222">
        <v>0.41666666666666702</v>
      </c>
      <c r="B15" s="223">
        <v>3652.9583428552501</v>
      </c>
      <c r="C15" s="224">
        <v>3639.7735026281998</v>
      </c>
      <c r="D15" s="224">
        <v>302.973441250625</v>
      </c>
      <c r="E15" s="224">
        <v>508.26633153027802</v>
      </c>
      <c r="F15" s="224">
        <v>336.73786337559301</v>
      </c>
      <c r="G15" s="224">
        <v>0</v>
      </c>
      <c r="H15" s="224">
        <v>168.46139298725899</v>
      </c>
      <c r="I15" s="224">
        <v>141.97060154794099</v>
      </c>
      <c r="J15" s="224">
        <v>-964.24051872964503</v>
      </c>
      <c r="K15" s="224">
        <v>0</v>
      </c>
      <c r="L15" s="224">
        <v>-596.88536638397704</v>
      </c>
      <c r="M15" s="225">
        <v>7786.9009574455004</v>
      </c>
      <c r="N15" s="224">
        <v>7190.0155910615204</v>
      </c>
      <c r="O15" s="225">
        <f t="shared" si="2"/>
        <v>7786.9009574455004</v>
      </c>
      <c r="P15" s="26">
        <f t="shared" si="0"/>
        <v>0</v>
      </c>
      <c r="Q15" s="26">
        <f t="shared" si="1"/>
        <v>-964.24051872964503</v>
      </c>
    </row>
    <row r="16" spans="1:27" ht="12.6" customHeight="1" x14ac:dyDescent="0.2">
      <c r="A16" s="222">
        <v>0.45833333333333298</v>
      </c>
      <c r="B16" s="223">
        <v>3653.0567197375099</v>
      </c>
      <c r="C16" s="224">
        <v>3640.88144996253</v>
      </c>
      <c r="D16" s="224">
        <v>300.10732447485998</v>
      </c>
      <c r="E16" s="224">
        <v>508.20772793153299</v>
      </c>
      <c r="F16" s="224">
        <v>181.51397874247999</v>
      </c>
      <c r="G16" s="224">
        <v>0</v>
      </c>
      <c r="H16" s="224">
        <v>237.74832868147999</v>
      </c>
      <c r="I16" s="224">
        <v>136.568994443962</v>
      </c>
      <c r="J16" s="224">
        <v>-823.03116913502004</v>
      </c>
      <c r="K16" s="224">
        <v>0</v>
      </c>
      <c r="L16" s="224">
        <v>-596.87284130169803</v>
      </c>
      <c r="M16" s="225">
        <v>7835.0533548393396</v>
      </c>
      <c r="N16" s="224">
        <v>7238.1805135376399</v>
      </c>
      <c r="O16" s="225">
        <f t="shared" si="2"/>
        <v>7835.0533548393396</v>
      </c>
      <c r="P16" s="26">
        <f t="shared" si="0"/>
        <v>0</v>
      </c>
      <c r="Q16" s="26">
        <f t="shared" si="1"/>
        <v>-823.03116913502004</v>
      </c>
    </row>
    <row r="17" spans="1:17" ht="12.6" customHeight="1" x14ac:dyDescent="0.2">
      <c r="A17" s="222">
        <v>0.5</v>
      </c>
      <c r="B17" s="223">
        <v>3650.38259837749</v>
      </c>
      <c r="C17" s="224">
        <v>3562.6139605212502</v>
      </c>
      <c r="D17" s="224">
        <v>281.59385381797802</v>
      </c>
      <c r="E17" s="224">
        <v>502.11493207443402</v>
      </c>
      <c r="F17" s="224">
        <v>143.35300363007801</v>
      </c>
      <c r="G17" s="224">
        <v>75.812835412987496</v>
      </c>
      <c r="H17" s="224">
        <v>394.49223177298501</v>
      </c>
      <c r="I17" s="224">
        <v>136.75414807216799</v>
      </c>
      <c r="J17" s="224">
        <v>-1032.1431065362799</v>
      </c>
      <c r="K17" s="224">
        <v>0</v>
      </c>
      <c r="L17" s="224">
        <v>-591.96170527228605</v>
      </c>
      <c r="M17" s="225">
        <v>7714.9744571430801</v>
      </c>
      <c r="N17" s="224">
        <v>7123.0127518707995</v>
      </c>
      <c r="O17" s="225">
        <f t="shared" si="2"/>
        <v>7714.9744571430801</v>
      </c>
      <c r="P17" s="26">
        <f t="shared" si="0"/>
        <v>0</v>
      </c>
      <c r="Q17" s="26">
        <f t="shared" si="1"/>
        <v>-1032.1431065362799</v>
      </c>
    </row>
    <row r="18" spans="1:17" ht="12.6" customHeight="1" x14ac:dyDescent="0.2">
      <c r="A18" s="222">
        <v>0.54166666666666696</v>
      </c>
      <c r="B18" s="223">
        <v>3648.5153831729699</v>
      </c>
      <c r="C18" s="224">
        <v>3410.9440654289501</v>
      </c>
      <c r="D18" s="224">
        <v>258.53106839710398</v>
      </c>
      <c r="E18" s="224">
        <v>497.67555908100701</v>
      </c>
      <c r="F18" s="224">
        <v>145.086059337515</v>
      </c>
      <c r="G18" s="224">
        <v>68.905562877570006</v>
      </c>
      <c r="H18" s="224">
        <v>463.68320537760502</v>
      </c>
      <c r="I18" s="224">
        <v>132.53470217138599</v>
      </c>
      <c r="J18" s="224">
        <v>-926.78889339641603</v>
      </c>
      <c r="K18" s="224">
        <v>0</v>
      </c>
      <c r="L18" s="224">
        <v>-577.59740507871004</v>
      </c>
      <c r="M18" s="225">
        <v>7699.0867124476899</v>
      </c>
      <c r="N18" s="224">
        <v>7121.48930736898</v>
      </c>
      <c r="O18" s="225">
        <f t="shared" si="2"/>
        <v>7699.0867124476899</v>
      </c>
      <c r="P18" s="26">
        <f t="shared" si="0"/>
        <v>0</v>
      </c>
      <c r="Q18" s="26">
        <f t="shared" si="1"/>
        <v>-926.78889339641603</v>
      </c>
    </row>
    <row r="19" spans="1:17" ht="12.6" customHeight="1" x14ac:dyDescent="0.2">
      <c r="A19" s="222">
        <v>0.58333333333333304</v>
      </c>
      <c r="B19" s="223">
        <v>3650.4442782812498</v>
      </c>
      <c r="C19" s="224">
        <v>3378.4721868849801</v>
      </c>
      <c r="D19" s="224">
        <v>279.57435313042799</v>
      </c>
      <c r="E19" s="224">
        <v>495.34615497284</v>
      </c>
      <c r="F19" s="224">
        <v>143.358025802079</v>
      </c>
      <c r="G19" s="224">
        <v>195.99710890174401</v>
      </c>
      <c r="H19" s="224">
        <v>281.52343636458102</v>
      </c>
      <c r="I19" s="224">
        <v>139.48151541418201</v>
      </c>
      <c r="J19" s="224">
        <v>-1080.28320003367</v>
      </c>
      <c r="K19" s="224">
        <v>0</v>
      </c>
      <c r="L19" s="224">
        <v>-573.34684948746894</v>
      </c>
      <c r="M19" s="225">
        <v>7483.9138597184201</v>
      </c>
      <c r="N19" s="224">
        <v>6910.5670102309496</v>
      </c>
      <c r="O19" s="225">
        <f t="shared" si="2"/>
        <v>7483.9138597184201</v>
      </c>
      <c r="P19" s="26">
        <f t="shared" si="0"/>
        <v>0</v>
      </c>
      <c r="Q19" s="26">
        <f t="shared" si="1"/>
        <v>-1080.28320003367</v>
      </c>
    </row>
    <row r="20" spans="1:17" ht="12.6" customHeight="1" x14ac:dyDescent="0.2">
      <c r="A20" s="222">
        <v>0.625</v>
      </c>
      <c r="B20" s="223">
        <v>3650.7893625679299</v>
      </c>
      <c r="C20" s="224">
        <v>3398.88426163547</v>
      </c>
      <c r="D20" s="224">
        <v>294.80509123457699</v>
      </c>
      <c r="E20" s="224">
        <v>498.96313916479698</v>
      </c>
      <c r="F20" s="224">
        <v>184.19879469289901</v>
      </c>
      <c r="G20" s="224">
        <v>280.04803548921501</v>
      </c>
      <c r="H20" s="224">
        <v>80.832733092068096</v>
      </c>
      <c r="I20" s="224">
        <v>138.74379858808001</v>
      </c>
      <c r="J20" s="224">
        <v>-981.33690123573399</v>
      </c>
      <c r="K20" s="224">
        <v>0</v>
      </c>
      <c r="L20" s="224">
        <v>-573.65643207461096</v>
      </c>
      <c r="M20" s="225">
        <v>7545.9283152293101</v>
      </c>
      <c r="N20" s="224">
        <v>6972.2718831546999</v>
      </c>
      <c r="O20" s="225">
        <f t="shared" si="2"/>
        <v>7545.9283152293101</v>
      </c>
      <c r="P20" s="26">
        <f t="shared" si="0"/>
        <v>0</v>
      </c>
      <c r="Q20" s="26">
        <f t="shared" si="1"/>
        <v>-981.33690123573399</v>
      </c>
    </row>
    <row r="21" spans="1:17" ht="12.6" customHeight="1" x14ac:dyDescent="0.2">
      <c r="A21" s="222">
        <v>0.66666666666666696</v>
      </c>
      <c r="B21" s="223">
        <v>3651.66964639963</v>
      </c>
      <c r="C21" s="224">
        <v>3404.0426550378802</v>
      </c>
      <c r="D21" s="224">
        <v>291.14924659848202</v>
      </c>
      <c r="E21" s="224">
        <v>504.04552642312399</v>
      </c>
      <c r="F21" s="224">
        <v>135.42234705599199</v>
      </c>
      <c r="G21" s="224">
        <v>535.823686267771</v>
      </c>
      <c r="H21" s="224">
        <v>2.6807642603342101</v>
      </c>
      <c r="I21" s="224">
        <v>152.29628057829399</v>
      </c>
      <c r="J21" s="224">
        <v>-1044.45270874074</v>
      </c>
      <c r="K21" s="224">
        <v>0</v>
      </c>
      <c r="L21" s="224">
        <v>-576.13719542961201</v>
      </c>
      <c r="M21" s="225">
        <v>7632.6774438807597</v>
      </c>
      <c r="N21" s="224">
        <v>7056.5402484511496</v>
      </c>
      <c r="O21" s="225">
        <f t="shared" si="2"/>
        <v>7632.6774438807597</v>
      </c>
      <c r="P21" s="26">
        <f t="shared" si="0"/>
        <v>0</v>
      </c>
      <c r="Q21" s="26">
        <f t="shared" si="1"/>
        <v>-1044.45270874074</v>
      </c>
    </row>
    <row r="22" spans="1:17" ht="12.6" customHeight="1" x14ac:dyDescent="0.2">
      <c r="A22" s="222">
        <v>0.70833333333333304</v>
      </c>
      <c r="B22" s="223">
        <v>3655.2240190296998</v>
      </c>
      <c r="C22" s="224">
        <v>3422.0121427896202</v>
      </c>
      <c r="D22" s="224">
        <v>293.935049530691</v>
      </c>
      <c r="E22" s="224">
        <v>511.79718085757997</v>
      </c>
      <c r="F22" s="224">
        <v>146.546043458714</v>
      </c>
      <c r="G22" s="224">
        <v>862.96318351823095</v>
      </c>
      <c r="H22" s="224">
        <v>0</v>
      </c>
      <c r="I22" s="224">
        <v>175.66002218044801</v>
      </c>
      <c r="J22" s="224">
        <v>-1509.74280320301</v>
      </c>
      <c r="K22" s="224">
        <v>0</v>
      </c>
      <c r="L22" s="224">
        <v>-583.18460512041895</v>
      </c>
      <c r="M22" s="225">
        <v>7558.3948381619703</v>
      </c>
      <c r="N22" s="224">
        <v>6975.2102330415501</v>
      </c>
      <c r="O22" s="225">
        <f t="shared" si="2"/>
        <v>7558.3948381619703</v>
      </c>
      <c r="P22" s="26">
        <f t="shared" si="0"/>
        <v>0</v>
      </c>
      <c r="Q22" s="26">
        <f t="shared" si="1"/>
        <v>-1509.74280320301</v>
      </c>
    </row>
    <row r="23" spans="1:17" ht="12.6" customHeight="1" x14ac:dyDescent="0.2">
      <c r="A23" s="222">
        <v>0.75</v>
      </c>
      <c r="B23" s="223">
        <v>3656.9545363612001</v>
      </c>
      <c r="C23" s="224">
        <v>3346.7935585178898</v>
      </c>
      <c r="D23" s="224">
        <v>295.11462665246802</v>
      </c>
      <c r="E23" s="224">
        <v>511.40342876418202</v>
      </c>
      <c r="F23" s="224">
        <v>149.39730677854899</v>
      </c>
      <c r="G23" s="224">
        <v>785.641048616273</v>
      </c>
      <c r="H23" s="224">
        <v>0</v>
      </c>
      <c r="I23" s="224">
        <v>174.555914330462</v>
      </c>
      <c r="J23" s="224">
        <v>-1712.0773808870999</v>
      </c>
      <c r="K23" s="224">
        <v>0</v>
      </c>
      <c r="L23" s="224">
        <v>-575.01184075257299</v>
      </c>
      <c r="M23" s="225">
        <v>7207.7830391339203</v>
      </c>
      <c r="N23" s="224">
        <v>6632.7711983813497</v>
      </c>
      <c r="O23" s="225">
        <f t="shared" si="2"/>
        <v>7207.7830391339203</v>
      </c>
      <c r="P23" s="26">
        <f t="shared" si="0"/>
        <v>0</v>
      </c>
      <c r="Q23" s="26">
        <f t="shared" si="1"/>
        <v>-1712.0773808870999</v>
      </c>
    </row>
    <row r="24" spans="1:17" ht="12.6" customHeight="1" x14ac:dyDescent="0.2">
      <c r="A24" s="222">
        <v>0.79166666666666696</v>
      </c>
      <c r="B24" s="223">
        <v>3654.9339232278899</v>
      </c>
      <c r="C24" s="224">
        <v>3288.6231789649401</v>
      </c>
      <c r="D24" s="224">
        <v>296.617120918078</v>
      </c>
      <c r="E24" s="224">
        <v>505.669519437769</v>
      </c>
      <c r="F24" s="224">
        <v>139.38727554567799</v>
      </c>
      <c r="G24" s="224">
        <v>449.741125726733</v>
      </c>
      <c r="H24" s="224">
        <v>0</v>
      </c>
      <c r="I24" s="224">
        <v>182.152342286292</v>
      </c>
      <c r="J24" s="224">
        <v>-1566.4909285465201</v>
      </c>
      <c r="K24" s="224">
        <v>0</v>
      </c>
      <c r="L24" s="224">
        <v>-564.61571169710101</v>
      </c>
      <c r="M24" s="225">
        <v>6950.63355756086</v>
      </c>
      <c r="N24" s="224">
        <v>6386.0178458637502</v>
      </c>
      <c r="O24" s="225">
        <f t="shared" si="2"/>
        <v>6950.63355756086</v>
      </c>
      <c r="P24" s="26">
        <f t="shared" si="0"/>
        <v>0</v>
      </c>
      <c r="Q24" s="26">
        <f t="shared" si="1"/>
        <v>-1566.4909285465201</v>
      </c>
    </row>
    <row r="25" spans="1:17" ht="12.6" customHeight="1" x14ac:dyDescent="0.2">
      <c r="A25" s="222">
        <v>0.83333333333333304</v>
      </c>
      <c r="B25" s="223">
        <v>3655.4107356659001</v>
      </c>
      <c r="C25" s="224">
        <v>3117.3087019894601</v>
      </c>
      <c r="D25" s="224">
        <v>283.87603664964797</v>
      </c>
      <c r="E25" s="224">
        <v>500.43800412826499</v>
      </c>
      <c r="F25" s="224">
        <v>138.98435864711601</v>
      </c>
      <c r="G25" s="224">
        <v>236.966843679325</v>
      </c>
      <c r="H25" s="224">
        <v>0</v>
      </c>
      <c r="I25" s="224">
        <v>202.96764765215201</v>
      </c>
      <c r="J25" s="224">
        <v>-1517.7858365315301</v>
      </c>
      <c r="K25" s="224">
        <v>0</v>
      </c>
      <c r="L25" s="224">
        <v>-545.02235297300103</v>
      </c>
      <c r="M25" s="225">
        <v>6618.1664918803399</v>
      </c>
      <c r="N25" s="224">
        <v>6073.1441389073398</v>
      </c>
      <c r="O25" s="225">
        <f t="shared" si="2"/>
        <v>6618.1664918803399</v>
      </c>
      <c r="P25" s="26">
        <f t="shared" si="0"/>
        <v>0</v>
      </c>
      <c r="Q25" s="26">
        <f t="shared" si="1"/>
        <v>-1517.7858365315301</v>
      </c>
    </row>
    <row r="26" spans="1:17" ht="12.6" customHeight="1" x14ac:dyDescent="0.2">
      <c r="A26" s="222">
        <v>0.875</v>
      </c>
      <c r="B26" s="223">
        <v>3657.3629896871898</v>
      </c>
      <c r="C26" s="224">
        <v>3126.80002756559</v>
      </c>
      <c r="D26" s="224">
        <v>294.29812665994098</v>
      </c>
      <c r="E26" s="224">
        <v>482.41777528615302</v>
      </c>
      <c r="F26" s="224">
        <v>139.387047246469</v>
      </c>
      <c r="G26" s="224">
        <v>93.4364433159366</v>
      </c>
      <c r="H26" s="224">
        <v>0</v>
      </c>
      <c r="I26" s="224">
        <v>202.09557959682101</v>
      </c>
      <c r="J26" s="224">
        <v>-1525.50732857511</v>
      </c>
      <c r="K26" s="224">
        <v>0</v>
      </c>
      <c r="L26" s="224">
        <v>-543.40550853914795</v>
      </c>
      <c r="M26" s="225">
        <v>6470.290660783</v>
      </c>
      <c r="N26" s="224">
        <v>5926.8851522438499</v>
      </c>
      <c r="O26" s="225">
        <f t="shared" si="2"/>
        <v>6470.290660783</v>
      </c>
      <c r="P26" s="26">
        <f t="shared" si="0"/>
        <v>0</v>
      </c>
      <c r="Q26" s="26">
        <f t="shared" si="1"/>
        <v>-1525.50732857511</v>
      </c>
    </row>
    <row r="27" spans="1:17" ht="12.6" customHeight="1" x14ac:dyDescent="0.2">
      <c r="A27" s="222">
        <v>0.91666666666666696</v>
      </c>
      <c r="B27" s="223">
        <v>3654.28541728451</v>
      </c>
      <c r="C27" s="224">
        <v>3105.3941218116101</v>
      </c>
      <c r="D27" s="224">
        <v>288.38017216404103</v>
      </c>
      <c r="E27" s="224">
        <v>438.93783413002899</v>
      </c>
      <c r="F27" s="224">
        <v>139.64578224457199</v>
      </c>
      <c r="G27" s="224">
        <v>73.704624601431107</v>
      </c>
      <c r="H27" s="224">
        <v>0</v>
      </c>
      <c r="I27" s="224">
        <v>214.964894553123</v>
      </c>
      <c r="J27" s="224">
        <v>-1569.8744181366601</v>
      </c>
      <c r="K27" s="224">
        <v>0</v>
      </c>
      <c r="L27" s="224">
        <v>-538.614000588002</v>
      </c>
      <c r="M27" s="225">
        <v>6345.4384286526501</v>
      </c>
      <c r="N27" s="224">
        <v>5806.8244280646504</v>
      </c>
      <c r="O27" s="221">
        <f t="shared" si="2"/>
        <v>6345.4384286526501</v>
      </c>
      <c r="P27" s="26">
        <f t="shared" si="0"/>
        <v>0</v>
      </c>
      <c r="Q27" s="26">
        <f t="shared" si="1"/>
        <v>-1569.8744181366601</v>
      </c>
    </row>
    <row r="28" spans="1:17" x14ac:dyDescent="0.2">
      <c r="A28" s="220">
        <v>0.95833333333333404</v>
      </c>
      <c r="B28" s="221">
        <v>3654.2970906357</v>
      </c>
      <c r="C28" s="221">
        <v>3152.0321417036398</v>
      </c>
      <c r="D28" s="221">
        <v>291.64784692423399</v>
      </c>
      <c r="E28" s="221">
        <v>434.75721858549798</v>
      </c>
      <c r="F28" s="221">
        <v>138.55619483973999</v>
      </c>
      <c r="G28" s="221">
        <v>217.282946498488</v>
      </c>
      <c r="H28" s="221">
        <v>0</v>
      </c>
      <c r="I28" s="221">
        <v>209.144515044147</v>
      </c>
      <c r="J28" s="221">
        <v>-1965.4971990671499</v>
      </c>
      <c r="K28" s="221">
        <v>0</v>
      </c>
      <c r="L28" s="221">
        <v>-544.76200941775096</v>
      </c>
      <c r="M28" s="221">
        <v>6132.2207551642996</v>
      </c>
      <c r="N28" s="221">
        <v>5587.4587457465504</v>
      </c>
      <c r="O28" s="221">
        <f t="shared" si="2"/>
        <v>6132.2207551642996</v>
      </c>
      <c r="P28" s="26">
        <f t="shared" si="0"/>
        <v>0</v>
      </c>
      <c r="Q28" s="26">
        <f t="shared" si="1"/>
        <v>-1965.4971990671499</v>
      </c>
    </row>
    <row r="29" spans="1:17" s="15" customFormat="1" ht="11.25" x14ac:dyDescent="0.2">
      <c r="A29" s="288"/>
      <c r="B29" s="328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14" t="s">
        <v>372</v>
      </c>
      <c r="P29" s="329"/>
      <c r="Q29" s="329"/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93" t="s">
        <v>344</v>
      </c>
      <c r="B32" s="493"/>
      <c r="C32" s="493"/>
      <c r="D32" s="493"/>
      <c r="E32" s="165">
        <f>SUM(E33:E42)</f>
        <v>5968.9261784767796</v>
      </c>
      <c r="F32" s="284">
        <f t="shared" ref="F32:F42" si="3">E32/$E$32</f>
        <v>1</v>
      </c>
    </row>
    <row r="33" spans="1:6" x14ac:dyDescent="0.2">
      <c r="A33" s="488" t="s">
        <v>369</v>
      </c>
      <c r="B33" s="488"/>
      <c r="C33" s="488"/>
      <c r="D33" s="488"/>
      <c r="E33" s="149">
        <f t="array" ref="E33:E42">TRANSPOSE(INDEX(B5:K28,MATCH(MIN(M5:M28),M5:M28,0),0))</f>
        <v>3646.0229965168401</v>
      </c>
      <c r="F33" s="285">
        <f t="shared" si="3"/>
        <v>0.61083399048625442</v>
      </c>
    </row>
    <row r="34" spans="1:6" x14ac:dyDescent="0.2">
      <c r="A34" s="488" t="s">
        <v>370</v>
      </c>
      <c r="B34" s="488"/>
      <c r="C34" s="488"/>
      <c r="D34" s="489"/>
      <c r="E34" s="146">
        <v>3175.6168835603598</v>
      </c>
      <c r="F34" s="286">
        <f t="shared" si="3"/>
        <v>0.53202482131731621</v>
      </c>
    </row>
    <row r="35" spans="1:6" x14ac:dyDescent="0.2">
      <c r="A35" s="488" t="s">
        <v>373</v>
      </c>
      <c r="B35" s="488"/>
      <c r="C35" s="488"/>
      <c r="D35" s="489"/>
      <c r="E35" s="146">
        <v>273.413792525914</v>
      </c>
      <c r="F35" s="286">
        <f t="shared" si="3"/>
        <v>4.5806194338909874E-2</v>
      </c>
    </row>
    <row r="36" spans="1:6" x14ac:dyDescent="0.2">
      <c r="A36" s="272" t="s">
        <v>374</v>
      </c>
      <c r="B36" s="287"/>
      <c r="C36" s="287"/>
      <c r="D36" s="287"/>
      <c r="E36" s="146">
        <v>434.52098819214399</v>
      </c>
      <c r="F36" s="286">
        <f t="shared" si="3"/>
        <v>7.2797179123939196E-2</v>
      </c>
    </row>
    <row r="37" spans="1:6" x14ac:dyDescent="0.2">
      <c r="A37" s="488" t="s">
        <v>371</v>
      </c>
      <c r="B37" s="488"/>
      <c r="C37" s="488"/>
      <c r="D37" s="489"/>
      <c r="E37" s="146">
        <v>129.03786125021699</v>
      </c>
      <c r="F37" s="286">
        <f t="shared" si="3"/>
        <v>2.161827058868843E-2</v>
      </c>
    </row>
    <row r="38" spans="1:6" x14ac:dyDescent="0.2">
      <c r="A38" s="488" t="s">
        <v>375</v>
      </c>
      <c r="B38" s="488"/>
      <c r="C38" s="488"/>
      <c r="D38" s="489"/>
      <c r="E38" s="146">
        <v>0</v>
      </c>
      <c r="F38" s="286">
        <f t="shared" si="3"/>
        <v>0</v>
      </c>
    </row>
    <row r="39" spans="1:6" x14ac:dyDescent="0.2">
      <c r="A39" s="488" t="s">
        <v>376</v>
      </c>
      <c r="B39" s="488"/>
      <c r="C39" s="488"/>
      <c r="D39" s="489"/>
      <c r="E39" s="146">
        <v>0</v>
      </c>
      <c r="F39" s="286">
        <f t="shared" si="3"/>
        <v>0</v>
      </c>
    </row>
    <row r="40" spans="1:6" x14ac:dyDescent="0.2">
      <c r="A40" s="488" t="s">
        <v>377</v>
      </c>
      <c r="B40" s="488"/>
      <c r="C40" s="488"/>
      <c r="D40" s="489"/>
      <c r="E40" s="146">
        <v>165.36170154753</v>
      </c>
      <c r="F40" s="286">
        <f t="shared" si="3"/>
        <v>2.7703760543027679E-2</v>
      </c>
    </row>
    <row r="41" spans="1:6" x14ac:dyDescent="0.2">
      <c r="A41" s="488" t="s">
        <v>365</v>
      </c>
      <c r="B41" s="488"/>
      <c r="C41" s="488"/>
      <c r="D41" s="489"/>
      <c r="E41" s="146">
        <v>-758.56120113628504</v>
      </c>
      <c r="F41" s="286">
        <f t="shared" si="3"/>
        <v>-0.1270850364796878</v>
      </c>
    </row>
    <row r="42" spans="1:6" x14ac:dyDescent="0.2">
      <c r="A42" s="488" t="s">
        <v>92</v>
      </c>
      <c r="B42" s="488"/>
      <c r="C42" s="488"/>
      <c r="D42" s="488"/>
      <c r="E42" s="149">
        <v>-1096.48684397994</v>
      </c>
      <c r="F42" s="285">
        <f t="shared" si="3"/>
        <v>-0.18369917991844797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4">
      <formula>$M5=MIN($M$5:$M$28)</formula>
    </cfRule>
  </conditionalFormatting>
  <conditionalFormatting sqref="A29">
    <cfRule type="expression" dxfId="0" priority="1">
      <formula>$M29=MIN($M$5:$M$28)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12" t="s">
        <v>342</v>
      </c>
      <c r="T1" s="290"/>
      <c r="U1" s="60"/>
      <c r="V1" s="60"/>
      <c r="W1" s="60"/>
      <c r="Y1" s="61"/>
      <c r="Z1" s="60"/>
      <c r="AC1" s="291"/>
      <c r="AF1" s="292"/>
      <c r="AH1" s="138" t="str">
        <f>Titulní!A35</f>
        <v>IV. čtvrtletí 2021</v>
      </c>
    </row>
    <row r="2" spans="1:34" ht="6" customHeight="1" x14ac:dyDescent="0.2"/>
    <row r="3" spans="1:34" ht="12" customHeight="1" x14ac:dyDescent="0.2">
      <c r="F3" s="293"/>
      <c r="U3" s="293"/>
    </row>
    <row r="4" spans="1:34" ht="12" customHeight="1" x14ac:dyDescent="0.2"/>
    <row r="5" spans="1:34" s="25" customFormat="1" ht="12" customHeight="1" x14ac:dyDescent="0.2">
      <c r="A5" s="497"/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31"/>
      <c r="P5" s="497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</row>
    <row r="6" spans="1:34" s="25" customFormat="1" ht="12" customHeight="1" x14ac:dyDescent="0.2">
      <c r="A6" s="497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273"/>
      <c r="O6" s="31"/>
      <c r="P6" s="497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273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156</v>
      </c>
      <c r="C8" s="71">
        <f>SUM('4.1'!B11:D11)</f>
        <v>686.09954800000014</v>
      </c>
      <c r="D8" s="71">
        <f>SUM('4.2'!B8:D8)</f>
        <v>0</v>
      </c>
      <c r="E8" s="71">
        <f>SUM('4.2'!B22:D22)</f>
        <v>0.28361700000000001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155</v>
      </c>
      <c r="B9" s="71"/>
      <c r="C9" s="71">
        <f>SUM('4.1'!B12:D12)</f>
        <v>3.1475999999999997</v>
      </c>
      <c r="D9" s="71">
        <f>SUM('4.2'!B9:D9)</f>
        <v>0</v>
      </c>
      <c r="E9" s="71">
        <f>SUM('4.2'!B23:D23)</f>
        <v>655.99667099999999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154</v>
      </c>
      <c r="B10" s="71"/>
      <c r="C10" s="71">
        <f>SUM('4.1'!B13:D13)</f>
        <v>923.34876000000008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153</v>
      </c>
      <c r="B11" s="71"/>
      <c r="C11" s="71">
        <f>SUM('4.1'!B14:D14)</f>
        <v>10103.023655999999</v>
      </c>
      <c r="D11" s="71">
        <f>SUM('4.2'!B11:D11)</f>
        <v>0</v>
      </c>
      <c r="E11" s="71">
        <f>SUM('4.2'!B25:D25)</f>
        <v>0.83619699999999997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152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151</v>
      </c>
      <c r="B13" s="71"/>
      <c r="C13" s="71">
        <f>SUM('4.1'!B16:D16)</f>
        <v>15.794459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150</v>
      </c>
      <c r="B14" s="71"/>
      <c r="C14" s="71">
        <f>SUM('4.1'!B17:D17)</f>
        <v>2.735236</v>
      </c>
      <c r="D14" s="71">
        <f>SUM('4.2'!B14:D14)</f>
        <v>0</v>
      </c>
      <c r="E14" s="71">
        <f>SUM('4.2'!B28:D28)</f>
        <v>2.0730000000000002E-3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149</v>
      </c>
      <c r="B15" s="71"/>
      <c r="C15" s="71">
        <f>SUM('4.1'!B18:D18)</f>
        <v>52.092593999999998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148</v>
      </c>
      <c r="B16" s="71"/>
      <c r="C16" s="71">
        <f>SUM('4.1'!B19:D19)</f>
        <v>190.73868199999998</v>
      </c>
      <c r="D16" s="71">
        <f>SUM('4.2'!B16:D16)</f>
        <v>0</v>
      </c>
      <c r="E16" s="71">
        <f>SUM('4.2'!B30:D30)</f>
        <v>64.734364999999997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0.55149999999999999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147</v>
      </c>
      <c r="B18" s="71"/>
      <c r="C18" s="71">
        <f>SUM('4.1'!B21:D21)</f>
        <v>2.7494719999999999</v>
      </c>
      <c r="D18" s="71">
        <f>SUM('4.2'!B18:D18)</f>
        <v>0</v>
      </c>
      <c r="E18" s="71">
        <f>SUM('4.2'!B32:D32)</f>
        <v>2.1457500000000005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146</v>
      </c>
      <c r="B19" s="71"/>
      <c r="C19" s="71">
        <f>SUM('4.1'!B22:D22)</f>
        <v>206.86735999999999</v>
      </c>
      <c r="D19" s="71">
        <f>SUM('4.2'!B19:D19)</f>
        <v>1226.26596</v>
      </c>
      <c r="E19" s="71">
        <f>SUM('4.2'!B33:D33)</f>
        <v>365.48754999999989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213</v>
      </c>
      <c r="B20" s="71">
        <f>SUM('4.1'!B8:D8)</f>
        <v>8736.2112199999992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289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495"/>
      <c r="B34" s="496"/>
      <c r="C34" s="496"/>
      <c r="D34" s="496"/>
      <c r="E34" s="295"/>
      <c r="F34" s="295"/>
      <c r="G34" s="495"/>
      <c r="H34" s="496"/>
      <c r="I34" s="496"/>
      <c r="J34" s="496"/>
      <c r="K34" s="295"/>
      <c r="L34" s="295"/>
      <c r="M34" s="22"/>
      <c r="N34" s="22"/>
      <c r="O34" s="22"/>
      <c r="P34" s="22"/>
    </row>
    <row r="35" spans="1:16" ht="12" customHeight="1" x14ac:dyDescent="0.2">
      <c r="A35" s="494"/>
      <c r="B35" s="494"/>
      <c r="C35" s="494"/>
      <c r="D35" s="494"/>
      <c r="E35" s="71"/>
      <c r="F35" s="32"/>
      <c r="G35" s="494"/>
      <c r="H35" s="494"/>
      <c r="I35" s="494"/>
      <c r="J35" s="494"/>
      <c r="K35" s="71"/>
      <c r="L35" s="32"/>
    </row>
    <row r="36" spans="1:16" ht="12" customHeight="1" x14ac:dyDescent="0.2">
      <c r="A36" s="494"/>
      <c r="B36" s="494"/>
      <c r="C36" s="494"/>
      <c r="D36" s="494"/>
      <c r="E36" s="71"/>
      <c r="F36" s="32"/>
      <c r="G36" s="494"/>
      <c r="H36" s="494"/>
      <c r="I36" s="494"/>
      <c r="J36" s="494"/>
      <c r="K36" s="71"/>
      <c r="L36" s="32"/>
    </row>
    <row r="37" spans="1:16" ht="12" customHeight="1" x14ac:dyDescent="0.2">
      <c r="A37" s="494"/>
      <c r="B37" s="494"/>
      <c r="C37" s="494"/>
      <c r="D37" s="494"/>
      <c r="E37" s="71"/>
      <c r="F37" s="32"/>
      <c r="G37" s="494"/>
      <c r="H37" s="494"/>
      <c r="I37" s="494"/>
      <c r="J37" s="494"/>
      <c r="K37" s="71"/>
      <c r="L37" s="32"/>
    </row>
    <row r="38" spans="1:16" ht="12" customHeight="1" x14ac:dyDescent="0.2">
      <c r="A38" s="494"/>
      <c r="B38" s="494"/>
      <c r="C38" s="494"/>
      <c r="D38" s="494"/>
      <c r="E38" s="71"/>
      <c r="F38" s="32"/>
      <c r="G38" s="494"/>
      <c r="H38" s="494"/>
      <c r="I38" s="494"/>
      <c r="J38" s="494"/>
      <c r="K38" s="71"/>
      <c r="L38" s="32"/>
    </row>
    <row r="39" spans="1:16" ht="12" customHeight="1" x14ac:dyDescent="0.2">
      <c r="A39" s="494"/>
      <c r="B39" s="494"/>
      <c r="C39" s="494"/>
      <c r="D39" s="494"/>
      <c r="E39" s="71"/>
      <c r="F39" s="32"/>
      <c r="G39" s="494"/>
      <c r="H39" s="494"/>
      <c r="I39" s="494"/>
      <c r="J39" s="494"/>
      <c r="K39" s="71"/>
      <c r="L39" s="32"/>
    </row>
    <row r="40" spans="1:16" ht="12" customHeight="1" x14ac:dyDescent="0.2">
      <c r="A40" s="494"/>
      <c r="B40" s="494"/>
      <c r="C40" s="494"/>
      <c r="D40" s="494"/>
      <c r="E40" s="71"/>
      <c r="F40" s="32"/>
      <c r="G40" s="494"/>
      <c r="H40" s="494"/>
      <c r="I40" s="494"/>
      <c r="J40" s="494"/>
      <c r="K40" s="71"/>
      <c r="L40" s="32"/>
    </row>
    <row r="41" spans="1:16" ht="12" customHeight="1" x14ac:dyDescent="0.2">
      <c r="A41" s="494"/>
      <c r="B41" s="494"/>
      <c r="C41" s="494"/>
      <c r="D41" s="494"/>
      <c r="E41" s="71"/>
      <c r="F41" s="32"/>
      <c r="G41" s="494"/>
      <c r="H41" s="494"/>
      <c r="I41" s="494"/>
      <c r="J41" s="494"/>
      <c r="K41" s="71"/>
      <c r="L41" s="32"/>
    </row>
    <row r="42" spans="1:16" ht="12" customHeight="1" x14ac:dyDescent="0.2">
      <c r="A42" s="494"/>
      <c r="B42" s="494"/>
      <c r="C42" s="494"/>
      <c r="D42" s="494"/>
      <c r="E42" s="71"/>
      <c r="F42" s="32"/>
      <c r="G42" s="494"/>
      <c r="H42" s="494"/>
      <c r="I42" s="494"/>
      <c r="J42" s="494"/>
      <c r="K42" s="71"/>
      <c r="L42" s="32"/>
    </row>
    <row r="43" spans="1:16" ht="12" customHeight="1" x14ac:dyDescent="0.2">
      <c r="A43" s="494"/>
      <c r="B43" s="494"/>
      <c r="C43" s="494"/>
      <c r="D43" s="494"/>
      <c r="E43" s="71"/>
      <c r="F43" s="32"/>
      <c r="G43" s="494"/>
      <c r="H43" s="494"/>
      <c r="I43" s="494"/>
      <c r="J43" s="494"/>
      <c r="K43" s="71"/>
      <c r="L43" s="32"/>
    </row>
    <row r="44" spans="1:16" ht="12" customHeight="1" x14ac:dyDescent="0.2">
      <c r="A44" s="494"/>
      <c r="B44" s="494"/>
      <c r="C44" s="494"/>
      <c r="D44" s="494"/>
      <c r="E44" s="71"/>
      <c r="F44" s="32"/>
      <c r="G44" s="494"/>
      <c r="H44" s="494"/>
      <c r="I44" s="494"/>
      <c r="J44" s="494"/>
      <c r="K44" s="71"/>
      <c r="L44" s="32"/>
    </row>
    <row r="45" spans="1:16" ht="12" customHeight="1" x14ac:dyDescent="0.2">
      <c r="A45" s="494"/>
      <c r="B45" s="494"/>
      <c r="C45" s="494"/>
      <c r="D45" s="494"/>
      <c r="E45" s="71"/>
      <c r="F45" s="32"/>
      <c r="G45" s="494"/>
      <c r="H45" s="494"/>
      <c r="I45" s="494"/>
      <c r="J45" s="494"/>
      <c r="K45" s="71"/>
      <c r="L45" s="32"/>
    </row>
    <row r="46" spans="1:16" ht="12" customHeight="1" x14ac:dyDescent="0.2">
      <c r="F46" s="289"/>
      <c r="L46" s="289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274"/>
      <c r="B115" s="274"/>
    </row>
    <row r="116" spans="1:2" x14ac:dyDescent="0.2">
      <c r="A116" s="274"/>
      <c r="B116" s="274"/>
    </row>
    <row r="137" spans="1:2" x14ac:dyDescent="0.2">
      <c r="A137" s="274"/>
      <c r="B137" s="274"/>
    </row>
    <row r="138" spans="1:2" ht="12" customHeight="1" x14ac:dyDescent="0.2">
      <c r="A138" s="296"/>
      <c r="B138" s="296"/>
    </row>
    <row r="139" spans="1:2" x14ac:dyDescent="0.2">
      <c r="A139" s="296"/>
      <c r="B139" s="296"/>
    </row>
    <row r="140" spans="1:2" ht="12.75" customHeight="1" x14ac:dyDescent="0.2">
      <c r="B140" s="296"/>
    </row>
    <row r="141" spans="1:2" ht="12.75" customHeight="1" x14ac:dyDescent="0.2">
      <c r="B141" s="296"/>
    </row>
    <row r="142" spans="1:2" x14ac:dyDescent="0.2">
      <c r="B142" s="296"/>
    </row>
    <row r="143" spans="1:2" x14ac:dyDescent="0.2">
      <c r="B143" s="296"/>
    </row>
    <row r="144" spans="1:2" x14ac:dyDescent="0.2">
      <c r="B144" s="296"/>
    </row>
    <row r="145" spans="1:2" x14ac:dyDescent="0.2">
      <c r="B145" s="296"/>
    </row>
    <row r="146" spans="1:2" x14ac:dyDescent="0.2">
      <c r="B146" s="296"/>
    </row>
    <row r="147" spans="1:2" x14ac:dyDescent="0.2">
      <c r="B147" s="296"/>
    </row>
    <row r="148" spans="1:2" x14ac:dyDescent="0.2">
      <c r="B148" s="296"/>
    </row>
    <row r="149" spans="1:2" x14ac:dyDescent="0.2">
      <c r="B149" s="296"/>
    </row>
    <row r="150" spans="1:2" x14ac:dyDescent="0.2">
      <c r="B150" s="296"/>
    </row>
    <row r="151" spans="1:2" x14ac:dyDescent="0.2">
      <c r="B151" s="296"/>
    </row>
    <row r="152" spans="1:2" x14ac:dyDescent="0.2">
      <c r="B152" s="296"/>
    </row>
    <row r="153" spans="1:2" x14ac:dyDescent="0.2">
      <c r="B153" s="296"/>
    </row>
    <row r="154" spans="1:2" x14ac:dyDescent="0.2">
      <c r="B154" s="296"/>
    </row>
    <row r="155" spans="1:2" x14ac:dyDescent="0.2">
      <c r="B155" s="296"/>
    </row>
    <row r="156" spans="1:2" x14ac:dyDescent="0.2">
      <c r="B156" s="296"/>
    </row>
    <row r="157" spans="1:2" x14ac:dyDescent="0.2">
      <c r="B157" s="296"/>
    </row>
    <row r="158" spans="1:2" x14ac:dyDescent="0.2">
      <c r="B158" s="274"/>
    </row>
    <row r="159" spans="1:2" x14ac:dyDescent="0.2">
      <c r="B159" s="274"/>
    </row>
    <row r="160" spans="1:2" ht="12" customHeight="1" x14ac:dyDescent="0.2">
      <c r="A160" s="296"/>
      <c r="B160" s="274"/>
    </row>
    <row r="161" spans="1:2" x14ac:dyDescent="0.2">
      <c r="A161" s="296"/>
      <c r="B161" s="274"/>
    </row>
    <row r="162" spans="1:2" x14ac:dyDescent="0.2">
      <c r="A162" s="296"/>
      <c r="B162" s="274"/>
    </row>
    <row r="163" spans="1:2" ht="90" customHeight="1" x14ac:dyDescent="0.2">
      <c r="B163" s="274"/>
    </row>
    <row r="164" spans="1:2" x14ac:dyDescent="0.2">
      <c r="B164" s="274"/>
    </row>
    <row r="165" spans="1:2" x14ac:dyDescent="0.2">
      <c r="B165" s="274"/>
    </row>
    <row r="166" spans="1:2" x14ac:dyDescent="0.2">
      <c r="B166" s="274"/>
    </row>
    <row r="167" spans="1:2" x14ac:dyDescent="0.2">
      <c r="B167" s="274"/>
    </row>
    <row r="168" spans="1:2" x14ac:dyDescent="0.2">
      <c r="B168" s="274"/>
    </row>
    <row r="169" spans="1:2" x14ac:dyDescent="0.2">
      <c r="B169" s="274"/>
    </row>
    <row r="170" spans="1:2" x14ac:dyDescent="0.2">
      <c r="B170" s="274"/>
    </row>
    <row r="171" spans="1:2" x14ac:dyDescent="0.2">
      <c r="B171" s="274"/>
    </row>
    <row r="172" spans="1:2" x14ac:dyDescent="0.2">
      <c r="B172" s="274"/>
    </row>
    <row r="173" spans="1:2" x14ac:dyDescent="0.2">
      <c r="B173" s="274"/>
    </row>
    <row r="174" spans="1:2" x14ac:dyDescent="0.2">
      <c r="B174" s="274"/>
    </row>
    <row r="175" spans="1:2" x14ac:dyDescent="0.2">
      <c r="B175" s="274"/>
    </row>
    <row r="176" spans="1:2" x14ac:dyDescent="0.2">
      <c r="A176" s="296"/>
      <c r="B176" s="274"/>
    </row>
    <row r="177" spans="1:2" x14ac:dyDescent="0.2">
      <c r="A177" s="296"/>
      <c r="B177" s="274"/>
    </row>
    <row r="178" spans="1:2" x14ac:dyDescent="0.2">
      <c r="A178" s="296"/>
      <c r="B178" s="274"/>
    </row>
    <row r="179" spans="1:2" x14ac:dyDescent="0.2">
      <c r="A179" s="274"/>
      <c r="B179" s="274"/>
    </row>
    <row r="180" spans="1:2" x14ac:dyDescent="0.2">
      <c r="A180" s="274"/>
      <c r="B180" s="274"/>
    </row>
    <row r="181" spans="1:2" x14ac:dyDescent="0.2">
      <c r="A181" s="274"/>
      <c r="B181" s="274"/>
    </row>
    <row r="182" spans="1:2" x14ac:dyDescent="0.2">
      <c r="B182" s="274"/>
    </row>
    <row r="183" spans="1:2" x14ac:dyDescent="0.2">
      <c r="B183" s="274"/>
    </row>
    <row r="184" spans="1:2" x14ac:dyDescent="0.2">
      <c r="B184" s="274"/>
    </row>
    <row r="185" spans="1:2" x14ac:dyDescent="0.2">
      <c r="B185" s="274"/>
    </row>
    <row r="186" spans="1:2" x14ac:dyDescent="0.2">
      <c r="B186" s="274"/>
    </row>
    <row r="187" spans="1:2" x14ac:dyDescent="0.2">
      <c r="B187" s="274"/>
    </row>
    <row r="188" spans="1:2" x14ac:dyDescent="0.2">
      <c r="B188" s="274"/>
    </row>
    <row r="189" spans="1:2" x14ac:dyDescent="0.2">
      <c r="B189" s="274"/>
    </row>
    <row r="190" spans="1:2" x14ac:dyDescent="0.2">
      <c r="B190" s="274"/>
    </row>
    <row r="191" spans="1:2" x14ac:dyDescent="0.2">
      <c r="B191" s="274"/>
    </row>
    <row r="192" spans="1:2" x14ac:dyDescent="0.2">
      <c r="B192" s="274"/>
    </row>
    <row r="193" spans="1:2" x14ac:dyDescent="0.2">
      <c r="B193" s="274"/>
    </row>
    <row r="194" spans="1:2" x14ac:dyDescent="0.2">
      <c r="B194" s="274"/>
    </row>
    <row r="195" spans="1:2" x14ac:dyDescent="0.2">
      <c r="B195" s="274"/>
    </row>
    <row r="196" spans="1:2" x14ac:dyDescent="0.2">
      <c r="B196" s="274"/>
    </row>
    <row r="197" spans="1:2" x14ac:dyDescent="0.2">
      <c r="B197" s="274"/>
    </row>
    <row r="198" spans="1:2" x14ac:dyDescent="0.2">
      <c r="B198" s="274"/>
    </row>
    <row r="199" spans="1:2" x14ac:dyDescent="0.2">
      <c r="B199" s="274"/>
    </row>
    <row r="200" spans="1:2" x14ac:dyDescent="0.2">
      <c r="B200" s="274"/>
    </row>
    <row r="201" spans="1:2" x14ac:dyDescent="0.2">
      <c r="A201" s="274"/>
      <c r="B201" s="274"/>
    </row>
    <row r="202" spans="1:2" x14ac:dyDescent="0.2">
      <c r="A202" s="274"/>
      <c r="B202" s="274"/>
    </row>
    <row r="203" spans="1:2" ht="12.75" customHeight="1" x14ac:dyDescent="0.2">
      <c r="B203" s="274"/>
    </row>
    <row r="204" spans="1:2" ht="12" customHeight="1" x14ac:dyDescent="0.2">
      <c r="B204" s="274"/>
    </row>
    <row r="205" spans="1:2" x14ac:dyDescent="0.2">
      <c r="B205" s="274"/>
    </row>
    <row r="206" spans="1:2" x14ac:dyDescent="0.2">
      <c r="B206" s="274"/>
    </row>
    <row r="207" spans="1:2" x14ac:dyDescent="0.2">
      <c r="B207" s="274"/>
    </row>
    <row r="208" spans="1:2" x14ac:dyDescent="0.2">
      <c r="B208" s="274"/>
    </row>
    <row r="209" spans="1:2" x14ac:dyDescent="0.2">
      <c r="B209" s="274"/>
    </row>
    <row r="210" spans="1:2" x14ac:dyDescent="0.2">
      <c r="B210" s="274"/>
    </row>
    <row r="211" spans="1:2" x14ac:dyDescent="0.2">
      <c r="B211" s="274"/>
    </row>
    <row r="212" spans="1:2" x14ac:dyDescent="0.2">
      <c r="B212" s="274"/>
    </row>
    <row r="213" spans="1:2" x14ac:dyDescent="0.2">
      <c r="B213" s="274"/>
    </row>
    <row r="214" spans="1:2" x14ac:dyDescent="0.2">
      <c r="B214" s="274"/>
    </row>
    <row r="215" spans="1:2" x14ac:dyDescent="0.2">
      <c r="B215" s="274"/>
    </row>
    <row r="216" spans="1:2" x14ac:dyDescent="0.2">
      <c r="B216" s="274"/>
    </row>
    <row r="217" spans="1:2" x14ac:dyDescent="0.2">
      <c r="B217" s="274"/>
    </row>
    <row r="218" spans="1:2" x14ac:dyDescent="0.2">
      <c r="B218" s="274"/>
    </row>
    <row r="219" spans="1:2" x14ac:dyDescent="0.2">
      <c r="B219" s="274"/>
    </row>
    <row r="220" spans="1:2" x14ac:dyDescent="0.2">
      <c r="B220" s="274"/>
    </row>
    <row r="221" spans="1:2" x14ac:dyDescent="0.2">
      <c r="B221" s="274"/>
    </row>
    <row r="222" spans="1:2" x14ac:dyDescent="0.2">
      <c r="A222" s="296"/>
      <c r="B222" s="274"/>
    </row>
    <row r="223" spans="1:2" x14ac:dyDescent="0.2">
      <c r="A223" s="296"/>
      <c r="B223" s="274"/>
    </row>
    <row r="224" spans="1:2" x14ac:dyDescent="0.2">
      <c r="A224" s="296"/>
      <c r="B224" s="274"/>
    </row>
    <row r="225" spans="1:2" x14ac:dyDescent="0.2">
      <c r="A225" s="296"/>
      <c r="B225" s="274"/>
    </row>
    <row r="226" spans="1:2" x14ac:dyDescent="0.2">
      <c r="A226" s="296"/>
      <c r="B226" s="274"/>
    </row>
    <row r="227" spans="1:2" x14ac:dyDescent="0.2">
      <c r="A227" s="296"/>
      <c r="B227" s="274"/>
    </row>
    <row r="228" spans="1:2" x14ac:dyDescent="0.2">
      <c r="A228" s="296"/>
      <c r="B228" s="274"/>
    </row>
    <row r="229" spans="1:2" x14ac:dyDescent="0.2">
      <c r="A229" s="274"/>
      <c r="B229" s="274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362</v>
      </c>
    </row>
    <row r="2" spans="1:9" ht="6" customHeight="1" x14ac:dyDescent="0.2"/>
    <row r="3" spans="1:9" ht="14.25" customHeight="1" x14ac:dyDescent="0.2">
      <c r="A3" s="412" t="s">
        <v>449</v>
      </c>
      <c r="B3" s="412"/>
      <c r="C3" s="412"/>
      <c r="D3" s="412"/>
      <c r="E3" s="412"/>
      <c r="F3" s="412"/>
      <c r="G3" s="412"/>
      <c r="H3" s="412"/>
      <c r="I3" s="412"/>
    </row>
    <row r="4" spans="1:9" ht="14.25" customHeight="1" x14ac:dyDescent="0.2">
      <c r="A4" s="412"/>
      <c r="B4" s="412"/>
      <c r="C4" s="412"/>
      <c r="D4" s="412"/>
      <c r="E4" s="412"/>
      <c r="F4" s="412"/>
      <c r="G4" s="412"/>
      <c r="H4" s="412"/>
      <c r="I4" s="412"/>
    </row>
    <row r="5" spans="1:9" ht="15" customHeight="1" x14ac:dyDescent="0.2">
      <c r="A5" s="412"/>
      <c r="B5" s="412"/>
      <c r="C5" s="412"/>
      <c r="D5" s="412"/>
      <c r="E5" s="412"/>
      <c r="F5" s="412"/>
      <c r="G5" s="412"/>
      <c r="H5" s="412"/>
      <c r="I5" s="412"/>
    </row>
    <row r="6" spans="1:9" ht="17.100000000000001" customHeight="1" x14ac:dyDescent="0.2">
      <c r="A6" s="412"/>
      <c r="B6" s="412"/>
      <c r="C6" s="412"/>
      <c r="D6" s="412"/>
      <c r="E6" s="412"/>
      <c r="F6" s="412"/>
      <c r="G6" s="412"/>
      <c r="H6" s="412"/>
      <c r="I6" s="412"/>
    </row>
    <row r="7" spans="1:9" ht="17.100000000000001" customHeight="1" x14ac:dyDescent="0.2">
      <c r="A7" s="412"/>
      <c r="B7" s="412"/>
      <c r="C7" s="412"/>
      <c r="D7" s="412"/>
      <c r="E7" s="412"/>
      <c r="F7" s="412"/>
      <c r="G7" s="412"/>
      <c r="H7" s="412"/>
      <c r="I7" s="412"/>
    </row>
    <row r="8" spans="1:9" ht="17.100000000000001" customHeight="1" x14ac:dyDescent="0.2">
      <c r="A8" s="412"/>
      <c r="B8" s="412"/>
      <c r="C8" s="412"/>
      <c r="D8" s="412"/>
      <c r="E8" s="412"/>
      <c r="F8" s="412"/>
      <c r="G8" s="412"/>
      <c r="H8" s="412"/>
      <c r="I8" s="412"/>
    </row>
    <row r="9" spans="1:9" ht="17.100000000000001" customHeight="1" x14ac:dyDescent="0.2">
      <c r="A9" s="412"/>
      <c r="B9" s="412"/>
      <c r="C9" s="412"/>
      <c r="D9" s="412"/>
      <c r="E9" s="412"/>
      <c r="F9" s="412"/>
      <c r="G9" s="412"/>
      <c r="H9" s="412"/>
      <c r="I9" s="412"/>
    </row>
    <row r="10" spans="1:9" ht="17.100000000000001" customHeight="1" x14ac:dyDescent="0.2">
      <c r="A10" s="412"/>
      <c r="B10" s="412"/>
      <c r="C10" s="412"/>
      <c r="D10" s="412"/>
      <c r="E10" s="412"/>
      <c r="F10" s="412"/>
      <c r="G10" s="412"/>
      <c r="H10" s="412"/>
      <c r="I10" s="412"/>
    </row>
    <row r="11" spans="1:9" ht="17.100000000000001" customHeight="1" x14ac:dyDescent="0.2">
      <c r="A11" s="412"/>
      <c r="B11" s="412"/>
      <c r="C11" s="412"/>
      <c r="D11" s="412"/>
      <c r="E11" s="412"/>
      <c r="F11" s="412"/>
      <c r="G11" s="412"/>
      <c r="H11" s="412"/>
      <c r="I11" s="412"/>
    </row>
    <row r="12" spans="1:9" ht="17.100000000000001" customHeight="1" x14ac:dyDescent="0.2">
      <c r="A12" s="412"/>
      <c r="B12" s="412"/>
      <c r="C12" s="412"/>
      <c r="D12" s="412"/>
      <c r="E12" s="412"/>
      <c r="F12" s="412"/>
      <c r="G12" s="412"/>
      <c r="H12" s="412"/>
      <c r="I12" s="412"/>
    </row>
    <row r="13" spans="1:9" ht="17.100000000000001" customHeight="1" x14ac:dyDescent="0.2">
      <c r="A13" s="412"/>
      <c r="B13" s="412"/>
      <c r="C13" s="412"/>
      <c r="D13" s="412"/>
      <c r="E13" s="412"/>
      <c r="F13" s="412"/>
      <c r="G13" s="412"/>
      <c r="H13" s="412"/>
      <c r="I13" s="412"/>
    </row>
    <row r="14" spans="1:9" ht="17.100000000000001" customHeight="1" x14ac:dyDescent="0.2">
      <c r="A14" s="412"/>
      <c r="B14" s="412"/>
      <c r="C14" s="412"/>
      <c r="D14" s="412"/>
      <c r="E14" s="412"/>
      <c r="F14" s="412"/>
      <c r="G14" s="412"/>
      <c r="H14" s="412"/>
      <c r="I14" s="412"/>
    </row>
    <row r="15" spans="1:9" ht="17.100000000000001" customHeight="1" x14ac:dyDescent="0.2">
      <c r="A15" s="412"/>
      <c r="B15" s="412"/>
      <c r="C15" s="412"/>
      <c r="D15" s="412"/>
      <c r="E15" s="412"/>
      <c r="F15" s="412"/>
      <c r="G15" s="412"/>
      <c r="H15" s="412"/>
      <c r="I15" s="412"/>
    </row>
    <row r="16" spans="1:9" ht="17.100000000000001" customHeight="1" x14ac:dyDescent="0.2">
      <c r="A16" s="412"/>
      <c r="B16" s="412"/>
      <c r="C16" s="412"/>
      <c r="D16" s="412"/>
      <c r="E16" s="412"/>
      <c r="F16" s="412"/>
      <c r="G16" s="412"/>
      <c r="H16" s="412"/>
      <c r="I16" s="412"/>
    </row>
    <row r="17" spans="1:9" ht="17.100000000000001" customHeight="1" x14ac:dyDescent="0.2">
      <c r="A17" s="412"/>
      <c r="B17" s="412"/>
      <c r="C17" s="412"/>
      <c r="D17" s="412"/>
      <c r="E17" s="412"/>
      <c r="F17" s="412"/>
      <c r="G17" s="412"/>
      <c r="H17" s="412"/>
      <c r="I17" s="412"/>
    </row>
    <row r="18" spans="1:9" ht="17.100000000000001" customHeight="1" x14ac:dyDescent="0.2">
      <c r="A18" s="412"/>
      <c r="B18" s="412"/>
      <c r="C18" s="412"/>
      <c r="D18" s="412"/>
      <c r="E18" s="412"/>
      <c r="F18" s="412"/>
      <c r="G18" s="412"/>
      <c r="H18" s="412"/>
      <c r="I18" s="412"/>
    </row>
    <row r="19" spans="1:9" ht="17.100000000000001" customHeight="1" x14ac:dyDescent="0.2">
      <c r="A19" s="412"/>
      <c r="B19" s="412"/>
      <c r="C19" s="412"/>
      <c r="D19" s="412"/>
      <c r="E19" s="412"/>
      <c r="F19" s="412"/>
      <c r="G19" s="412"/>
      <c r="H19" s="412"/>
      <c r="I19" s="412"/>
    </row>
    <row r="20" spans="1:9" ht="17.100000000000001" customHeight="1" x14ac:dyDescent="0.2">
      <c r="A20" s="412"/>
      <c r="B20" s="412"/>
      <c r="C20" s="412"/>
      <c r="D20" s="412"/>
      <c r="E20" s="412"/>
      <c r="F20" s="412"/>
      <c r="G20" s="412"/>
      <c r="H20" s="412"/>
      <c r="I20" s="412"/>
    </row>
    <row r="21" spans="1:9" ht="17.100000000000001" customHeight="1" x14ac:dyDescent="0.2">
      <c r="A21" s="412"/>
      <c r="B21" s="412"/>
      <c r="C21" s="412"/>
      <c r="D21" s="412"/>
      <c r="E21" s="412"/>
      <c r="F21" s="412"/>
      <c r="G21" s="412"/>
      <c r="H21" s="412"/>
      <c r="I21" s="412"/>
    </row>
    <row r="22" spans="1:9" ht="17.100000000000001" customHeight="1" x14ac:dyDescent="0.2">
      <c r="A22" s="412"/>
      <c r="B22" s="412"/>
      <c r="C22" s="412"/>
      <c r="D22" s="412"/>
      <c r="E22" s="412"/>
      <c r="F22" s="412"/>
      <c r="G22" s="412"/>
      <c r="H22" s="412"/>
      <c r="I22" s="412"/>
    </row>
    <row r="23" spans="1:9" ht="17.100000000000001" customHeight="1" x14ac:dyDescent="0.2">
      <c r="A23" s="412"/>
      <c r="B23" s="412"/>
      <c r="C23" s="412"/>
      <c r="D23" s="412"/>
      <c r="E23" s="412"/>
      <c r="F23" s="412"/>
      <c r="G23" s="412"/>
      <c r="H23" s="412"/>
      <c r="I23" s="412"/>
    </row>
    <row r="24" spans="1:9" ht="17.100000000000001" customHeight="1" x14ac:dyDescent="0.2">
      <c r="A24" s="412"/>
      <c r="B24" s="412"/>
      <c r="C24" s="412"/>
      <c r="D24" s="412"/>
      <c r="E24" s="412"/>
      <c r="F24" s="412"/>
      <c r="G24" s="412"/>
      <c r="H24" s="412"/>
      <c r="I24" s="412"/>
    </row>
    <row r="25" spans="1:9" ht="17.100000000000001" customHeight="1" x14ac:dyDescent="0.2">
      <c r="A25" s="412"/>
      <c r="B25" s="412"/>
      <c r="C25" s="412"/>
      <c r="D25" s="412"/>
      <c r="E25" s="412"/>
      <c r="F25" s="412"/>
      <c r="G25" s="412"/>
      <c r="H25" s="412"/>
      <c r="I25" s="412"/>
    </row>
    <row r="26" spans="1:9" ht="17.100000000000001" customHeight="1" x14ac:dyDescent="0.2">
      <c r="A26" s="412"/>
      <c r="B26" s="412"/>
      <c r="C26" s="412"/>
      <c r="D26" s="412"/>
      <c r="E26" s="412"/>
      <c r="F26" s="412"/>
      <c r="G26" s="412"/>
      <c r="H26" s="412"/>
      <c r="I26" s="412"/>
    </row>
    <row r="27" spans="1:9" ht="17.100000000000001" customHeight="1" x14ac:dyDescent="0.2">
      <c r="A27" s="412"/>
      <c r="B27" s="412"/>
      <c r="C27" s="412"/>
      <c r="D27" s="412"/>
      <c r="E27" s="412"/>
      <c r="F27" s="412"/>
      <c r="G27" s="412"/>
      <c r="H27" s="412"/>
      <c r="I27" s="412"/>
    </row>
    <row r="28" spans="1:9" ht="17.100000000000001" customHeight="1" x14ac:dyDescent="0.2">
      <c r="A28" s="412"/>
      <c r="B28" s="412"/>
      <c r="C28" s="412"/>
      <c r="D28" s="412"/>
      <c r="E28" s="412"/>
      <c r="F28" s="412"/>
      <c r="G28" s="412"/>
      <c r="H28" s="412"/>
      <c r="I28" s="412"/>
    </row>
    <row r="29" spans="1:9" ht="17.100000000000001" customHeight="1" x14ac:dyDescent="0.2">
      <c r="A29" s="412"/>
      <c r="B29" s="412"/>
      <c r="C29" s="412"/>
      <c r="D29" s="412"/>
      <c r="E29" s="412"/>
      <c r="F29" s="412"/>
      <c r="G29" s="412"/>
      <c r="H29" s="412"/>
      <c r="I29" s="412"/>
    </row>
    <row r="30" spans="1:9" ht="12.75" customHeight="1" x14ac:dyDescent="0.2">
      <c r="A30" s="412"/>
      <c r="B30" s="412"/>
      <c r="C30" s="412"/>
      <c r="D30" s="412"/>
      <c r="E30" s="412"/>
      <c r="F30" s="412"/>
      <c r="G30" s="412"/>
      <c r="H30" s="412"/>
      <c r="I30" s="412"/>
    </row>
    <row r="31" spans="1:9" ht="17.100000000000001" customHeight="1" x14ac:dyDescent="0.2">
      <c r="A31" s="412"/>
      <c r="B31" s="412"/>
      <c r="C31" s="412"/>
      <c r="D31" s="412"/>
      <c r="E31" s="412"/>
      <c r="F31" s="412"/>
      <c r="G31" s="412"/>
      <c r="H31" s="412"/>
      <c r="I31" s="412"/>
    </row>
    <row r="32" spans="1:9" ht="17.100000000000001" customHeight="1" x14ac:dyDescent="0.2">
      <c r="A32" s="412"/>
      <c r="B32" s="412"/>
      <c r="C32" s="412"/>
      <c r="D32" s="412"/>
      <c r="E32" s="412"/>
      <c r="F32" s="412"/>
      <c r="G32" s="412"/>
      <c r="H32" s="412"/>
      <c r="I32" s="412"/>
    </row>
    <row r="33" spans="1:9" ht="17.100000000000001" customHeight="1" x14ac:dyDescent="0.2">
      <c r="A33" s="412"/>
      <c r="B33" s="412"/>
      <c r="C33" s="412"/>
      <c r="D33" s="412"/>
      <c r="E33" s="412"/>
      <c r="F33" s="412"/>
      <c r="G33" s="412"/>
      <c r="H33" s="412"/>
      <c r="I33" s="412"/>
    </row>
    <row r="34" spans="1:9" ht="17.100000000000001" customHeight="1" x14ac:dyDescent="0.2">
      <c r="A34" s="412"/>
      <c r="B34" s="412"/>
      <c r="C34" s="412"/>
      <c r="D34" s="412"/>
      <c r="E34" s="412"/>
      <c r="F34" s="412"/>
      <c r="G34" s="412"/>
      <c r="H34" s="412"/>
      <c r="I34" s="412"/>
    </row>
    <row r="35" spans="1:9" ht="12.75" customHeight="1" x14ac:dyDescent="0.2">
      <c r="A35" s="412"/>
      <c r="B35" s="412"/>
      <c r="C35" s="412"/>
      <c r="D35" s="412"/>
      <c r="E35" s="412"/>
      <c r="F35" s="412"/>
      <c r="G35" s="412"/>
      <c r="H35" s="412"/>
      <c r="I35" s="412"/>
    </row>
    <row r="36" spans="1:9" ht="18" customHeight="1" x14ac:dyDescent="0.2">
      <c r="A36" s="412"/>
      <c r="B36" s="412"/>
      <c r="C36" s="412"/>
      <c r="D36" s="412"/>
      <c r="E36" s="412"/>
      <c r="F36" s="412"/>
      <c r="G36" s="412"/>
      <c r="H36" s="412"/>
      <c r="I36" s="412"/>
    </row>
    <row r="37" spans="1:9" ht="12.75" customHeight="1" x14ac:dyDescent="0.2">
      <c r="A37" s="412"/>
      <c r="B37" s="412"/>
      <c r="C37" s="412"/>
      <c r="D37" s="412"/>
      <c r="E37" s="412"/>
      <c r="F37" s="412"/>
      <c r="G37" s="412"/>
      <c r="H37" s="412"/>
      <c r="I37" s="412"/>
    </row>
    <row r="38" spans="1:9" ht="12.75" customHeight="1" x14ac:dyDescent="0.2">
      <c r="A38" s="412"/>
      <c r="B38" s="412"/>
      <c r="C38" s="412"/>
      <c r="D38" s="412"/>
      <c r="E38" s="412"/>
      <c r="F38" s="412"/>
      <c r="G38" s="412"/>
      <c r="H38" s="412"/>
      <c r="I38" s="412"/>
    </row>
    <row r="39" spans="1:9" ht="12.75" customHeight="1" x14ac:dyDescent="0.2">
      <c r="A39" s="412"/>
      <c r="B39" s="412"/>
      <c r="C39" s="412"/>
      <c r="D39" s="412"/>
      <c r="E39" s="412"/>
      <c r="F39" s="412"/>
      <c r="G39" s="412"/>
      <c r="H39" s="412"/>
      <c r="I39" s="412"/>
    </row>
    <row r="40" spans="1:9" ht="12.75" customHeight="1" x14ac:dyDescent="0.2">
      <c r="A40" s="412"/>
      <c r="B40" s="412"/>
      <c r="C40" s="412"/>
      <c r="D40" s="412"/>
      <c r="E40" s="412"/>
      <c r="F40" s="412"/>
      <c r="G40" s="412"/>
      <c r="H40" s="412"/>
      <c r="I40" s="412"/>
    </row>
    <row r="41" spans="1:9" ht="13.5" customHeight="1" x14ac:dyDescent="0.2">
      <c r="A41" s="412"/>
      <c r="B41" s="412"/>
      <c r="C41" s="412"/>
      <c r="D41" s="412"/>
      <c r="E41" s="412"/>
      <c r="F41" s="412"/>
      <c r="G41" s="412"/>
      <c r="H41" s="412"/>
      <c r="I41" s="412"/>
    </row>
    <row r="42" spans="1:9" ht="12" customHeight="1" x14ac:dyDescent="0.2">
      <c r="A42" s="412"/>
      <c r="B42" s="412"/>
      <c r="C42" s="412"/>
      <c r="D42" s="412"/>
      <c r="E42" s="412"/>
      <c r="F42" s="412"/>
      <c r="G42" s="412"/>
      <c r="H42" s="412"/>
      <c r="I42" s="412"/>
    </row>
    <row r="43" spans="1:9" ht="12" customHeight="1" x14ac:dyDescent="0.2">
      <c r="A43" s="412"/>
      <c r="B43" s="412"/>
      <c r="C43" s="412"/>
      <c r="D43" s="412"/>
      <c r="E43" s="412"/>
      <c r="F43" s="412"/>
      <c r="G43" s="412"/>
      <c r="H43" s="412"/>
      <c r="I43" s="412"/>
    </row>
    <row r="44" spans="1:9" ht="12" customHeight="1" x14ac:dyDescent="0.2">
      <c r="A44" s="412"/>
      <c r="B44" s="412"/>
      <c r="C44" s="412"/>
      <c r="D44" s="412"/>
      <c r="E44" s="412"/>
      <c r="F44" s="412"/>
      <c r="G44" s="412"/>
      <c r="H44" s="412"/>
      <c r="I44" s="412"/>
    </row>
    <row r="45" spans="1:9" ht="12" customHeight="1" x14ac:dyDescent="0.2">
      <c r="A45" s="412"/>
      <c r="B45" s="412"/>
      <c r="C45" s="412"/>
      <c r="D45" s="412"/>
      <c r="E45" s="412"/>
      <c r="F45" s="412"/>
      <c r="G45" s="412"/>
      <c r="H45" s="412"/>
      <c r="I45" s="412"/>
    </row>
    <row r="46" spans="1:9" ht="12" customHeight="1" x14ac:dyDescent="0.2">
      <c r="A46" s="412"/>
      <c r="B46" s="412"/>
      <c r="C46" s="412"/>
      <c r="D46" s="412"/>
      <c r="E46" s="412"/>
      <c r="F46" s="412"/>
      <c r="G46" s="412"/>
      <c r="H46" s="412"/>
      <c r="I46" s="412"/>
    </row>
    <row r="47" spans="1:9" ht="12" customHeight="1" x14ac:dyDescent="0.2">
      <c r="A47" s="412"/>
      <c r="B47" s="412"/>
      <c r="C47" s="412"/>
      <c r="D47" s="412"/>
      <c r="E47" s="412"/>
      <c r="F47" s="412"/>
      <c r="G47" s="412"/>
      <c r="H47" s="412"/>
      <c r="I47" s="412"/>
    </row>
    <row r="48" spans="1:9" ht="12" customHeight="1" x14ac:dyDescent="0.2">
      <c r="A48" s="412"/>
      <c r="B48" s="412"/>
      <c r="C48" s="412"/>
      <c r="D48" s="412"/>
      <c r="E48" s="412"/>
      <c r="F48" s="412"/>
      <c r="G48" s="412"/>
      <c r="H48" s="412"/>
      <c r="I48" s="412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315</v>
      </c>
      <c r="N1" s="129" t="str">
        <f>Titulní!A35</f>
        <v>IV. čtvrtletí 2021</v>
      </c>
    </row>
    <row r="2" spans="1:14" s="51" customFormat="1" ht="18.75" x14ac:dyDescent="0.3">
      <c r="A2" s="131" t="s">
        <v>316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20"/>
      <c r="B4" s="422" t="s">
        <v>189</v>
      </c>
      <c r="C4" s="423"/>
      <c r="D4" s="424"/>
      <c r="E4" s="422" t="s">
        <v>191</v>
      </c>
      <c r="F4" s="423"/>
      <c r="G4" s="424"/>
      <c r="H4" s="422" t="s">
        <v>192</v>
      </c>
      <c r="I4" s="423"/>
      <c r="J4" s="424"/>
      <c r="K4" s="422" t="s">
        <v>193</v>
      </c>
      <c r="L4" s="423"/>
      <c r="M4" s="424"/>
      <c r="N4" s="425" t="s">
        <v>53</v>
      </c>
    </row>
    <row r="5" spans="1:14" x14ac:dyDescent="0.2">
      <c r="A5" s="421"/>
      <c r="B5" s="134" t="s">
        <v>60</v>
      </c>
      <c r="C5" s="135" t="s">
        <v>61</v>
      </c>
      <c r="D5" s="136" t="s">
        <v>62</v>
      </c>
      <c r="E5" s="134" t="s">
        <v>63</v>
      </c>
      <c r="F5" s="135" t="s">
        <v>64</v>
      </c>
      <c r="G5" s="136" t="s">
        <v>65</v>
      </c>
      <c r="H5" s="134" t="s">
        <v>66</v>
      </c>
      <c r="I5" s="135" t="s">
        <v>67</v>
      </c>
      <c r="J5" s="136" t="s">
        <v>68</v>
      </c>
      <c r="K5" s="134" t="s">
        <v>69</v>
      </c>
      <c r="L5" s="135" t="s">
        <v>70</v>
      </c>
      <c r="M5" s="136" t="s">
        <v>71</v>
      </c>
      <c r="N5" s="426"/>
    </row>
    <row r="6" spans="1:14" s="36" customFormat="1" ht="14.25" customHeight="1" x14ac:dyDescent="0.2">
      <c r="A6" s="415" t="s">
        <v>19</v>
      </c>
      <c r="B6" s="417">
        <f>SUM(B7:D7)</f>
        <v>22985.313602000002</v>
      </c>
      <c r="C6" s="418"/>
      <c r="D6" s="419"/>
      <c r="E6" s="417">
        <f>SUM(E7:G7)</f>
        <v>18266.505657999998</v>
      </c>
      <c r="F6" s="418"/>
      <c r="G6" s="419"/>
      <c r="H6" s="417">
        <f>SUM(H7:J7)</f>
        <v>19095.847622000001</v>
      </c>
      <c r="I6" s="418"/>
      <c r="J6" s="419"/>
      <c r="K6" s="417">
        <f>SUM(K7:M7)</f>
        <v>24553.196253000002</v>
      </c>
      <c r="L6" s="418"/>
      <c r="M6" s="419"/>
      <c r="N6" s="427">
        <f>SUM(N8:N15)</f>
        <v>84900.863135000007</v>
      </c>
    </row>
    <row r="7" spans="1:14" s="36" customFormat="1" ht="14.25" customHeight="1" x14ac:dyDescent="0.2">
      <c r="A7" s="416"/>
      <c r="B7" s="337">
        <f t="shared" ref="B7:M7" si="0">SUM(B8:B15)</f>
        <v>8249.6420460000008</v>
      </c>
      <c r="C7" s="338">
        <f t="shared" si="0"/>
        <v>7240.8095620000022</v>
      </c>
      <c r="D7" s="339">
        <f t="shared" si="0"/>
        <v>7494.8619939999999</v>
      </c>
      <c r="E7" s="337">
        <f t="shared" si="0"/>
        <v>6442.396893000001</v>
      </c>
      <c r="F7" s="338">
        <f t="shared" si="0"/>
        <v>5859.4398119999978</v>
      </c>
      <c r="G7" s="339">
        <f t="shared" si="0"/>
        <v>5964.6689530000003</v>
      </c>
      <c r="H7" s="337">
        <f t="shared" si="0"/>
        <v>6170.5117559999999</v>
      </c>
      <c r="I7" s="338">
        <f t="shared" si="0"/>
        <v>6140.597929999999</v>
      </c>
      <c r="J7" s="339">
        <f t="shared" si="0"/>
        <v>6784.7379359999995</v>
      </c>
      <c r="K7" s="337">
        <f t="shared" si="0"/>
        <v>8002.7497150000036</v>
      </c>
      <c r="L7" s="338">
        <f t="shared" si="0"/>
        <v>8277.9897619999992</v>
      </c>
      <c r="M7" s="339">
        <f t="shared" si="0"/>
        <v>8272.4567759999973</v>
      </c>
      <c r="N7" s="428"/>
    </row>
    <row r="8" spans="1:14" x14ac:dyDescent="0.2">
      <c r="A8" s="133" t="s">
        <v>0</v>
      </c>
      <c r="B8" s="331">
        <v>2740.0032099999999</v>
      </c>
      <c r="C8" s="332">
        <v>2466.9492500000001</v>
      </c>
      <c r="D8" s="333">
        <v>2595.8272900000002</v>
      </c>
      <c r="E8" s="331">
        <v>2122.4468700000002</v>
      </c>
      <c r="F8" s="332">
        <v>2428.0895699999996</v>
      </c>
      <c r="G8" s="333">
        <v>2405.6819100000002</v>
      </c>
      <c r="H8" s="331">
        <v>2075.0688700000001</v>
      </c>
      <c r="I8" s="332">
        <v>2340.7240999999995</v>
      </c>
      <c r="J8" s="333">
        <v>2820.1780899999999</v>
      </c>
      <c r="K8" s="331">
        <v>3107.2876699999997</v>
      </c>
      <c r="L8" s="332">
        <v>2882.12453</v>
      </c>
      <c r="M8" s="333">
        <v>2746.7990199999999</v>
      </c>
      <c r="N8" s="227">
        <f t="shared" ref="N8:N15" si="1">SUM(B8:M8)</f>
        <v>30731.180379999998</v>
      </c>
    </row>
    <row r="9" spans="1:14" ht="12.75" customHeight="1" x14ac:dyDescent="0.2">
      <c r="A9" s="133" t="s">
        <v>15</v>
      </c>
      <c r="B9" s="334">
        <v>4142.273733</v>
      </c>
      <c r="C9" s="335">
        <v>3390.9286700000011</v>
      </c>
      <c r="D9" s="336">
        <v>3306.1972490000003</v>
      </c>
      <c r="E9" s="334">
        <v>2786.7932920000012</v>
      </c>
      <c r="F9" s="335">
        <v>2204.6285279999993</v>
      </c>
      <c r="G9" s="336">
        <v>2225.2548899999997</v>
      </c>
      <c r="H9" s="334">
        <v>2745.4082599999988</v>
      </c>
      <c r="I9" s="335">
        <v>2749.1949269999996</v>
      </c>
      <c r="J9" s="336">
        <v>2892.6076750000002</v>
      </c>
      <c r="K9" s="334">
        <v>3748.5043260000016</v>
      </c>
      <c r="L9" s="335">
        <v>4147.0706939999991</v>
      </c>
      <c r="M9" s="336">
        <v>4291.0223469999992</v>
      </c>
      <c r="N9" s="227">
        <f t="shared" si="1"/>
        <v>38629.884591000002</v>
      </c>
    </row>
    <row r="10" spans="1:14" x14ac:dyDescent="0.2">
      <c r="A10" s="133" t="s">
        <v>16</v>
      </c>
      <c r="B10" s="334">
        <v>585.33216000000004</v>
      </c>
      <c r="C10" s="335">
        <v>516.67357000000004</v>
      </c>
      <c r="D10" s="336">
        <v>648.82239000000004</v>
      </c>
      <c r="E10" s="334">
        <v>617.96953000000008</v>
      </c>
      <c r="F10" s="335">
        <v>250.16167999999999</v>
      </c>
      <c r="G10" s="336">
        <v>491.72260999999997</v>
      </c>
      <c r="H10" s="334">
        <v>429.47035</v>
      </c>
      <c r="I10" s="335">
        <v>203.35567</v>
      </c>
      <c r="J10" s="336">
        <v>270.06819000000002</v>
      </c>
      <c r="K10" s="334">
        <v>252.39903999999999</v>
      </c>
      <c r="L10" s="335">
        <v>504.46129999999999</v>
      </c>
      <c r="M10" s="336">
        <v>469.40562</v>
      </c>
      <c r="N10" s="227">
        <f t="shared" si="1"/>
        <v>5239.8421099999996</v>
      </c>
    </row>
    <row r="11" spans="1:14" ht="12.75" customHeight="1" x14ac:dyDescent="0.2">
      <c r="A11" s="133" t="s">
        <v>17</v>
      </c>
      <c r="B11" s="334">
        <v>375.48377900000025</v>
      </c>
      <c r="C11" s="335">
        <v>335.70168600000017</v>
      </c>
      <c r="D11" s="336">
        <v>363.58470900000083</v>
      </c>
      <c r="E11" s="334">
        <v>333.35813499999989</v>
      </c>
      <c r="F11" s="335">
        <v>312.63657099999892</v>
      </c>
      <c r="G11" s="336">
        <v>275.03546300000016</v>
      </c>
      <c r="H11" s="334">
        <v>277.12133799999998</v>
      </c>
      <c r="I11" s="335">
        <v>280.06343600000042</v>
      </c>
      <c r="J11" s="336">
        <v>285.14307299999996</v>
      </c>
      <c r="K11" s="334">
        <v>337.15407600000043</v>
      </c>
      <c r="L11" s="335">
        <v>366.78172400000034</v>
      </c>
      <c r="M11" s="336">
        <v>386.1019229999992</v>
      </c>
      <c r="N11" s="227">
        <f t="shared" si="1"/>
        <v>3928.1659130000003</v>
      </c>
    </row>
    <row r="12" spans="1:14" ht="12.75" customHeight="1" x14ac:dyDescent="0.2">
      <c r="A12" s="133" t="s">
        <v>3</v>
      </c>
      <c r="B12" s="334">
        <v>189.78481000000002</v>
      </c>
      <c r="C12" s="335">
        <v>292.4163769999999</v>
      </c>
      <c r="D12" s="336">
        <v>245.79402199999987</v>
      </c>
      <c r="E12" s="334">
        <v>185.38662799999997</v>
      </c>
      <c r="F12" s="335">
        <v>261.90427300000005</v>
      </c>
      <c r="G12" s="336">
        <v>172.08229999999995</v>
      </c>
      <c r="H12" s="334">
        <v>250.39810400000007</v>
      </c>
      <c r="I12" s="335">
        <v>192.83026999999987</v>
      </c>
      <c r="J12" s="336">
        <v>151.90722900000014</v>
      </c>
      <c r="K12" s="334">
        <v>177.434966</v>
      </c>
      <c r="L12" s="335">
        <v>143.77108000000004</v>
      </c>
      <c r="M12" s="336">
        <v>144.47818699999988</v>
      </c>
      <c r="N12" s="227">
        <f t="shared" si="1"/>
        <v>2408.1882459999997</v>
      </c>
    </row>
    <row r="13" spans="1:14" ht="12.75" customHeight="1" x14ac:dyDescent="0.2">
      <c r="A13" s="133" t="s">
        <v>18</v>
      </c>
      <c r="B13" s="334">
        <v>118.53997</v>
      </c>
      <c r="C13" s="335">
        <v>107.600566</v>
      </c>
      <c r="D13" s="336">
        <v>93.230910000000009</v>
      </c>
      <c r="E13" s="334">
        <v>102.18486999999999</v>
      </c>
      <c r="F13" s="335">
        <v>77.252239999999986</v>
      </c>
      <c r="G13" s="336">
        <v>49.710487000000001</v>
      </c>
      <c r="H13" s="334">
        <v>72.194794000000016</v>
      </c>
      <c r="I13" s="335">
        <v>104.80131</v>
      </c>
      <c r="J13" s="336">
        <v>114.25153</v>
      </c>
      <c r="K13" s="334">
        <v>119.86945000000001</v>
      </c>
      <c r="L13" s="335">
        <v>118.50739</v>
      </c>
      <c r="M13" s="336">
        <v>133.26089999999999</v>
      </c>
      <c r="N13" s="227">
        <f t="shared" si="1"/>
        <v>1211.4044170000002</v>
      </c>
    </row>
    <row r="14" spans="1:14" ht="12.75" customHeight="1" x14ac:dyDescent="0.2">
      <c r="A14" s="133" t="s">
        <v>1</v>
      </c>
      <c r="B14" s="334">
        <v>54.126033000000049</v>
      </c>
      <c r="C14" s="335">
        <v>44.859880999999966</v>
      </c>
      <c r="D14" s="336">
        <v>55.436106999999936</v>
      </c>
      <c r="E14" s="334">
        <v>58.313711000000005</v>
      </c>
      <c r="F14" s="335">
        <v>72.582606999999911</v>
      </c>
      <c r="G14" s="336">
        <v>23.755353999999979</v>
      </c>
      <c r="H14" s="334">
        <v>29.623390999999977</v>
      </c>
      <c r="I14" s="335">
        <v>34.408688999999981</v>
      </c>
      <c r="J14" s="336">
        <v>31.685019</v>
      </c>
      <c r="K14" s="334">
        <v>71.457096999999962</v>
      </c>
      <c r="L14" s="335">
        <v>58.470064000000036</v>
      </c>
      <c r="M14" s="336">
        <v>66.798948000000053</v>
      </c>
      <c r="N14" s="227">
        <f t="shared" si="1"/>
        <v>601.51690099999996</v>
      </c>
    </row>
    <row r="15" spans="1:14" ht="12.75" customHeight="1" x14ac:dyDescent="0.2">
      <c r="A15" s="133" t="s">
        <v>2</v>
      </c>
      <c r="B15" s="331">
        <v>44.098351000000243</v>
      </c>
      <c r="C15" s="332">
        <v>85.679562000000814</v>
      </c>
      <c r="D15" s="333">
        <v>185.96931699999908</v>
      </c>
      <c r="E15" s="331">
        <v>235.94385699999887</v>
      </c>
      <c r="F15" s="332">
        <v>252.18434299999885</v>
      </c>
      <c r="G15" s="333">
        <v>321.42593900000048</v>
      </c>
      <c r="H15" s="331">
        <v>291.22664900000075</v>
      </c>
      <c r="I15" s="332">
        <v>235.21952800000034</v>
      </c>
      <c r="J15" s="333">
        <v>218.89712999999844</v>
      </c>
      <c r="K15" s="331">
        <v>188.64309000000168</v>
      </c>
      <c r="L15" s="332">
        <v>56.802980000000048</v>
      </c>
      <c r="M15" s="333">
        <v>34.589831000000061</v>
      </c>
      <c r="N15" s="227">
        <f t="shared" si="1"/>
        <v>2150.6805769999996</v>
      </c>
    </row>
    <row r="16" spans="1:14" ht="12.75" customHeight="1" x14ac:dyDescent="0.2">
      <c r="A16" s="415" t="s">
        <v>205</v>
      </c>
      <c r="B16" s="417">
        <f>SUM(B17:D17)</f>
        <v>1447.0064639999998</v>
      </c>
      <c r="C16" s="418"/>
      <c r="D16" s="419"/>
      <c r="E16" s="417">
        <f>SUM(E17:G17)</f>
        <v>1185.2789229999998</v>
      </c>
      <c r="F16" s="418"/>
      <c r="G16" s="419"/>
      <c r="H16" s="417">
        <f>SUM(H17:J17)</f>
        <v>1333.9205569999997</v>
      </c>
      <c r="I16" s="418"/>
      <c r="J16" s="419"/>
      <c r="K16" s="417">
        <f>SUM(K17:M17)</f>
        <v>1638.4710699999998</v>
      </c>
      <c r="L16" s="418"/>
      <c r="M16" s="419"/>
      <c r="N16" s="427">
        <f>SUM(N18:N25)</f>
        <v>5604.6770139999999</v>
      </c>
    </row>
    <row r="17" spans="1:14" s="36" customFormat="1" ht="12.75" customHeight="1" x14ac:dyDescent="0.2">
      <c r="A17" s="429"/>
      <c r="B17" s="337">
        <f t="shared" ref="B17:M17" si="2">SUM(B18:B25)</f>
        <v>520.39660299999991</v>
      </c>
      <c r="C17" s="338">
        <f t="shared" si="2"/>
        <v>459.19343599999991</v>
      </c>
      <c r="D17" s="339">
        <f t="shared" si="2"/>
        <v>467.41642499999995</v>
      </c>
      <c r="E17" s="337">
        <f t="shared" si="2"/>
        <v>405.23568899999992</v>
      </c>
      <c r="F17" s="338">
        <f t="shared" si="2"/>
        <v>384.63452899999993</v>
      </c>
      <c r="G17" s="339">
        <f t="shared" si="2"/>
        <v>395.408705</v>
      </c>
      <c r="H17" s="337">
        <f t="shared" si="2"/>
        <v>429.20407999999992</v>
      </c>
      <c r="I17" s="338">
        <f t="shared" si="2"/>
        <v>437.16186099999993</v>
      </c>
      <c r="J17" s="339">
        <f t="shared" si="2"/>
        <v>467.55461599999984</v>
      </c>
      <c r="K17" s="337">
        <f t="shared" si="2"/>
        <v>542.48880899999983</v>
      </c>
      <c r="L17" s="338">
        <f t="shared" si="2"/>
        <v>552.76225999999963</v>
      </c>
      <c r="M17" s="339">
        <f t="shared" si="2"/>
        <v>543.22000100000037</v>
      </c>
      <c r="N17" s="428"/>
    </row>
    <row r="18" spans="1:14" ht="12.75" customHeight="1" x14ac:dyDescent="0.2">
      <c r="A18" s="133" t="s">
        <v>0</v>
      </c>
      <c r="B18" s="331">
        <v>143.08420000000001</v>
      </c>
      <c r="C18" s="332">
        <v>131.05805000000001</v>
      </c>
      <c r="D18" s="333">
        <v>138.96370999999999</v>
      </c>
      <c r="E18" s="331">
        <v>118.92873000000002</v>
      </c>
      <c r="F18" s="332">
        <v>139.01085</v>
      </c>
      <c r="G18" s="333">
        <v>135.18778</v>
      </c>
      <c r="H18" s="331">
        <v>122.81238999999998</v>
      </c>
      <c r="I18" s="332">
        <v>138.63310999999999</v>
      </c>
      <c r="J18" s="333">
        <v>156.08578</v>
      </c>
      <c r="K18" s="331">
        <v>166.20596000000003</v>
      </c>
      <c r="L18" s="332">
        <v>152.72246999999999</v>
      </c>
      <c r="M18" s="333">
        <v>143.82142999999999</v>
      </c>
      <c r="N18" s="227">
        <f t="shared" ref="N18:N25" si="3">SUM(B18:M18)</f>
        <v>1686.5144599999999</v>
      </c>
    </row>
    <row r="19" spans="1:14" ht="12.75" customHeight="1" x14ac:dyDescent="0.2">
      <c r="A19" s="133" t="s">
        <v>15</v>
      </c>
      <c r="B19" s="334">
        <v>344.33298900000011</v>
      </c>
      <c r="C19" s="335">
        <v>297.02016400000002</v>
      </c>
      <c r="D19" s="336">
        <v>293.10017900000003</v>
      </c>
      <c r="E19" s="334">
        <v>252.46616099999994</v>
      </c>
      <c r="F19" s="335">
        <v>215.05822600000005</v>
      </c>
      <c r="G19" s="336">
        <v>227.849445</v>
      </c>
      <c r="H19" s="334">
        <v>273.66259200000002</v>
      </c>
      <c r="I19" s="335">
        <v>269.38259800000003</v>
      </c>
      <c r="J19" s="336">
        <v>282.51811299999997</v>
      </c>
      <c r="K19" s="334">
        <v>346.6756049999999</v>
      </c>
      <c r="L19" s="335">
        <v>368.0009059999997</v>
      </c>
      <c r="M19" s="336">
        <v>367.37309700000031</v>
      </c>
      <c r="N19" s="227">
        <f t="shared" si="3"/>
        <v>3537.4400750000004</v>
      </c>
    </row>
    <row r="20" spans="1:14" ht="12.75" customHeight="1" x14ac:dyDescent="0.2">
      <c r="A20" s="133" t="s">
        <v>16</v>
      </c>
      <c r="B20" s="334">
        <v>8.797841</v>
      </c>
      <c r="C20" s="335">
        <v>8.1545090000000009</v>
      </c>
      <c r="D20" s="336">
        <v>10.241724000000001</v>
      </c>
      <c r="E20" s="334">
        <v>9.6209389999999999</v>
      </c>
      <c r="F20" s="335">
        <v>6.0568230000000005</v>
      </c>
      <c r="G20" s="336">
        <v>9.2542729999999995</v>
      </c>
      <c r="H20" s="334">
        <v>8.6491600000000002</v>
      </c>
      <c r="I20" s="335">
        <v>5.2249099999999995</v>
      </c>
      <c r="J20" s="336">
        <v>5.786295</v>
      </c>
      <c r="K20" s="334">
        <v>5.3293769999999991</v>
      </c>
      <c r="L20" s="335">
        <v>8.4648850000000007</v>
      </c>
      <c r="M20" s="336">
        <v>8.0720810000000007</v>
      </c>
      <c r="N20" s="227">
        <f t="shared" si="3"/>
        <v>93.652816999999985</v>
      </c>
    </row>
    <row r="21" spans="1:14" ht="12.75" customHeight="1" x14ac:dyDescent="0.2">
      <c r="A21" s="133" t="s">
        <v>17</v>
      </c>
      <c r="B21" s="334">
        <v>19.492692999999914</v>
      </c>
      <c r="C21" s="335">
        <v>17.815084999999957</v>
      </c>
      <c r="D21" s="336">
        <v>19.612132999999972</v>
      </c>
      <c r="E21" s="334">
        <v>18.883332999999958</v>
      </c>
      <c r="F21" s="335">
        <v>18.87732099999991</v>
      </c>
      <c r="G21" s="336">
        <v>18.50659199999993</v>
      </c>
      <c r="H21" s="334">
        <v>18.773969999999938</v>
      </c>
      <c r="I21" s="335">
        <v>18.639702999999916</v>
      </c>
      <c r="J21" s="336">
        <v>18.26248899999991</v>
      </c>
      <c r="K21" s="334">
        <v>18.838164999999918</v>
      </c>
      <c r="L21" s="335">
        <v>19.261271999999934</v>
      </c>
      <c r="M21" s="336">
        <v>19.396698999999906</v>
      </c>
      <c r="N21" s="227">
        <f t="shared" si="3"/>
        <v>226.35945499999914</v>
      </c>
    </row>
    <row r="22" spans="1:14" ht="12.75" customHeight="1" x14ac:dyDescent="0.2">
      <c r="A22" s="133" t="s">
        <v>3</v>
      </c>
      <c r="B22" s="334">
        <v>1.6100469999999958</v>
      </c>
      <c r="C22" s="335">
        <v>2.1220329999999969</v>
      </c>
      <c r="D22" s="336">
        <v>1.961196999999995</v>
      </c>
      <c r="E22" s="334">
        <v>1.5711369999999962</v>
      </c>
      <c r="F22" s="335">
        <v>1.9359699999999971</v>
      </c>
      <c r="G22" s="336">
        <v>1.3644749999999979</v>
      </c>
      <c r="H22" s="334">
        <v>1.7659939999999965</v>
      </c>
      <c r="I22" s="335">
        <v>1.5576219999999974</v>
      </c>
      <c r="J22" s="336">
        <v>1.2320969999999978</v>
      </c>
      <c r="K22" s="334">
        <v>1.3763779999999981</v>
      </c>
      <c r="L22" s="335">
        <v>1.1950439999999978</v>
      </c>
      <c r="M22" s="336">
        <v>1.2792119999999974</v>
      </c>
      <c r="N22" s="227">
        <f t="shared" si="3"/>
        <v>18.971205999999967</v>
      </c>
    </row>
    <row r="23" spans="1:14" ht="12.75" customHeight="1" x14ac:dyDescent="0.2">
      <c r="A23" s="133" t="s">
        <v>18</v>
      </c>
      <c r="B23" s="334">
        <v>1.5622400000000001</v>
      </c>
      <c r="C23" s="335">
        <v>1.4921300000000002</v>
      </c>
      <c r="D23" s="336">
        <v>1.2663599999999999</v>
      </c>
      <c r="E23" s="334">
        <v>1.3570199999999999</v>
      </c>
      <c r="F23" s="335">
        <v>1.00871</v>
      </c>
      <c r="G23" s="336">
        <v>0.57984999999999987</v>
      </c>
      <c r="H23" s="334">
        <v>0.94316</v>
      </c>
      <c r="I23" s="335">
        <v>1.38723</v>
      </c>
      <c r="J23" s="336">
        <v>1.5166099999999998</v>
      </c>
      <c r="K23" s="334">
        <v>1.5641700000000001</v>
      </c>
      <c r="L23" s="335">
        <v>1.5029000000000001</v>
      </c>
      <c r="M23" s="336">
        <v>1.66574</v>
      </c>
      <c r="N23" s="227">
        <f t="shared" si="3"/>
        <v>15.846120000000001</v>
      </c>
    </row>
    <row r="24" spans="1:14" ht="12.75" customHeight="1" x14ac:dyDescent="0.2">
      <c r="A24" s="133" t="s">
        <v>1</v>
      </c>
      <c r="B24" s="334">
        <v>0.71077899999999961</v>
      </c>
      <c r="C24" s="335">
        <v>0.56262000000000001</v>
      </c>
      <c r="D24" s="336">
        <v>0.71686500000000009</v>
      </c>
      <c r="E24" s="334">
        <v>0.6094179999999999</v>
      </c>
      <c r="F24" s="335">
        <v>0.79802100000000009</v>
      </c>
      <c r="G24" s="336">
        <v>0.34301800000000021</v>
      </c>
      <c r="H24" s="334">
        <v>0.36352800000000007</v>
      </c>
      <c r="I24" s="335">
        <v>0.47724499999999986</v>
      </c>
      <c r="J24" s="336">
        <v>0.40875900000000009</v>
      </c>
      <c r="K24" s="334">
        <v>0.89145399999999997</v>
      </c>
      <c r="L24" s="335">
        <v>0.77400900000000017</v>
      </c>
      <c r="M24" s="336">
        <v>0.87031600000000042</v>
      </c>
      <c r="N24" s="227">
        <f t="shared" si="3"/>
        <v>7.5260320000000016</v>
      </c>
    </row>
    <row r="25" spans="1:14" ht="12.75" customHeight="1" x14ac:dyDescent="0.2">
      <c r="A25" s="133" t="s">
        <v>2</v>
      </c>
      <c r="B25" s="331">
        <v>0.80581399999999681</v>
      </c>
      <c r="C25" s="332">
        <v>0.96884499999999707</v>
      </c>
      <c r="D25" s="333">
        <v>1.5542569999999893</v>
      </c>
      <c r="E25" s="331">
        <v>1.7989509999999909</v>
      </c>
      <c r="F25" s="332">
        <v>1.8886079999999932</v>
      </c>
      <c r="G25" s="333">
        <v>2.3232720000000091</v>
      </c>
      <c r="H25" s="331">
        <v>2.2332860000000072</v>
      </c>
      <c r="I25" s="332">
        <v>1.8594429999999906</v>
      </c>
      <c r="J25" s="333">
        <v>1.7444729999999908</v>
      </c>
      <c r="K25" s="331">
        <v>1.6076999999999917</v>
      </c>
      <c r="L25" s="332">
        <v>0.84077399999999602</v>
      </c>
      <c r="M25" s="333">
        <v>0.74142599999999625</v>
      </c>
      <c r="N25" s="227">
        <f t="shared" si="3"/>
        <v>18.366848999999949</v>
      </c>
    </row>
    <row r="26" spans="1:14" ht="12.75" customHeight="1" x14ac:dyDescent="0.2">
      <c r="A26" s="415" t="s">
        <v>206</v>
      </c>
      <c r="B26" s="417">
        <f>SUM(B27:D27)</f>
        <v>346.89911199999995</v>
      </c>
      <c r="C26" s="418"/>
      <c r="D26" s="419"/>
      <c r="E26" s="417">
        <f>SUM(E27:G27)</f>
        <v>220.669329</v>
      </c>
      <c r="F26" s="418"/>
      <c r="G26" s="419"/>
      <c r="H26" s="417">
        <f>SUM(H27:J27)</f>
        <v>163.43442400000004</v>
      </c>
      <c r="I26" s="418"/>
      <c r="J26" s="419"/>
      <c r="K26" s="417">
        <f>SUM(K27:M27)</f>
        <v>301.73509000000001</v>
      </c>
      <c r="L26" s="418"/>
      <c r="M26" s="419"/>
      <c r="N26" s="427">
        <f>SUM(N28:N31)</f>
        <v>1032.7379549999998</v>
      </c>
    </row>
    <row r="27" spans="1:14" s="36" customFormat="1" ht="13.5" customHeight="1" x14ac:dyDescent="0.2">
      <c r="A27" s="429"/>
      <c r="B27" s="337">
        <f t="shared" ref="B27:M27" si="4">SUM(B28:B31)</f>
        <v>122.26833899999998</v>
      </c>
      <c r="C27" s="338">
        <f t="shared" si="4"/>
        <v>112.16379899999997</v>
      </c>
      <c r="D27" s="339">
        <f t="shared" si="4"/>
        <v>112.46697399999998</v>
      </c>
      <c r="E27" s="337">
        <f t="shared" si="4"/>
        <v>94.925636999999981</v>
      </c>
      <c r="F27" s="338">
        <f t="shared" si="4"/>
        <v>73.495434000000003</v>
      </c>
      <c r="G27" s="339">
        <f t="shared" si="4"/>
        <v>52.248258000000007</v>
      </c>
      <c r="H27" s="337">
        <f t="shared" si="4"/>
        <v>48.531025000000007</v>
      </c>
      <c r="I27" s="338">
        <f t="shared" si="4"/>
        <v>54.461562000000001</v>
      </c>
      <c r="J27" s="339">
        <f t="shared" si="4"/>
        <v>60.441837000000007</v>
      </c>
      <c r="K27" s="337">
        <f t="shared" si="4"/>
        <v>81.812433000000013</v>
      </c>
      <c r="L27" s="338">
        <f t="shared" si="4"/>
        <v>100.757684</v>
      </c>
      <c r="M27" s="339">
        <f t="shared" si="4"/>
        <v>119.164973</v>
      </c>
      <c r="N27" s="428"/>
    </row>
    <row r="28" spans="1:14" ht="12" customHeight="1" x14ac:dyDescent="0.2">
      <c r="A28" s="133" t="s">
        <v>0</v>
      </c>
      <c r="B28" s="331">
        <v>0.48179999999999995</v>
      </c>
      <c r="C28" s="332">
        <v>0.41158</v>
      </c>
      <c r="D28" s="333">
        <v>0.48401</v>
      </c>
      <c r="E28" s="331">
        <v>0.38263999999999998</v>
      </c>
      <c r="F28" s="332">
        <v>0.34882000000000002</v>
      </c>
      <c r="G28" s="333">
        <v>0.11695000000000001</v>
      </c>
      <c r="H28" s="331">
        <v>6.1590000000000006E-2</v>
      </c>
      <c r="I28" s="332">
        <v>0.10362</v>
      </c>
      <c r="J28" s="333">
        <v>0.13507</v>
      </c>
      <c r="K28" s="331">
        <v>0.24556</v>
      </c>
      <c r="L28" s="332">
        <v>0.34947</v>
      </c>
      <c r="M28" s="333">
        <v>0.44703999999999999</v>
      </c>
      <c r="N28" s="227">
        <f>SUM(B28:M28)</f>
        <v>3.5681499999999997</v>
      </c>
    </row>
    <row r="29" spans="1:14" ht="12.75" customHeight="1" x14ac:dyDescent="0.2">
      <c r="A29" s="133" t="s">
        <v>15</v>
      </c>
      <c r="B29" s="334">
        <v>116.64026099999998</v>
      </c>
      <c r="C29" s="335">
        <v>107.24718099999997</v>
      </c>
      <c r="D29" s="336">
        <v>107.19407199999998</v>
      </c>
      <c r="E29" s="334">
        <v>90.025518999999974</v>
      </c>
      <c r="F29" s="335">
        <v>69.825437000000008</v>
      </c>
      <c r="G29" s="336">
        <v>49.535483000000006</v>
      </c>
      <c r="H29" s="334">
        <v>45.896208000000001</v>
      </c>
      <c r="I29" s="335">
        <v>51.798283000000005</v>
      </c>
      <c r="J29" s="336">
        <v>57.427910000000011</v>
      </c>
      <c r="K29" s="334">
        <v>77.421520000000001</v>
      </c>
      <c r="L29" s="335">
        <v>95.286352999999991</v>
      </c>
      <c r="M29" s="336">
        <v>113.73893200000001</v>
      </c>
      <c r="N29" s="227">
        <f>SUM(B29:M29)</f>
        <v>982.03715899999986</v>
      </c>
    </row>
    <row r="30" spans="1:14" ht="12.75" customHeight="1" x14ac:dyDescent="0.2">
      <c r="A30" s="133" t="s">
        <v>16</v>
      </c>
      <c r="B30" s="334">
        <v>1.0652519999999999</v>
      </c>
      <c r="C30" s="335">
        <v>1.0492110000000001</v>
      </c>
      <c r="D30" s="336">
        <v>1.014311</v>
      </c>
      <c r="E30" s="334">
        <v>0.71283200000000002</v>
      </c>
      <c r="F30" s="335">
        <v>0.13908999999999999</v>
      </c>
      <c r="G30" s="336">
        <v>0</v>
      </c>
      <c r="H30" s="334">
        <v>0</v>
      </c>
      <c r="I30" s="335">
        <v>1.137E-2</v>
      </c>
      <c r="J30" s="336">
        <v>7.1855999999999989E-2</v>
      </c>
      <c r="K30" s="334">
        <v>0.89625699999999997</v>
      </c>
      <c r="L30" s="335">
        <v>1.0332870000000001</v>
      </c>
      <c r="M30" s="336">
        <v>1.1061970000000001</v>
      </c>
      <c r="N30" s="227">
        <f>SUM(B30:M30)</f>
        <v>7.0996629999999996</v>
      </c>
    </row>
    <row r="31" spans="1:14" ht="12" customHeight="1" x14ac:dyDescent="0.2">
      <c r="A31" s="133" t="s">
        <v>17</v>
      </c>
      <c r="B31" s="331">
        <v>4.0810260000000005</v>
      </c>
      <c r="C31" s="332">
        <v>3.4558270000000015</v>
      </c>
      <c r="D31" s="333">
        <v>3.7745809999999977</v>
      </c>
      <c r="E31" s="331">
        <v>3.8046460000000013</v>
      </c>
      <c r="F31" s="332">
        <v>3.1820869999999992</v>
      </c>
      <c r="G31" s="333">
        <v>2.5958249999999987</v>
      </c>
      <c r="H31" s="331">
        <v>2.5732270000000015</v>
      </c>
      <c r="I31" s="332">
        <v>2.5482889999999996</v>
      </c>
      <c r="J31" s="333">
        <v>2.8070009999999987</v>
      </c>
      <c r="K31" s="331">
        <v>3.2490960000000033</v>
      </c>
      <c r="L31" s="332">
        <v>4.0885740000000048</v>
      </c>
      <c r="M31" s="333">
        <v>3.8728039999999995</v>
      </c>
      <c r="N31" s="227">
        <f>SUM(B31:M31)</f>
        <v>40.032983000000016</v>
      </c>
    </row>
    <row r="32" spans="1:14" ht="12" customHeight="1" x14ac:dyDescent="0.2">
      <c r="A32" s="415" t="s">
        <v>6</v>
      </c>
      <c r="B32" s="417">
        <f>SUM(B33:D33)</f>
        <v>21538.307138000004</v>
      </c>
      <c r="C32" s="418"/>
      <c r="D32" s="419"/>
      <c r="E32" s="417">
        <f>SUM(E33:G33)</f>
        <v>17081.226734999997</v>
      </c>
      <c r="F32" s="418"/>
      <c r="G32" s="419"/>
      <c r="H32" s="417">
        <f>SUM(H33:J33)</f>
        <v>17761.927065</v>
      </c>
      <c r="I32" s="418"/>
      <c r="J32" s="419"/>
      <c r="K32" s="417">
        <f>SUM(K33:M33)</f>
        <v>22914.725183000002</v>
      </c>
      <c r="L32" s="418"/>
      <c r="M32" s="419"/>
      <c r="N32" s="427">
        <f>SUM(N34:N41)</f>
        <v>79296.186121000006</v>
      </c>
    </row>
    <row r="33" spans="1:14" s="36" customFormat="1" x14ac:dyDescent="0.2">
      <c r="A33" s="429"/>
      <c r="B33" s="337">
        <f t="shared" ref="B33:M33" si="5">SUM(B34:B41)</f>
        <v>7729.2454429999998</v>
      </c>
      <c r="C33" s="338">
        <f t="shared" si="5"/>
        <v>6781.6161260000026</v>
      </c>
      <c r="D33" s="339">
        <f t="shared" si="5"/>
        <v>7027.4455690000004</v>
      </c>
      <c r="E33" s="337">
        <f t="shared" si="5"/>
        <v>6037.161204</v>
      </c>
      <c r="F33" s="338">
        <f t="shared" si="5"/>
        <v>5474.8052829999961</v>
      </c>
      <c r="G33" s="339">
        <f t="shared" si="5"/>
        <v>5569.2602480000005</v>
      </c>
      <c r="H33" s="337">
        <f t="shared" si="5"/>
        <v>5741.3076759999994</v>
      </c>
      <c r="I33" s="338">
        <f t="shared" si="5"/>
        <v>5703.4360689999994</v>
      </c>
      <c r="J33" s="339">
        <f t="shared" si="5"/>
        <v>6317.1833199999992</v>
      </c>
      <c r="K33" s="337">
        <f t="shared" si="5"/>
        <v>7460.2609060000032</v>
      </c>
      <c r="L33" s="338">
        <f t="shared" si="5"/>
        <v>7725.2275020000006</v>
      </c>
      <c r="M33" s="339">
        <f t="shared" si="5"/>
        <v>7729.2367749999985</v>
      </c>
      <c r="N33" s="428"/>
    </row>
    <row r="34" spans="1:14" ht="12" customHeight="1" x14ac:dyDescent="0.2">
      <c r="A34" s="133" t="s">
        <v>0</v>
      </c>
      <c r="B34" s="331">
        <f t="shared" ref="B34:M34" si="6">B8-B18</f>
        <v>2596.9190099999996</v>
      </c>
      <c r="C34" s="332">
        <f t="shared" si="6"/>
        <v>2335.8912</v>
      </c>
      <c r="D34" s="333">
        <f t="shared" si="6"/>
        <v>2456.8635800000002</v>
      </c>
      <c r="E34" s="331">
        <f t="shared" si="6"/>
        <v>2003.5181400000001</v>
      </c>
      <c r="F34" s="332">
        <f t="shared" si="6"/>
        <v>2289.0787199999995</v>
      </c>
      <c r="G34" s="333">
        <f t="shared" si="6"/>
        <v>2270.49413</v>
      </c>
      <c r="H34" s="331">
        <f t="shared" si="6"/>
        <v>1952.25648</v>
      </c>
      <c r="I34" s="332">
        <f t="shared" si="6"/>
        <v>2202.0909899999997</v>
      </c>
      <c r="J34" s="333">
        <f t="shared" si="6"/>
        <v>2664.09231</v>
      </c>
      <c r="K34" s="331">
        <f t="shared" si="6"/>
        <v>2941.0817099999995</v>
      </c>
      <c r="L34" s="332">
        <f t="shared" si="6"/>
        <v>2729.4020599999999</v>
      </c>
      <c r="M34" s="333">
        <f t="shared" si="6"/>
        <v>2602.97759</v>
      </c>
      <c r="N34" s="227">
        <f>SUM(B34:M34)</f>
        <v>29044.665919999999</v>
      </c>
    </row>
    <row r="35" spans="1:14" ht="12" customHeight="1" x14ac:dyDescent="0.2">
      <c r="A35" s="133" t="s">
        <v>15</v>
      </c>
      <c r="B35" s="334">
        <f t="shared" ref="B35:M35" si="7">B9-B19</f>
        <v>3797.940744</v>
      </c>
      <c r="C35" s="335">
        <f t="shared" si="7"/>
        <v>3093.9085060000011</v>
      </c>
      <c r="D35" s="336">
        <f t="shared" si="7"/>
        <v>3013.0970700000003</v>
      </c>
      <c r="E35" s="334">
        <f t="shared" si="7"/>
        <v>2534.3271310000014</v>
      </c>
      <c r="F35" s="335">
        <f t="shared" si="7"/>
        <v>1989.5703019999992</v>
      </c>
      <c r="G35" s="336">
        <f t="shared" si="7"/>
        <v>1997.4054449999996</v>
      </c>
      <c r="H35" s="334">
        <f t="shared" si="7"/>
        <v>2471.7456679999987</v>
      </c>
      <c r="I35" s="335">
        <f t="shared" si="7"/>
        <v>2479.8123289999994</v>
      </c>
      <c r="J35" s="336">
        <f t="shared" si="7"/>
        <v>2610.0895620000001</v>
      </c>
      <c r="K35" s="334">
        <f t="shared" si="7"/>
        <v>3401.8287210000017</v>
      </c>
      <c r="L35" s="335">
        <f t="shared" si="7"/>
        <v>3779.0697879999993</v>
      </c>
      <c r="M35" s="336">
        <f t="shared" si="7"/>
        <v>3923.649249999999</v>
      </c>
      <c r="N35" s="227">
        <f>SUM(B35:M35)</f>
        <v>35092.444516000003</v>
      </c>
    </row>
    <row r="36" spans="1:14" ht="12.75" customHeight="1" x14ac:dyDescent="0.2">
      <c r="A36" s="133" t="s">
        <v>16</v>
      </c>
      <c r="B36" s="334">
        <f t="shared" ref="B36:M36" si="8">B10-B20</f>
        <v>576.5343190000001</v>
      </c>
      <c r="C36" s="335">
        <f t="shared" si="8"/>
        <v>508.51906100000002</v>
      </c>
      <c r="D36" s="336">
        <f t="shared" si="8"/>
        <v>638.58066600000006</v>
      </c>
      <c r="E36" s="334">
        <f t="shared" si="8"/>
        <v>608.34859100000006</v>
      </c>
      <c r="F36" s="335">
        <f t="shared" si="8"/>
        <v>244.10485699999998</v>
      </c>
      <c r="G36" s="336">
        <f t="shared" si="8"/>
        <v>482.46833699999996</v>
      </c>
      <c r="H36" s="334">
        <f t="shared" si="8"/>
        <v>420.82119</v>
      </c>
      <c r="I36" s="335">
        <f t="shared" si="8"/>
        <v>198.13076000000001</v>
      </c>
      <c r="J36" s="336">
        <f t="shared" si="8"/>
        <v>264.28189500000002</v>
      </c>
      <c r="K36" s="334">
        <f t="shared" si="8"/>
        <v>247.06966299999999</v>
      </c>
      <c r="L36" s="335">
        <f t="shared" si="8"/>
        <v>495.99641500000001</v>
      </c>
      <c r="M36" s="336">
        <f t="shared" si="8"/>
        <v>461.33353899999997</v>
      </c>
      <c r="N36" s="227">
        <f t="shared" ref="N36:N41" si="9">SUM(B36:M36)</f>
        <v>5146.1892929999995</v>
      </c>
    </row>
    <row r="37" spans="1:14" ht="12.75" customHeight="1" x14ac:dyDescent="0.2">
      <c r="A37" s="133" t="s">
        <v>17</v>
      </c>
      <c r="B37" s="334">
        <f t="shared" ref="B37:M37" si="10">B11-B21</f>
        <v>355.99108600000034</v>
      </c>
      <c r="C37" s="335">
        <f t="shared" si="10"/>
        <v>317.88660100000021</v>
      </c>
      <c r="D37" s="336">
        <f t="shared" si="10"/>
        <v>343.97257600000086</v>
      </c>
      <c r="E37" s="334">
        <f t="shared" si="10"/>
        <v>314.47480199999995</v>
      </c>
      <c r="F37" s="335">
        <f t="shared" si="10"/>
        <v>293.75924999999904</v>
      </c>
      <c r="G37" s="336">
        <f t="shared" si="10"/>
        <v>256.52887100000021</v>
      </c>
      <c r="H37" s="334">
        <f t="shared" si="10"/>
        <v>258.34736800000002</v>
      </c>
      <c r="I37" s="335">
        <f t="shared" si="10"/>
        <v>261.42373300000048</v>
      </c>
      <c r="J37" s="336">
        <f t="shared" si="10"/>
        <v>266.88058400000006</v>
      </c>
      <c r="K37" s="334">
        <f t="shared" si="10"/>
        <v>318.31591100000048</v>
      </c>
      <c r="L37" s="335">
        <f t="shared" si="10"/>
        <v>347.52045200000043</v>
      </c>
      <c r="M37" s="336">
        <f t="shared" si="10"/>
        <v>366.7052239999993</v>
      </c>
      <c r="N37" s="227">
        <f t="shared" si="9"/>
        <v>3701.8064580000018</v>
      </c>
    </row>
    <row r="38" spans="1:14" ht="12.75" customHeight="1" x14ac:dyDescent="0.2">
      <c r="A38" s="133" t="s">
        <v>3</v>
      </c>
      <c r="B38" s="334">
        <f t="shared" ref="B38:M38" si="11">B12-B22</f>
        <v>188.17476300000001</v>
      </c>
      <c r="C38" s="335">
        <f t="shared" si="11"/>
        <v>290.29434399999991</v>
      </c>
      <c r="D38" s="336">
        <f t="shared" si="11"/>
        <v>243.83282499999987</v>
      </c>
      <c r="E38" s="334">
        <f t="shared" si="11"/>
        <v>183.81549099999998</v>
      </c>
      <c r="F38" s="335">
        <f t="shared" si="11"/>
        <v>259.96830300000005</v>
      </c>
      <c r="G38" s="336">
        <f t="shared" si="11"/>
        <v>170.71782499999995</v>
      </c>
      <c r="H38" s="334">
        <f t="shared" si="11"/>
        <v>248.63211000000007</v>
      </c>
      <c r="I38" s="335">
        <f t="shared" si="11"/>
        <v>191.27264799999986</v>
      </c>
      <c r="J38" s="336">
        <f t="shared" si="11"/>
        <v>150.67513200000013</v>
      </c>
      <c r="K38" s="334">
        <f t="shared" si="11"/>
        <v>176.05858800000001</v>
      </c>
      <c r="L38" s="335">
        <f t="shared" si="11"/>
        <v>142.57603600000004</v>
      </c>
      <c r="M38" s="336">
        <f t="shared" si="11"/>
        <v>143.19897499999988</v>
      </c>
      <c r="N38" s="227">
        <f t="shared" si="9"/>
        <v>2389.2170399999995</v>
      </c>
    </row>
    <row r="39" spans="1:14" ht="12.75" customHeight="1" x14ac:dyDescent="0.2">
      <c r="A39" s="133" t="s">
        <v>18</v>
      </c>
      <c r="B39" s="334">
        <f t="shared" ref="B39:M39" si="12">B13-B23</f>
        <v>116.97772999999999</v>
      </c>
      <c r="C39" s="335">
        <f t="shared" si="12"/>
        <v>106.108436</v>
      </c>
      <c r="D39" s="336">
        <f t="shared" si="12"/>
        <v>91.964550000000003</v>
      </c>
      <c r="E39" s="334">
        <f t="shared" si="12"/>
        <v>100.82784999999998</v>
      </c>
      <c r="F39" s="335">
        <f t="shared" si="12"/>
        <v>76.243529999999993</v>
      </c>
      <c r="G39" s="336">
        <f t="shared" si="12"/>
        <v>49.130637</v>
      </c>
      <c r="H39" s="334">
        <f t="shared" si="12"/>
        <v>71.25163400000001</v>
      </c>
      <c r="I39" s="335">
        <f t="shared" si="12"/>
        <v>103.41408</v>
      </c>
      <c r="J39" s="336">
        <f t="shared" si="12"/>
        <v>112.73492</v>
      </c>
      <c r="K39" s="334">
        <f t="shared" si="12"/>
        <v>118.30528000000001</v>
      </c>
      <c r="L39" s="335">
        <f t="shared" si="12"/>
        <v>117.00449</v>
      </c>
      <c r="M39" s="336">
        <f t="shared" si="12"/>
        <v>131.59515999999999</v>
      </c>
      <c r="N39" s="227">
        <f t="shared" si="9"/>
        <v>1195.558297</v>
      </c>
    </row>
    <row r="40" spans="1:14" ht="12.75" customHeight="1" x14ac:dyDescent="0.2">
      <c r="A40" s="133" t="s">
        <v>1</v>
      </c>
      <c r="B40" s="334">
        <f t="shared" ref="B40:M40" si="13">B14-B24</f>
        <v>53.415254000000047</v>
      </c>
      <c r="C40" s="335">
        <f t="shared" si="13"/>
        <v>44.297260999999963</v>
      </c>
      <c r="D40" s="336">
        <f t="shared" si="13"/>
        <v>54.719241999999937</v>
      </c>
      <c r="E40" s="334">
        <f t="shared" si="13"/>
        <v>57.704293000000007</v>
      </c>
      <c r="F40" s="335">
        <f t="shared" si="13"/>
        <v>71.784585999999905</v>
      </c>
      <c r="G40" s="336">
        <f t="shared" si="13"/>
        <v>23.412335999999978</v>
      </c>
      <c r="H40" s="334">
        <f t="shared" si="13"/>
        <v>29.259862999999978</v>
      </c>
      <c r="I40" s="335">
        <f t="shared" si="13"/>
        <v>33.931443999999985</v>
      </c>
      <c r="J40" s="336">
        <f t="shared" si="13"/>
        <v>31.276260000000001</v>
      </c>
      <c r="K40" s="334">
        <f t="shared" si="13"/>
        <v>70.565642999999966</v>
      </c>
      <c r="L40" s="335">
        <f t="shared" si="13"/>
        <v>57.696055000000037</v>
      </c>
      <c r="M40" s="336">
        <f t="shared" si="13"/>
        <v>65.92863200000005</v>
      </c>
      <c r="N40" s="227">
        <f t="shared" si="9"/>
        <v>593.99086899999975</v>
      </c>
    </row>
    <row r="41" spans="1:14" x14ac:dyDescent="0.2">
      <c r="A41" s="133" t="s">
        <v>2</v>
      </c>
      <c r="B41" s="331">
        <f t="shared" ref="B41:M41" si="14">B15-B25</f>
        <v>43.292537000000245</v>
      </c>
      <c r="C41" s="332">
        <f t="shared" si="14"/>
        <v>84.710717000000813</v>
      </c>
      <c r="D41" s="333">
        <f t="shared" si="14"/>
        <v>184.4150599999991</v>
      </c>
      <c r="E41" s="331">
        <f t="shared" si="14"/>
        <v>234.14490599999888</v>
      </c>
      <c r="F41" s="332">
        <f t="shared" si="14"/>
        <v>250.29573499999884</v>
      </c>
      <c r="G41" s="333">
        <f t="shared" si="14"/>
        <v>319.10266700000045</v>
      </c>
      <c r="H41" s="331">
        <f t="shared" si="14"/>
        <v>288.99336300000073</v>
      </c>
      <c r="I41" s="332">
        <f t="shared" si="14"/>
        <v>233.36008500000034</v>
      </c>
      <c r="J41" s="333">
        <f t="shared" si="14"/>
        <v>217.15265699999844</v>
      </c>
      <c r="K41" s="331">
        <f t="shared" si="14"/>
        <v>187.03539000000168</v>
      </c>
      <c r="L41" s="332">
        <f t="shared" si="14"/>
        <v>55.962206000000052</v>
      </c>
      <c r="M41" s="333">
        <f t="shared" si="14"/>
        <v>33.848405000000064</v>
      </c>
      <c r="N41" s="227">
        <f t="shared" si="9"/>
        <v>2132.3137279999996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412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3" type="noConversion"/>
  <conditionalFormatting sqref="B6:D41">
    <cfRule type="expression" dxfId="37" priority="4">
      <formula>SEARCH($B$4,$N$1)</formula>
    </cfRule>
  </conditionalFormatting>
  <conditionalFormatting sqref="B6:G41">
    <cfRule type="expression" dxfId="36" priority="3">
      <formula>SEARCH($E$4,$N$1)</formula>
    </cfRule>
  </conditionalFormatting>
  <conditionalFormatting sqref="B6:J41">
    <cfRule type="expression" dxfId="35" priority="2">
      <formula>SEARCH($H$4,$N$1)</formula>
    </cfRule>
  </conditionalFormatting>
  <conditionalFormatting sqref="B6:M41">
    <cfRule type="expression" dxfId="34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IV. čtvrtletí 2021</v>
      </c>
    </row>
    <row r="2" spans="1:15" s="6" customFormat="1" ht="6" customHeight="1" x14ac:dyDescent="0.2"/>
    <row r="3" spans="1:15" s="6" customFormat="1" ht="12" x14ac:dyDescent="0.2">
      <c r="A3" s="420"/>
      <c r="B3" s="422" t="s">
        <v>189</v>
      </c>
      <c r="C3" s="423"/>
      <c r="D3" s="424"/>
      <c r="E3" s="422" t="s">
        <v>191</v>
      </c>
      <c r="F3" s="423"/>
      <c r="G3" s="424"/>
      <c r="H3" s="422" t="s">
        <v>192</v>
      </c>
      <c r="I3" s="423"/>
      <c r="J3" s="424"/>
      <c r="K3" s="422" t="s">
        <v>193</v>
      </c>
      <c r="L3" s="423"/>
      <c r="M3" s="424"/>
      <c r="N3" s="425" t="s">
        <v>53</v>
      </c>
    </row>
    <row r="4" spans="1:15" s="6" customFormat="1" ht="12" customHeight="1" x14ac:dyDescent="0.2">
      <c r="A4" s="421"/>
      <c r="B4" s="134" t="s">
        <v>60</v>
      </c>
      <c r="C4" s="310" t="s">
        <v>61</v>
      </c>
      <c r="D4" s="136" t="s">
        <v>62</v>
      </c>
      <c r="E4" s="134" t="s">
        <v>63</v>
      </c>
      <c r="F4" s="310" t="s">
        <v>64</v>
      </c>
      <c r="G4" s="136" t="s">
        <v>65</v>
      </c>
      <c r="H4" s="134" t="s">
        <v>66</v>
      </c>
      <c r="I4" s="310" t="s">
        <v>67</v>
      </c>
      <c r="J4" s="136" t="s">
        <v>68</v>
      </c>
      <c r="K4" s="134" t="s">
        <v>69</v>
      </c>
      <c r="L4" s="310" t="s">
        <v>70</v>
      </c>
      <c r="M4" s="136" t="s">
        <v>71</v>
      </c>
      <c r="N4" s="426"/>
    </row>
    <row r="5" spans="1:15" s="6" customFormat="1" ht="12" customHeight="1" x14ac:dyDescent="0.2">
      <c r="A5" s="415" t="s">
        <v>383</v>
      </c>
      <c r="B5" s="417">
        <f>SUM(B6:D6)</f>
        <v>-2507.7317469999998</v>
      </c>
      <c r="C5" s="418"/>
      <c r="D5" s="419"/>
      <c r="E5" s="417">
        <f>SUM(E6:G6)</f>
        <v>-961.43566900000008</v>
      </c>
      <c r="F5" s="418"/>
      <c r="G5" s="419"/>
      <c r="H5" s="417">
        <f>SUM(H6:J6)</f>
        <v>-2755.4182609999998</v>
      </c>
      <c r="I5" s="418"/>
      <c r="J5" s="419"/>
      <c r="K5" s="417">
        <f>SUM(K6:M6)</f>
        <v>-4850.6795660000007</v>
      </c>
      <c r="L5" s="418"/>
      <c r="M5" s="419"/>
      <c r="N5" s="427">
        <f>SUM(B6:M6)</f>
        <v>-11075.265243</v>
      </c>
    </row>
    <row r="6" spans="1:15" s="40" customFormat="1" ht="12" customHeight="1" x14ac:dyDescent="0.2">
      <c r="A6" s="416"/>
      <c r="B6" s="353">
        <f t="shared" ref="B6:M6" si="0">B7+B8+B9+B10</f>
        <v>-1131.7679600000001</v>
      </c>
      <c r="C6" s="354">
        <f t="shared" si="0"/>
        <v>-657.12097300000005</v>
      </c>
      <c r="D6" s="355">
        <f t="shared" si="0"/>
        <v>-718.84281399999975</v>
      </c>
      <c r="E6" s="353">
        <f t="shared" si="0"/>
        <v>-381.15555199999983</v>
      </c>
      <c r="F6" s="354">
        <f t="shared" si="0"/>
        <v>-57.413340000000034</v>
      </c>
      <c r="G6" s="355">
        <f t="shared" si="0"/>
        <v>-522.86677700000018</v>
      </c>
      <c r="H6" s="353">
        <f t="shared" si="0"/>
        <v>-823.52138900000023</v>
      </c>
      <c r="I6" s="354">
        <f t="shared" si="0"/>
        <v>-725.30558400000007</v>
      </c>
      <c r="J6" s="355">
        <f t="shared" si="0"/>
        <v>-1206.5912879999998</v>
      </c>
      <c r="K6" s="353">
        <f t="shared" si="0"/>
        <v>-1808.197619</v>
      </c>
      <c r="L6" s="354">
        <f t="shared" si="0"/>
        <v>-1659.1911630000002</v>
      </c>
      <c r="M6" s="355">
        <f t="shared" si="0"/>
        <v>-1383.2907840000003</v>
      </c>
      <c r="N6" s="430"/>
    </row>
    <row r="7" spans="1:15" s="6" customFormat="1" ht="12" customHeight="1" x14ac:dyDescent="0.2">
      <c r="A7" s="133" t="s">
        <v>49</v>
      </c>
      <c r="B7" s="340">
        <v>1159.1009999999999</v>
      </c>
      <c r="C7" s="341">
        <v>860.995</v>
      </c>
      <c r="D7" s="333">
        <v>1160.2090000000001</v>
      </c>
      <c r="E7" s="340">
        <v>1450.2340000000002</v>
      </c>
      <c r="F7" s="341">
        <v>1150.4580000000001</v>
      </c>
      <c r="G7" s="333">
        <v>849.03099999999995</v>
      </c>
      <c r="H7" s="340">
        <v>1082.643</v>
      </c>
      <c r="I7" s="341">
        <v>1181.039</v>
      </c>
      <c r="J7" s="333">
        <v>1411.0219999999999</v>
      </c>
      <c r="K7" s="340">
        <v>1636.4829999999999</v>
      </c>
      <c r="L7" s="341">
        <v>1470.4589999999998</v>
      </c>
      <c r="M7" s="333">
        <v>1408.6589999999999</v>
      </c>
      <c r="N7" s="233">
        <f>SUM(B7:M7)</f>
        <v>14820.332999999999</v>
      </c>
    </row>
    <row r="8" spans="1:15" s="6" customFormat="1" ht="12" customHeight="1" x14ac:dyDescent="0.2">
      <c r="A8" s="133" t="s">
        <v>50</v>
      </c>
      <c r="B8" s="342">
        <v>17.155982999999999</v>
      </c>
      <c r="C8" s="402">
        <v>4.8389110000000004</v>
      </c>
      <c r="D8" s="333">
        <v>0.173813</v>
      </c>
      <c r="E8" s="342">
        <v>9.2565000000000008E-2</v>
      </c>
      <c r="F8" s="343">
        <v>0.20384099999999997</v>
      </c>
      <c r="G8" s="336">
        <v>0.11799000000000001</v>
      </c>
      <c r="H8" s="342">
        <v>11.735567999999999</v>
      </c>
      <c r="I8" s="343">
        <v>46.269047999999998</v>
      </c>
      <c r="J8" s="336">
        <v>48.528431000000005</v>
      </c>
      <c r="K8" s="342">
        <v>63.677042999999998</v>
      </c>
      <c r="L8" s="343">
        <v>67.390749999999997</v>
      </c>
      <c r="M8" s="336">
        <v>72.464038999999985</v>
      </c>
      <c r="N8" s="233">
        <f>SUM(B8:M8)</f>
        <v>332.64798199999996</v>
      </c>
    </row>
    <row r="9" spans="1:15" s="6" customFormat="1" ht="12" customHeight="1" x14ac:dyDescent="0.2">
      <c r="A9" s="133" t="s">
        <v>51</v>
      </c>
      <c r="B9" s="342">
        <v>-2306.5940000000001</v>
      </c>
      <c r="C9" s="343">
        <v>-1510.6580000000001</v>
      </c>
      <c r="D9" s="333">
        <v>-1839.1179999999999</v>
      </c>
      <c r="E9" s="342">
        <v>-1812.2159999999999</v>
      </c>
      <c r="F9" s="343">
        <v>-1182.8890000000001</v>
      </c>
      <c r="G9" s="336">
        <v>-1353.3890000000001</v>
      </c>
      <c r="H9" s="342">
        <v>-1914.6200000000003</v>
      </c>
      <c r="I9" s="343">
        <v>-1952.4739999999999</v>
      </c>
      <c r="J9" s="336">
        <v>-2666.1059999999998</v>
      </c>
      <c r="K9" s="342">
        <v>-3508.0079999999998</v>
      </c>
      <c r="L9" s="343">
        <v>-3196.991</v>
      </c>
      <c r="M9" s="336">
        <v>-2864.1170000000002</v>
      </c>
      <c r="N9" s="233">
        <f>SUM(B9:M9)</f>
        <v>-26107.18</v>
      </c>
    </row>
    <row r="10" spans="1:15" s="6" customFormat="1" ht="12" customHeight="1" x14ac:dyDescent="0.2">
      <c r="A10" s="133" t="s">
        <v>52</v>
      </c>
      <c r="B10" s="340">
        <v>-1.4309430000000001</v>
      </c>
      <c r="C10" s="341">
        <v>-12.296884</v>
      </c>
      <c r="D10" s="333">
        <v>-40.107627000000001</v>
      </c>
      <c r="E10" s="340">
        <v>-19.266116999999998</v>
      </c>
      <c r="F10" s="341">
        <v>-25.186181000000001</v>
      </c>
      <c r="G10" s="333">
        <v>-18.626767000000001</v>
      </c>
      <c r="H10" s="340">
        <v>-3.279957</v>
      </c>
      <c r="I10" s="341">
        <v>-0.13963200000000001</v>
      </c>
      <c r="J10" s="333">
        <v>-3.5718999999999994E-2</v>
      </c>
      <c r="K10" s="340">
        <v>-0.34966200000000003</v>
      </c>
      <c r="L10" s="341">
        <v>-4.9913000000000006E-2</v>
      </c>
      <c r="M10" s="333">
        <v>-0.29682300000000006</v>
      </c>
      <c r="N10" s="233">
        <f>SUM(B10:M10)</f>
        <v>-121.066225</v>
      </c>
      <c r="O10" s="41"/>
    </row>
    <row r="11" spans="1:15" s="6" customFormat="1" ht="12" customHeight="1" x14ac:dyDescent="0.2">
      <c r="A11" s="415" t="s">
        <v>237</v>
      </c>
      <c r="B11" s="417">
        <f>SUM(B12:D12)</f>
        <v>1017.1481389999999</v>
      </c>
      <c r="C11" s="418"/>
      <c r="D11" s="419"/>
      <c r="E11" s="417">
        <f>SUM(E12:G12)</f>
        <v>814.14202100000011</v>
      </c>
      <c r="F11" s="418"/>
      <c r="G11" s="419"/>
      <c r="H11" s="417">
        <f>SUM(H12:J12)</f>
        <v>799.22203999999999</v>
      </c>
      <c r="I11" s="418"/>
      <c r="J11" s="419"/>
      <c r="K11" s="417">
        <f>SUM(K12:M12)</f>
        <v>1020.365472</v>
      </c>
      <c r="L11" s="418"/>
      <c r="M11" s="419"/>
      <c r="N11" s="427">
        <f>N13+N14</f>
        <v>3650.8776719999996</v>
      </c>
      <c r="O11" s="41"/>
    </row>
    <row r="12" spans="1:15" s="40" customFormat="1" ht="12" customHeight="1" x14ac:dyDescent="0.2">
      <c r="A12" s="416"/>
      <c r="B12" s="353">
        <f>SUM(B13:B14)</f>
        <v>356.27529599999997</v>
      </c>
      <c r="C12" s="354">
        <f t="shared" ref="C12:M12" si="1">SUM(C13:C14)</f>
        <v>324.94467399999996</v>
      </c>
      <c r="D12" s="355">
        <f t="shared" si="1"/>
        <v>335.92816900000003</v>
      </c>
      <c r="E12" s="353">
        <f t="shared" si="1"/>
        <v>290.99033300000002</v>
      </c>
      <c r="F12" s="354">
        <f t="shared" si="1"/>
        <v>263.14706800000005</v>
      </c>
      <c r="G12" s="355">
        <f t="shared" si="1"/>
        <v>260.00461999999999</v>
      </c>
      <c r="H12" s="353">
        <f t="shared" si="1"/>
        <v>262.21880799999997</v>
      </c>
      <c r="I12" s="354">
        <f t="shared" si="1"/>
        <v>257.44706600000001</v>
      </c>
      <c r="J12" s="355">
        <f t="shared" si="1"/>
        <v>279.55616599999996</v>
      </c>
      <c r="K12" s="353">
        <f t="shared" si="1"/>
        <v>325.34300999999999</v>
      </c>
      <c r="L12" s="354">
        <f t="shared" si="1"/>
        <v>336.04745499999996</v>
      </c>
      <c r="M12" s="355">
        <f t="shared" si="1"/>
        <v>358.97500700000001</v>
      </c>
      <c r="N12" s="430"/>
      <c r="O12" s="41"/>
    </row>
    <row r="13" spans="1:15" s="6" customFormat="1" ht="12" customHeight="1" x14ac:dyDescent="0.2">
      <c r="A13" s="133" t="s">
        <v>58</v>
      </c>
      <c r="B13" s="340">
        <v>96.793999999999997</v>
      </c>
      <c r="C13" s="341">
        <v>89.75</v>
      </c>
      <c r="D13" s="344">
        <v>95.899000000000001</v>
      </c>
      <c r="E13" s="340">
        <v>77.59</v>
      </c>
      <c r="F13" s="341">
        <v>59.098999999999997</v>
      </c>
      <c r="G13" s="344">
        <v>66.763000000000005</v>
      </c>
      <c r="H13" s="341">
        <v>73.147999999999996</v>
      </c>
      <c r="I13" s="341">
        <v>68.111000000000004</v>
      </c>
      <c r="J13" s="341">
        <v>85.197000000000003</v>
      </c>
      <c r="K13" s="340">
        <v>113.121</v>
      </c>
      <c r="L13" s="341">
        <v>104.444</v>
      </c>
      <c r="M13" s="344">
        <v>111.292</v>
      </c>
      <c r="N13" s="233">
        <f>SUM(B13:M13)</f>
        <v>1041.2079999999999</v>
      </c>
    </row>
    <row r="14" spans="1:15" s="6" customFormat="1" ht="12" customHeight="1" x14ac:dyDescent="0.2">
      <c r="A14" s="321" t="s">
        <v>59</v>
      </c>
      <c r="B14" s="345">
        <v>259.48129599999999</v>
      </c>
      <c r="C14" s="346">
        <v>235.19467399999996</v>
      </c>
      <c r="D14" s="347">
        <v>240.029169</v>
      </c>
      <c r="E14" s="345">
        <v>213.40033300000002</v>
      </c>
      <c r="F14" s="346">
        <v>204.04806800000003</v>
      </c>
      <c r="G14" s="347">
        <v>193.24161999999998</v>
      </c>
      <c r="H14" s="348">
        <v>189.070808</v>
      </c>
      <c r="I14" s="346">
        <v>189.33606599999999</v>
      </c>
      <c r="J14" s="349">
        <v>194.35916599999999</v>
      </c>
      <c r="K14" s="345">
        <v>212.22200999999998</v>
      </c>
      <c r="L14" s="346">
        <v>231.60345499999997</v>
      </c>
      <c r="M14" s="347">
        <v>247.683007</v>
      </c>
      <c r="N14" s="322">
        <f>SUM(B14:M14)</f>
        <v>2609.669672</v>
      </c>
    </row>
    <row r="15" spans="1:15" s="58" customFormat="1" ht="0.75" customHeight="1" x14ac:dyDescent="0.2">
      <c r="A15" s="323"/>
      <c r="B15" s="324"/>
      <c r="C15" s="325"/>
      <c r="D15" s="326"/>
      <c r="E15" s="324"/>
      <c r="F15" s="325"/>
      <c r="G15" s="326"/>
      <c r="H15" s="351"/>
      <c r="I15" s="351"/>
      <c r="J15" s="351"/>
      <c r="K15" s="350"/>
      <c r="L15" s="351"/>
      <c r="M15" s="352"/>
      <c r="N15" s="327"/>
    </row>
    <row r="16" spans="1:15" s="6" customFormat="1" ht="12" customHeight="1" x14ac:dyDescent="0.2">
      <c r="A16" s="415" t="s">
        <v>238</v>
      </c>
      <c r="B16" s="417">
        <f>SUM(B17:D17)</f>
        <v>17166.918989000005</v>
      </c>
      <c r="C16" s="418"/>
      <c r="D16" s="419"/>
      <c r="E16" s="417">
        <f>SUM(E17:G17)</f>
        <v>14740.413237999996</v>
      </c>
      <c r="F16" s="418"/>
      <c r="G16" s="419"/>
      <c r="H16" s="417">
        <f>SUM(H17:J17)</f>
        <v>13681.481985000013</v>
      </c>
      <c r="I16" s="418"/>
      <c r="J16" s="419"/>
      <c r="K16" s="417">
        <f>SUM(K17:M17)</f>
        <v>16212.51788800002</v>
      </c>
      <c r="L16" s="418"/>
      <c r="M16" s="419"/>
      <c r="N16" s="427">
        <f>SUM(B17:M17)</f>
        <v>61801.332100000029</v>
      </c>
    </row>
    <row r="17" spans="1:15" s="40" customFormat="1" ht="12" customHeight="1" x14ac:dyDescent="0.2">
      <c r="A17" s="416"/>
      <c r="B17" s="337">
        <f>B28-B25</f>
        <v>5931.7158760000057</v>
      </c>
      <c r="C17" s="338">
        <f t="shared" ref="C17:M17" si="2">C28-C25</f>
        <v>5517.3851070000001</v>
      </c>
      <c r="D17" s="339">
        <f t="shared" si="2"/>
        <v>5717.8180059999977</v>
      </c>
      <c r="E17" s="337">
        <f t="shared" si="2"/>
        <v>5116.3657559999974</v>
      </c>
      <c r="F17" s="338">
        <f t="shared" si="2"/>
        <v>4972.8769660000034</v>
      </c>
      <c r="G17" s="339">
        <f t="shared" si="2"/>
        <v>4651.1705159999947</v>
      </c>
      <c r="H17" s="337">
        <f t="shared" si="2"/>
        <v>4513.5510200000081</v>
      </c>
      <c r="I17" s="338">
        <f t="shared" si="2"/>
        <v>4530.4974620000012</v>
      </c>
      <c r="J17" s="339">
        <f t="shared" si="2"/>
        <v>4637.4335030000038</v>
      </c>
      <c r="K17" s="337">
        <f t="shared" si="2"/>
        <v>5088.2881320000151</v>
      </c>
      <c r="L17" s="338">
        <f t="shared" si="2"/>
        <v>5441.7615379999997</v>
      </c>
      <c r="M17" s="339">
        <f t="shared" si="2"/>
        <v>5682.4682180000054</v>
      </c>
      <c r="N17" s="428"/>
    </row>
    <row r="18" spans="1:15" s="6" customFormat="1" ht="12" customHeight="1" x14ac:dyDescent="0.2">
      <c r="A18" s="133" t="s">
        <v>157</v>
      </c>
      <c r="B18" s="331">
        <v>634.00195300000007</v>
      </c>
      <c r="C18" s="332">
        <v>594.43483800000001</v>
      </c>
      <c r="D18" s="333">
        <v>680.57010000000014</v>
      </c>
      <c r="E18" s="331">
        <v>641.93391700000006</v>
      </c>
      <c r="F18" s="332">
        <v>689.26405799999998</v>
      </c>
      <c r="G18" s="333">
        <v>665.30604700000004</v>
      </c>
      <c r="H18" s="331">
        <v>644.70057700000007</v>
      </c>
      <c r="I18" s="332">
        <v>637.65784299999996</v>
      </c>
      <c r="J18" s="333">
        <v>632.65254099999993</v>
      </c>
      <c r="K18" s="331">
        <v>654.31912799999998</v>
      </c>
      <c r="L18" s="332">
        <v>649.93418900000006</v>
      </c>
      <c r="M18" s="333">
        <v>611.48762999999963</v>
      </c>
      <c r="N18" s="234">
        <f t="shared" ref="N18:N26" si="3">SUM(B18:M18)</f>
        <v>7736.2628210000003</v>
      </c>
    </row>
    <row r="19" spans="1:15" s="6" customFormat="1" ht="12" customHeight="1" x14ac:dyDescent="0.2">
      <c r="A19" s="133" t="s">
        <v>158</v>
      </c>
      <c r="B19" s="331">
        <v>2001.0879040000002</v>
      </c>
      <c r="C19" s="335">
        <v>1909.965911</v>
      </c>
      <c r="D19" s="336">
        <v>2069.8147469999999</v>
      </c>
      <c r="E19" s="334">
        <v>1890.1251810000001</v>
      </c>
      <c r="F19" s="335">
        <v>1934.800577</v>
      </c>
      <c r="G19" s="336">
        <v>1998.0370199999998</v>
      </c>
      <c r="H19" s="334">
        <v>1881.919719999999</v>
      </c>
      <c r="I19" s="335">
        <v>1876.5879110000003</v>
      </c>
      <c r="J19" s="336">
        <v>1923.8459779999998</v>
      </c>
      <c r="K19" s="334">
        <v>1970.898662000001</v>
      </c>
      <c r="L19" s="335">
        <v>2050.098113</v>
      </c>
      <c r="M19" s="336">
        <v>1879.8175590000001</v>
      </c>
      <c r="N19" s="234">
        <f t="shared" si="3"/>
        <v>23386.999282999997</v>
      </c>
    </row>
    <row r="20" spans="1:15" s="6" customFormat="1" ht="12" customHeight="1" x14ac:dyDescent="0.2">
      <c r="A20" s="133" t="s">
        <v>159</v>
      </c>
      <c r="B20" s="331">
        <v>814.38326825434092</v>
      </c>
      <c r="C20" s="335">
        <v>754.965480906793</v>
      </c>
      <c r="D20" s="336">
        <v>727.55039318412992</v>
      </c>
      <c r="E20" s="334">
        <v>625.88412303989799</v>
      </c>
      <c r="F20" s="335">
        <v>586.92082088647612</v>
      </c>
      <c r="G20" s="336">
        <v>518.132796761137</v>
      </c>
      <c r="H20" s="334">
        <v>525.53609355175104</v>
      </c>
      <c r="I20" s="335">
        <v>542.63159902829591</v>
      </c>
      <c r="J20" s="336">
        <v>544.13136168927906</v>
      </c>
      <c r="K20" s="334">
        <v>635.356815921779</v>
      </c>
      <c r="L20" s="335">
        <v>701.659722228909</v>
      </c>
      <c r="M20" s="336">
        <v>771.54951084936192</v>
      </c>
      <c r="N20" s="234">
        <f t="shared" si="3"/>
        <v>7748.7019863021505</v>
      </c>
    </row>
    <row r="21" spans="1:15" s="6" customFormat="1" ht="12" customHeight="1" x14ac:dyDescent="0.2">
      <c r="A21" s="133" t="s">
        <v>203</v>
      </c>
      <c r="B21" s="331">
        <v>1960.6805127456591</v>
      </c>
      <c r="C21" s="335">
        <v>1779.764077093206</v>
      </c>
      <c r="D21" s="336">
        <v>1728.5325428158699</v>
      </c>
      <c r="E21" s="334">
        <v>1491.4245669601032</v>
      </c>
      <c r="F21" s="335">
        <v>1274.8693511135241</v>
      </c>
      <c r="G21" s="336">
        <v>1027.4120222388642</v>
      </c>
      <c r="H21" s="334">
        <v>1029.297521448249</v>
      </c>
      <c r="I21" s="335">
        <v>1047.9747499717021</v>
      </c>
      <c r="J21" s="336">
        <v>1068.8051063107218</v>
      </c>
      <c r="K21" s="334">
        <v>1371.1554040782221</v>
      </c>
      <c r="L21" s="335">
        <v>1558.8806157710872</v>
      </c>
      <c r="M21" s="336">
        <v>1921.1593271506401</v>
      </c>
      <c r="N21" s="234">
        <f t="shared" si="3"/>
        <v>17259.955797697847</v>
      </c>
    </row>
    <row r="22" spans="1:15" s="6" customFormat="1" ht="12" customHeight="1" x14ac:dyDescent="0.2">
      <c r="A22" s="133" t="s">
        <v>161</v>
      </c>
      <c r="B22" s="334">
        <v>22.734698999999999</v>
      </c>
      <c r="C22" s="335">
        <v>21.794407</v>
      </c>
      <c r="D22" s="336">
        <v>29.170952</v>
      </c>
      <c r="E22" s="334">
        <v>23.474938000000002</v>
      </c>
      <c r="F22" s="335">
        <v>27.479436</v>
      </c>
      <c r="G22" s="336">
        <v>14.625669</v>
      </c>
      <c r="H22" s="334">
        <v>15.606033</v>
      </c>
      <c r="I22" s="335">
        <v>18.726253999999997</v>
      </c>
      <c r="J22" s="336">
        <v>24.642692999999998</v>
      </c>
      <c r="K22" s="334">
        <v>17.056564000000002</v>
      </c>
      <c r="L22" s="335">
        <v>14.410757</v>
      </c>
      <c r="M22" s="336">
        <v>16.962886000000001</v>
      </c>
      <c r="N22" s="234">
        <f t="shared" si="3"/>
        <v>246.68528799999996</v>
      </c>
    </row>
    <row r="23" spans="1:15" s="6" customFormat="1" ht="12" customHeight="1" x14ac:dyDescent="0.2">
      <c r="A23" s="133" t="s">
        <v>165</v>
      </c>
      <c r="B23" s="334">
        <v>498.82753900000529</v>
      </c>
      <c r="C23" s="335">
        <v>456.46039300000155</v>
      </c>
      <c r="D23" s="336">
        <v>482.17927099999764</v>
      </c>
      <c r="E23" s="334">
        <v>443.52302999999574</v>
      </c>
      <c r="F23" s="335">
        <v>459.54272300000372</v>
      </c>
      <c r="G23" s="336">
        <v>427.65696099999451</v>
      </c>
      <c r="H23" s="334">
        <v>416.49107500000861</v>
      </c>
      <c r="I23" s="335">
        <v>406.91910500000222</v>
      </c>
      <c r="J23" s="336">
        <v>443.35582300000362</v>
      </c>
      <c r="K23" s="334">
        <v>439.50155800001232</v>
      </c>
      <c r="L23" s="335">
        <v>466.77814100000404</v>
      </c>
      <c r="M23" s="336">
        <v>481.49130500000314</v>
      </c>
      <c r="N23" s="234">
        <f t="shared" si="3"/>
        <v>5422.7269240000333</v>
      </c>
    </row>
    <row r="24" spans="1:15" s="6" customFormat="1" ht="12" customHeight="1" x14ac:dyDescent="0.25">
      <c r="A24" s="133" t="s">
        <v>194</v>
      </c>
      <c r="B24" s="334">
        <f>'3.1'!B17</f>
        <v>520.39660299999991</v>
      </c>
      <c r="C24" s="335">
        <f>'3.1'!C17</f>
        <v>459.19343599999991</v>
      </c>
      <c r="D24" s="336">
        <f>'3.1'!D17</f>
        <v>467.41642499999995</v>
      </c>
      <c r="E24" s="334">
        <f>'3.1'!E17</f>
        <v>405.23568899999992</v>
      </c>
      <c r="F24" s="335">
        <f>'3.1'!F17</f>
        <v>384.63452899999993</v>
      </c>
      <c r="G24" s="336">
        <f>'3.1'!G17</f>
        <v>395.408705</v>
      </c>
      <c r="H24" s="334">
        <f>'3.1'!H17</f>
        <v>429.20407999999992</v>
      </c>
      <c r="I24" s="335">
        <f>'3.1'!I17</f>
        <v>437.16186099999993</v>
      </c>
      <c r="J24" s="336">
        <f>'3.1'!J17</f>
        <v>467.55461599999984</v>
      </c>
      <c r="K24" s="334">
        <f>'3.1'!K17</f>
        <v>542.48880899999983</v>
      </c>
      <c r="L24" s="335">
        <f>'3.1'!L17</f>
        <v>552.76225999999963</v>
      </c>
      <c r="M24" s="336">
        <f>'3.1'!M17</f>
        <v>543.22000100000037</v>
      </c>
      <c r="N24" s="234">
        <f t="shared" si="3"/>
        <v>5604.677013999999</v>
      </c>
    </row>
    <row r="25" spans="1:15" s="6" customFormat="1" ht="12" customHeight="1" x14ac:dyDescent="0.25">
      <c r="A25" s="133" t="s">
        <v>195</v>
      </c>
      <c r="B25" s="334">
        <f>'3.1'!B27</f>
        <v>122.26833899999998</v>
      </c>
      <c r="C25" s="335">
        <f>'3.1'!C27</f>
        <v>112.16379899999997</v>
      </c>
      <c r="D25" s="336">
        <f>'3.1'!D27</f>
        <v>112.46697399999998</v>
      </c>
      <c r="E25" s="334">
        <f>'3.1'!E27</f>
        <v>94.925636999999981</v>
      </c>
      <c r="F25" s="335">
        <f>'3.1'!F27</f>
        <v>73.495434000000003</v>
      </c>
      <c r="G25" s="336">
        <f>'3.1'!G27</f>
        <v>52.248258000000007</v>
      </c>
      <c r="H25" s="334">
        <f>'3.1'!H27</f>
        <v>48.531025000000007</v>
      </c>
      <c r="I25" s="335">
        <f>'3.1'!I27</f>
        <v>54.461562000000001</v>
      </c>
      <c r="J25" s="336">
        <f>'3.1'!J27</f>
        <v>60.441837000000007</v>
      </c>
      <c r="K25" s="334">
        <f>'3.1'!K27</f>
        <v>81.812433000000013</v>
      </c>
      <c r="L25" s="335">
        <f>'3.1'!L27</f>
        <v>100.757684</v>
      </c>
      <c r="M25" s="336">
        <f>'3.1'!M27</f>
        <v>119.164973</v>
      </c>
      <c r="N25" s="234">
        <f t="shared" si="3"/>
        <v>1032.7379549999998</v>
      </c>
    </row>
    <row r="26" spans="1:15" s="6" customFormat="1" ht="12" customHeight="1" x14ac:dyDescent="0.2">
      <c r="A26" s="133" t="s">
        <v>162</v>
      </c>
      <c r="B26" s="334">
        <v>156.566678</v>
      </c>
      <c r="C26" s="335">
        <v>139.90756299999998</v>
      </c>
      <c r="D26" s="336">
        <v>120.65531</v>
      </c>
      <c r="E26" s="334">
        <v>131.56188499999999</v>
      </c>
      <c r="F26" s="335">
        <v>99.198072999999994</v>
      </c>
      <c r="G26" s="336">
        <v>67.58095999999999</v>
      </c>
      <c r="H26" s="334">
        <v>91.862118000000009</v>
      </c>
      <c r="I26" s="335">
        <v>134.986918</v>
      </c>
      <c r="J26" s="336">
        <v>147.71590799999998</v>
      </c>
      <c r="K26" s="334">
        <v>158.281015</v>
      </c>
      <c r="L26" s="335">
        <v>152.09397100000001</v>
      </c>
      <c r="M26" s="336">
        <v>173.32716300000001</v>
      </c>
      <c r="N26" s="234">
        <f t="shared" si="3"/>
        <v>1573.7375619999998</v>
      </c>
    </row>
    <row r="27" spans="1:15" s="6" customFormat="1" ht="12" customHeight="1" x14ac:dyDescent="0.2">
      <c r="A27" s="133" t="s">
        <v>163</v>
      </c>
      <c r="B27" s="334">
        <f t="shared" ref="B27:M27" si="4">B28+B12+B24+B26</f>
        <v>7087.2227920000059</v>
      </c>
      <c r="C27" s="335">
        <f t="shared" si="4"/>
        <v>6553.5945789999996</v>
      </c>
      <c r="D27" s="336">
        <f t="shared" si="4"/>
        <v>6754.2848839999979</v>
      </c>
      <c r="E27" s="334">
        <f t="shared" si="4"/>
        <v>6039.0792999999976</v>
      </c>
      <c r="F27" s="335">
        <f t="shared" si="4"/>
        <v>5793.3520700000036</v>
      </c>
      <c r="G27" s="336">
        <f t="shared" si="4"/>
        <v>5426.4130589999941</v>
      </c>
      <c r="H27" s="334">
        <f t="shared" si="4"/>
        <v>5345.3670510000075</v>
      </c>
      <c r="I27" s="335">
        <f t="shared" si="4"/>
        <v>5414.5548690000005</v>
      </c>
      <c r="J27" s="336">
        <f t="shared" si="4"/>
        <v>5592.702030000004</v>
      </c>
      <c r="K27" s="334">
        <f t="shared" si="4"/>
        <v>6196.2133990000139</v>
      </c>
      <c r="L27" s="335">
        <f t="shared" si="4"/>
        <v>6583.4229079999996</v>
      </c>
      <c r="M27" s="336">
        <f t="shared" si="4"/>
        <v>6877.1553620000059</v>
      </c>
      <c r="N27" s="234">
        <f>SUM(B27:M27)</f>
        <v>73663.362303000016</v>
      </c>
    </row>
    <row r="28" spans="1:15" s="6" customFormat="1" ht="12" customHeight="1" x14ac:dyDescent="0.2">
      <c r="A28" s="133" t="s">
        <v>164</v>
      </c>
      <c r="B28" s="331">
        <f>B18+B19+B20+B21+B22+B23+B25</f>
        <v>6053.9842150000059</v>
      </c>
      <c r="C28" s="332">
        <f t="shared" ref="C28:M28" si="5">C18+C19+C20+C21+C22+C23+C25</f>
        <v>5629.548906</v>
      </c>
      <c r="D28" s="333">
        <f t="shared" si="5"/>
        <v>5830.2849799999976</v>
      </c>
      <c r="E28" s="331">
        <f t="shared" si="5"/>
        <v>5211.2913929999977</v>
      </c>
      <c r="F28" s="332">
        <f t="shared" si="5"/>
        <v>5046.3724000000038</v>
      </c>
      <c r="G28" s="333">
        <f t="shared" si="5"/>
        <v>4703.4187739999943</v>
      </c>
      <c r="H28" s="331">
        <f t="shared" si="5"/>
        <v>4562.0820450000083</v>
      </c>
      <c r="I28" s="332">
        <f t="shared" si="5"/>
        <v>4584.9590240000016</v>
      </c>
      <c r="J28" s="333">
        <f t="shared" si="5"/>
        <v>4697.8753400000041</v>
      </c>
      <c r="K28" s="331">
        <f>K18+K19+K20+K21+K22+K23+K25</f>
        <v>5170.1005650000152</v>
      </c>
      <c r="L28" s="332">
        <f t="shared" si="5"/>
        <v>5542.5192219999999</v>
      </c>
      <c r="M28" s="333">
        <f t="shared" si="5"/>
        <v>5801.6331910000054</v>
      </c>
      <c r="N28" s="234">
        <f>SUM(B28:M28)</f>
        <v>62834.070055000047</v>
      </c>
    </row>
    <row r="29" spans="1:15" s="126" customFormat="1" ht="12" x14ac:dyDescent="0.2">
      <c r="A29" s="231" t="s">
        <v>267</v>
      </c>
      <c r="B29" s="356">
        <f>'3.1'!B7+'3.2'!B6-'3.2'!B27</f>
        <v>30.651293999994778</v>
      </c>
      <c r="C29" s="357">
        <f>'3.1'!C7+'3.2'!C6-'3.2'!C27</f>
        <v>30.094010000002527</v>
      </c>
      <c r="D29" s="358">
        <f>'3.1'!D7+'3.2'!D6-'3.2'!D27</f>
        <v>21.73429600000236</v>
      </c>
      <c r="E29" s="356">
        <f>'3.1'!E7+'3.2'!E6-'3.2'!E27</f>
        <v>22.162041000003228</v>
      </c>
      <c r="F29" s="357">
        <f>'3.1'!F7+'3.2'!F6-'3.2'!F27</f>
        <v>8.6744019999941884</v>
      </c>
      <c r="G29" s="358">
        <f>'3.1'!G7+'3.2'!G6-'3.2'!G27</f>
        <v>15.389117000006081</v>
      </c>
      <c r="H29" s="356">
        <f>'3.1'!H7+'3.2'!H6-'3.2'!H27</f>
        <v>1.6233159999919735</v>
      </c>
      <c r="I29" s="357">
        <f>'3.1'!I7+'3.2'!I6-'3.2'!I27</f>
        <v>0.73747699999876204</v>
      </c>
      <c r="J29" s="358">
        <f>'3.1'!J7+'3.2'!J6-'3.2'!J27</f>
        <v>-14.555382000004101</v>
      </c>
      <c r="K29" s="356">
        <f>'3.1'!K7+'3.2'!K6-'3.2'!K27</f>
        <v>-1.6613030000107756</v>
      </c>
      <c r="L29" s="357">
        <f>'3.1'!L7+'3.2'!L6-'3.2'!L27</f>
        <v>35.375690999999279</v>
      </c>
      <c r="M29" s="358">
        <f>'3.1'!M7+'3.2'!M6-'3.2'!M27</f>
        <v>12.01062999999067</v>
      </c>
      <c r="N29" s="232">
        <f>SUM(B29:M29)</f>
        <v>162.23558899996897</v>
      </c>
    </row>
    <row r="30" spans="1:15" s="4" customFormat="1" x14ac:dyDescent="0.2">
      <c r="A30" s="123" t="s">
        <v>382</v>
      </c>
      <c r="N30" s="8" t="s">
        <v>413</v>
      </c>
    </row>
    <row r="31" spans="1:15" s="6" customFormat="1" x14ac:dyDescent="0.2">
      <c r="A31" s="38" t="s">
        <v>219</v>
      </c>
      <c r="B31" s="39">
        <f>-'3.2'!B24</f>
        <v>-520.39660299999991</v>
      </c>
      <c r="C31" s="39">
        <f>-'3.2'!C24</f>
        <v>-459.19343599999991</v>
      </c>
      <c r="D31" s="39">
        <f>-'3.2'!D24</f>
        <v>-467.41642499999995</v>
      </c>
      <c r="E31" s="39">
        <f>-'3.2'!E24</f>
        <v>-405.23568899999992</v>
      </c>
      <c r="F31" s="39">
        <f>-'3.2'!F24</f>
        <v>-384.63452899999993</v>
      </c>
      <c r="G31" s="39">
        <f>-'3.2'!G24</f>
        <v>-395.408705</v>
      </c>
      <c r="H31" s="39">
        <f>-'3.2'!H24</f>
        <v>-429.20407999999992</v>
      </c>
      <c r="I31" s="39">
        <f>-'3.2'!I24</f>
        <v>-437.16186099999993</v>
      </c>
      <c r="J31" s="39">
        <f>-'3.2'!J24</f>
        <v>-467.55461599999984</v>
      </c>
      <c r="K31" s="39">
        <f>-'3.2'!K24</f>
        <v>-542.48880899999983</v>
      </c>
      <c r="L31" s="39">
        <f>-'3.2'!L24</f>
        <v>-552.76225999999963</v>
      </c>
      <c r="M31" s="39">
        <f>-'3.2'!M24</f>
        <v>-543.22000100000037</v>
      </c>
      <c r="N31" s="39">
        <f>-'3.1'!N17</f>
        <v>0</v>
      </c>
    </row>
    <row r="32" spans="1:15" s="6" customFormat="1" x14ac:dyDescent="0.2">
      <c r="A32" s="38" t="s">
        <v>49</v>
      </c>
      <c r="B32" s="39">
        <f t="shared" ref="B32:N32" si="6">-B7</f>
        <v>-1159.1009999999999</v>
      </c>
      <c r="C32" s="39">
        <f t="shared" si="6"/>
        <v>-860.995</v>
      </c>
      <c r="D32" s="39">
        <f t="shared" si="6"/>
        <v>-1160.2090000000001</v>
      </c>
      <c r="E32" s="39">
        <f t="shared" si="6"/>
        <v>-1450.2340000000002</v>
      </c>
      <c r="F32" s="39">
        <f t="shared" si="6"/>
        <v>-1150.4580000000001</v>
      </c>
      <c r="G32" s="39">
        <f t="shared" si="6"/>
        <v>-849.03099999999995</v>
      </c>
      <c r="H32" s="39">
        <f t="shared" si="6"/>
        <v>-1082.643</v>
      </c>
      <c r="I32" s="39">
        <f t="shared" si="6"/>
        <v>-1181.039</v>
      </c>
      <c r="J32" s="39">
        <f t="shared" si="6"/>
        <v>-1411.0219999999999</v>
      </c>
      <c r="K32" s="39">
        <f t="shared" si="6"/>
        <v>-1636.4829999999999</v>
      </c>
      <c r="L32" s="39">
        <f t="shared" si="6"/>
        <v>-1470.4589999999998</v>
      </c>
      <c r="M32" s="39">
        <f t="shared" si="6"/>
        <v>-1408.6589999999999</v>
      </c>
      <c r="N32" s="39">
        <f t="shared" si="6"/>
        <v>-14820.332999999999</v>
      </c>
      <c r="O32" s="41"/>
    </row>
    <row r="33" spans="1:17" s="6" customFormat="1" x14ac:dyDescent="0.2">
      <c r="A33" s="38" t="s">
        <v>50</v>
      </c>
      <c r="B33" s="39">
        <f t="shared" ref="B33:N33" si="7">-B8</f>
        <v>-17.155982999999999</v>
      </c>
      <c r="C33" s="39">
        <f t="shared" si="7"/>
        <v>-4.8389110000000004</v>
      </c>
      <c r="D33" s="39">
        <f t="shared" si="7"/>
        <v>-0.173813</v>
      </c>
      <c r="E33" s="39">
        <f t="shared" si="7"/>
        <v>-9.2565000000000008E-2</v>
      </c>
      <c r="F33" s="39">
        <f t="shared" si="7"/>
        <v>-0.20384099999999997</v>
      </c>
      <c r="G33" s="39">
        <f t="shared" si="7"/>
        <v>-0.11799000000000001</v>
      </c>
      <c r="H33" s="39">
        <f t="shared" si="7"/>
        <v>-11.735567999999999</v>
      </c>
      <c r="I33" s="39">
        <f t="shared" si="7"/>
        <v>-46.269047999999998</v>
      </c>
      <c r="J33" s="39">
        <f t="shared" si="7"/>
        <v>-48.528431000000005</v>
      </c>
      <c r="K33" s="39">
        <f t="shared" si="7"/>
        <v>-63.677042999999998</v>
      </c>
      <c r="L33" s="39">
        <f t="shared" si="7"/>
        <v>-67.390749999999997</v>
      </c>
      <c r="M33" s="39">
        <f t="shared" si="7"/>
        <v>-72.464038999999985</v>
      </c>
      <c r="N33" s="39">
        <f t="shared" si="7"/>
        <v>-332.64798199999996</v>
      </c>
      <c r="O33" s="41"/>
    </row>
    <row r="34" spans="1:17" s="6" customFormat="1" x14ac:dyDescent="0.2">
      <c r="A34" s="38" t="s">
        <v>51</v>
      </c>
      <c r="B34" s="39">
        <f t="shared" ref="B34:N34" si="8">-B9</f>
        <v>2306.5940000000001</v>
      </c>
      <c r="C34" s="39">
        <f t="shared" si="8"/>
        <v>1510.6580000000001</v>
      </c>
      <c r="D34" s="39">
        <f t="shared" si="8"/>
        <v>1839.1179999999999</v>
      </c>
      <c r="E34" s="39">
        <f t="shared" si="8"/>
        <v>1812.2159999999999</v>
      </c>
      <c r="F34" s="39">
        <f t="shared" si="8"/>
        <v>1182.8890000000001</v>
      </c>
      <c r="G34" s="39">
        <f t="shared" si="8"/>
        <v>1353.3890000000001</v>
      </c>
      <c r="H34" s="39">
        <f t="shared" si="8"/>
        <v>1914.6200000000003</v>
      </c>
      <c r="I34" s="39">
        <f t="shared" si="8"/>
        <v>1952.4739999999999</v>
      </c>
      <c r="J34" s="39">
        <f t="shared" si="8"/>
        <v>2666.1059999999998</v>
      </c>
      <c r="K34" s="39">
        <f t="shared" si="8"/>
        <v>3508.0079999999998</v>
      </c>
      <c r="L34" s="39">
        <f t="shared" si="8"/>
        <v>3196.991</v>
      </c>
      <c r="M34" s="39">
        <f t="shared" si="8"/>
        <v>2864.1170000000002</v>
      </c>
      <c r="N34" s="39">
        <f t="shared" si="8"/>
        <v>26107.18</v>
      </c>
      <c r="Q34" s="7"/>
    </row>
    <row r="35" spans="1:17" s="6" customFormat="1" x14ac:dyDescent="0.2">
      <c r="A35" s="38" t="s">
        <v>52</v>
      </c>
      <c r="B35" s="39">
        <f t="shared" ref="B35:N35" si="9">-B10</f>
        <v>1.4309430000000001</v>
      </c>
      <c r="C35" s="39">
        <f t="shared" si="9"/>
        <v>12.296884</v>
      </c>
      <c r="D35" s="39">
        <f t="shared" si="9"/>
        <v>40.107627000000001</v>
      </c>
      <c r="E35" s="39">
        <f t="shared" si="9"/>
        <v>19.266116999999998</v>
      </c>
      <c r="F35" s="39">
        <f t="shared" si="9"/>
        <v>25.186181000000001</v>
      </c>
      <c r="G35" s="39">
        <f t="shared" si="9"/>
        <v>18.626767000000001</v>
      </c>
      <c r="H35" s="39">
        <f t="shared" si="9"/>
        <v>3.279957</v>
      </c>
      <c r="I35" s="39">
        <f t="shared" si="9"/>
        <v>0.13963200000000001</v>
      </c>
      <c r="J35" s="39">
        <f t="shared" si="9"/>
        <v>3.5718999999999994E-2</v>
      </c>
      <c r="K35" s="39">
        <f t="shared" si="9"/>
        <v>0.34966200000000003</v>
      </c>
      <c r="L35" s="39">
        <f t="shared" si="9"/>
        <v>4.9913000000000006E-2</v>
      </c>
      <c r="M35" s="39">
        <f t="shared" si="9"/>
        <v>0.29682300000000006</v>
      </c>
      <c r="N35" s="39">
        <f t="shared" si="9"/>
        <v>121.066225</v>
      </c>
    </row>
    <row r="36" spans="1:17" s="6" customFormat="1" x14ac:dyDescent="0.2">
      <c r="A36" s="38" t="s">
        <v>237</v>
      </c>
      <c r="B36" s="39">
        <f t="shared" ref="B36:M36" si="10">-B12</f>
        <v>-356.27529599999997</v>
      </c>
      <c r="C36" s="39">
        <f t="shared" si="10"/>
        <v>-324.94467399999996</v>
      </c>
      <c r="D36" s="39">
        <f t="shared" si="10"/>
        <v>-335.92816900000003</v>
      </c>
      <c r="E36" s="39">
        <f t="shared" si="10"/>
        <v>-290.99033300000002</v>
      </c>
      <c r="F36" s="39">
        <f t="shared" si="10"/>
        <v>-263.14706800000005</v>
      </c>
      <c r="G36" s="39">
        <f t="shared" si="10"/>
        <v>-260.00461999999999</v>
      </c>
      <c r="H36" s="39">
        <f t="shared" si="10"/>
        <v>-262.21880799999997</v>
      </c>
      <c r="I36" s="39">
        <f t="shared" si="10"/>
        <v>-257.44706600000001</v>
      </c>
      <c r="J36" s="39">
        <f t="shared" si="10"/>
        <v>-279.55616599999996</v>
      </c>
      <c r="K36" s="39">
        <f t="shared" si="10"/>
        <v>-325.34300999999999</v>
      </c>
      <c r="L36" s="39">
        <f t="shared" si="10"/>
        <v>-336.04745499999996</v>
      </c>
      <c r="M36" s="39">
        <f t="shared" si="10"/>
        <v>-358.97500700000001</v>
      </c>
      <c r="N36" s="39">
        <f>-N11</f>
        <v>-3650.8776719999996</v>
      </c>
    </row>
    <row r="37" spans="1:17" s="6" customFormat="1" x14ac:dyDescent="0.2">
      <c r="A37" s="38" t="s">
        <v>58</v>
      </c>
      <c r="B37" s="39">
        <f t="shared" ref="B37:M37" si="11">-B13</f>
        <v>-96.793999999999997</v>
      </c>
      <c r="C37" s="39">
        <f t="shared" si="11"/>
        <v>-89.75</v>
      </c>
      <c r="D37" s="39">
        <f t="shared" si="11"/>
        <v>-95.899000000000001</v>
      </c>
      <c r="E37" s="39">
        <f t="shared" si="11"/>
        <v>-77.59</v>
      </c>
      <c r="F37" s="39">
        <f t="shared" si="11"/>
        <v>-59.098999999999997</v>
      </c>
      <c r="G37" s="39">
        <f t="shared" si="11"/>
        <v>-66.763000000000005</v>
      </c>
      <c r="H37" s="39">
        <f t="shared" si="11"/>
        <v>-73.147999999999996</v>
      </c>
      <c r="I37" s="39">
        <f t="shared" si="11"/>
        <v>-68.111000000000004</v>
      </c>
      <c r="J37" s="39">
        <f t="shared" si="11"/>
        <v>-85.197000000000003</v>
      </c>
      <c r="K37" s="39">
        <f t="shared" si="11"/>
        <v>-113.121</v>
      </c>
      <c r="L37" s="39">
        <f t="shared" si="11"/>
        <v>-104.444</v>
      </c>
      <c r="M37" s="39">
        <f t="shared" si="11"/>
        <v>-111.292</v>
      </c>
      <c r="N37" s="39">
        <f>-N13</f>
        <v>-1041.2079999999999</v>
      </c>
    </row>
    <row r="38" spans="1:17" s="6" customFormat="1" x14ac:dyDescent="0.2">
      <c r="A38" s="38" t="s">
        <v>59</v>
      </c>
      <c r="B38" s="39">
        <f t="shared" ref="B38:M38" si="12">-B14</f>
        <v>-259.48129599999999</v>
      </c>
      <c r="C38" s="39">
        <f t="shared" si="12"/>
        <v>-235.19467399999996</v>
      </c>
      <c r="D38" s="39">
        <f t="shared" si="12"/>
        <v>-240.029169</v>
      </c>
      <c r="E38" s="39">
        <f t="shared" si="12"/>
        <v>-213.40033300000002</v>
      </c>
      <c r="F38" s="39">
        <f t="shared" si="12"/>
        <v>-204.04806800000003</v>
      </c>
      <c r="G38" s="39">
        <f t="shared" si="12"/>
        <v>-193.24161999999998</v>
      </c>
      <c r="H38" s="39">
        <f t="shared" si="12"/>
        <v>-189.070808</v>
      </c>
      <c r="I38" s="39">
        <f t="shared" si="12"/>
        <v>-189.33606599999999</v>
      </c>
      <c r="J38" s="39">
        <f t="shared" si="12"/>
        <v>-194.35916599999999</v>
      </c>
      <c r="K38" s="39">
        <f t="shared" si="12"/>
        <v>-212.22200999999998</v>
      </c>
      <c r="L38" s="39">
        <f t="shared" si="12"/>
        <v>-231.60345499999997</v>
      </c>
      <c r="M38" s="39">
        <f t="shared" si="12"/>
        <v>-247.683007</v>
      </c>
      <c r="N38" s="39">
        <f>-N14</f>
        <v>-2609.669672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171</v>
      </c>
      <c r="B40" s="39">
        <f t="shared" ref="B40:M40" si="13">-B17</f>
        <v>-5931.7158760000057</v>
      </c>
      <c r="C40" s="39">
        <f t="shared" si="13"/>
        <v>-5517.3851070000001</v>
      </c>
      <c r="D40" s="39">
        <f t="shared" si="13"/>
        <v>-5717.8180059999977</v>
      </c>
      <c r="E40" s="39">
        <f t="shared" si="13"/>
        <v>-5116.3657559999974</v>
      </c>
      <c r="F40" s="39">
        <f t="shared" si="13"/>
        <v>-4972.8769660000034</v>
      </c>
      <c r="G40" s="39">
        <f t="shared" si="13"/>
        <v>-4651.1705159999947</v>
      </c>
      <c r="H40" s="39">
        <f t="shared" si="13"/>
        <v>-4513.5510200000081</v>
      </c>
      <c r="I40" s="39">
        <f t="shared" si="13"/>
        <v>-4530.4974620000012</v>
      </c>
      <c r="J40" s="39">
        <f t="shared" si="13"/>
        <v>-4637.4335030000038</v>
      </c>
      <c r="K40" s="39">
        <f t="shared" si="13"/>
        <v>-5088.2881320000151</v>
      </c>
      <c r="L40" s="39">
        <f t="shared" si="13"/>
        <v>-5441.7615379999997</v>
      </c>
      <c r="M40" s="39">
        <f t="shared" si="13"/>
        <v>-5682.4682180000054</v>
      </c>
      <c r="N40" s="39">
        <f>-N16</f>
        <v>-61801.332100000029</v>
      </c>
    </row>
    <row r="41" spans="1:17" s="6" customFormat="1" x14ac:dyDescent="0.2">
      <c r="A41" s="38" t="s">
        <v>157</v>
      </c>
      <c r="B41" s="39">
        <f t="shared" ref="B41:N41" si="14">-B18</f>
        <v>-634.00195300000007</v>
      </c>
      <c r="C41" s="39">
        <f t="shared" si="14"/>
        <v>-594.43483800000001</v>
      </c>
      <c r="D41" s="39">
        <f t="shared" si="14"/>
        <v>-680.57010000000014</v>
      </c>
      <c r="E41" s="39">
        <f t="shared" si="14"/>
        <v>-641.93391700000006</v>
      </c>
      <c r="F41" s="39">
        <f t="shared" si="14"/>
        <v>-689.26405799999998</v>
      </c>
      <c r="G41" s="39">
        <f t="shared" si="14"/>
        <v>-665.30604700000004</v>
      </c>
      <c r="H41" s="39">
        <f t="shared" si="14"/>
        <v>-644.70057700000007</v>
      </c>
      <c r="I41" s="39">
        <f t="shared" si="14"/>
        <v>-637.65784299999996</v>
      </c>
      <c r="J41" s="39">
        <f t="shared" si="14"/>
        <v>-632.65254099999993</v>
      </c>
      <c r="K41" s="39">
        <f t="shared" si="14"/>
        <v>-654.31912799999998</v>
      </c>
      <c r="L41" s="39">
        <f t="shared" si="14"/>
        <v>-649.93418900000006</v>
      </c>
      <c r="M41" s="39">
        <f t="shared" si="14"/>
        <v>-611.48762999999963</v>
      </c>
      <c r="N41" s="39">
        <f t="shared" si="14"/>
        <v>-7736.2628210000003</v>
      </c>
    </row>
    <row r="42" spans="1:17" s="6" customFormat="1" x14ac:dyDescent="0.2">
      <c r="A42" s="38" t="s">
        <v>158</v>
      </c>
      <c r="B42" s="39">
        <f t="shared" ref="B42:N42" si="15">-B19</f>
        <v>-2001.0879040000002</v>
      </c>
      <c r="C42" s="39">
        <f t="shared" si="15"/>
        <v>-1909.965911</v>
      </c>
      <c r="D42" s="39">
        <f t="shared" si="15"/>
        <v>-2069.8147469999999</v>
      </c>
      <c r="E42" s="39">
        <f t="shared" si="15"/>
        <v>-1890.1251810000001</v>
      </c>
      <c r="F42" s="39">
        <f t="shared" si="15"/>
        <v>-1934.800577</v>
      </c>
      <c r="G42" s="39">
        <f t="shared" si="15"/>
        <v>-1998.0370199999998</v>
      </c>
      <c r="H42" s="39">
        <f t="shared" si="15"/>
        <v>-1881.919719999999</v>
      </c>
      <c r="I42" s="39">
        <f t="shared" si="15"/>
        <v>-1876.5879110000003</v>
      </c>
      <c r="J42" s="39">
        <f t="shared" si="15"/>
        <v>-1923.8459779999998</v>
      </c>
      <c r="K42" s="39">
        <f t="shared" si="15"/>
        <v>-1970.898662000001</v>
      </c>
      <c r="L42" s="39">
        <f t="shared" si="15"/>
        <v>-2050.098113</v>
      </c>
      <c r="M42" s="39">
        <f t="shared" si="15"/>
        <v>-1879.8175590000001</v>
      </c>
      <c r="N42" s="39">
        <f t="shared" si="15"/>
        <v>-23386.999282999997</v>
      </c>
    </row>
    <row r="43" spans="1:17" s="6" customFormat="1" x14ac:dyDescent="0.2">
      <c r="A43" s="38" t="s">
        <v>159</v>
      </c>
      <c r="B43" s="39">
        <f t="shared" ref="B43:N43" si="16">-B20</f>
        <v>-814.38326825434092</v>
      </c>
      <c r="C43" s="39">
        <f t="shared" si="16"/>
        <v>-754.965480906793</v>
      </c>
      <c r="D43" s="39">
        <f t="shared" si="16"/>
        <v>-727.55039318412992</v>
      </c>
      <c r="E43" s="39">
        <f t="shared" si="16"/>
        <v>-625.88412303989799</v>
      </c>
      <c r="F43" s="39">
        <f t="shared" si="16"/>
        <v>-586.92082088647612</v>
      </c>
      <c r="G43" s="39">
        <f t="shared" si="16"/>
        <v>-518.132796761137</v>
      </c>
      <c r="H43" s="39">
        <f t="shared" si="16"/>
        <v>-525.53609355175104</v>
      </c>
      <c r="I43" s="39">
        <f t="shared" si="16"/>
        <v>-542.63159902829591</v>
      </c>
      <c r="J43" s="39">
        <f t="shared" si="16"/>
        <v>-544.13136168927906</v>
      </c>
      <c r="K43" s="39">
        <f t="shared" si="16"/>
        <v>-635.356815921779</v>
      </c>
      <c r="L43" s="39">
        <f t="shared" si="16"/>
        <v>-701.659722228909</v>
      </c>
      <c r="M43" s="39">
        <f t="shared" si="16"/>
        <v>-771.54951084936192</v>
      </c>
      <c r="N43" s="39">
        <f t="shared" si="16"/>
        <v>-7748.7019863021505</v>
      </c>
    </row>
    <row r="44" spans="1:17" s="6" customFormat="1" x14ac:dyDescent="0.2">
      <c r="A44" s="38" t="s">
        <v>160</v>
      </c>
      <c r="B44" s="39">
        <f t="shared" ref="B44:N44" si="17">-B21</f>
        <v>-1960.6805127456591</v>
      </c>
      <c r="C44" s="39">
        <f t="shared" si="17"/>
        <v>-1779.764077093206</v>
      </c>
      <c r="D44" s="39">
        <f t="shared" si="17"/>
        <v>-1728.5325428158699</v>
      </c>
      <c r="E44" s="39">
        <f t="shared" si="17"/>
        <v>-1491.4245669601032</v>
      </c>
      <c r="F44" s="39">
        <f t="shared" si="17"/>
        <v>-1274.8693511135241</v>
      </c>
      <c r="G44" s="39">
        <f t="shared" si="17"/>
        <v>-1027.4120222388642</v>
      </c>
      <c r="H44" s="39">
        <f t="shared" si="17"/>
        <v>-1029.297521448249</v>
      </c>
      <c r="I44" s="39">
        <f t="shared" si="17"/>
        <v>-1047.9747499717021</v>
      </c>
      <c r="J44" s="39">
        <f t="shared" si="17"/>
        <v>-1068.8051063107218</v>
      </c>
      <c r="K44" s="39">
        <f t="shared" si="17"/>
        <v>-1371.1554040782221</v>
      </c>
      <c r="L44" s="39">
        <f t="shared" si="17"/>
        <v>-1558.8806157710872</v>
      </c>
      <c r="M44" s="39">
        <f t="shared" si="17"/>
        <v>-1921.1593271506401</v>
      </c>
      <c r="N44" s="39">
        <f t="shared" si="17"/>
        <v>-17259.955797697847</v>
      </c>
    </row>
    <row r="45" spans="1:17" s="6" customFormat="1" x14ac:dyDescent="0.2">
      <c r="A45" s="38" t="s">
        <v>161</v>
      </c>
      <c r="B45" s="39">
        <f t="shared" ref="B45:N45" si="18">-B22</f>
        <v>-22.734698999999999</v>
      </c>
      <c r="C45" s="39">
        <f t="shared" si="18"/>
        <v>-21.794407</v>
      </c>
      <c r="D45" s="39">
        <f t="shared" si="18"/>
        <v>-29.170952</v>
      </c>
      <c r="E45" s="39">
        <f t="shared" si="18"/>
        <v>-23.474938000000002</v>
      </c>
      <c r="F45" s="39">
        <f t="shared" si="18"/>
        <v>-27.479436</v>
      </c>
      <c r="G45" s="39">
        <f t="shared" si="18"/>
        <v>-14.625669</v>
      </c>
      <c r="H45" s="39">
        <f t="shared" si="18"/>
        <v>-15.606033</v>
      </c>
      <c r="I45" s="39">
        <f t="shared" si="18"/>
        <v>-18.726253999999997</v>
      </c>
      <c r="J45" s="39">
        <f t="shared" si="18"/>
        <v>-24.642692999999998</v>
      </c>
      <c r="K45" s="39">
        <f t="shared" si="18"/>
        <v>-17.056564000000002</v>
      </c>
      <c r="L45" s="39">
        <f t="shared" si="18"/>
        <v>-14.410757</v>
      </c>
      <c r="M45" s="39">
        <f t="shared" si="18"/>
        <v>-16.962886000000001</v>
      </c>
      <c r="N45" s="39">
        <f t="shared" si="18"/>
        <v>-246.68528799999996</v>
      </c>
    </row>
    <row r="46" spans="1:17" s="6" customFormat="1" x14ac:dyDescent="0.2">
      <c r="A46" s="38" t="s">
        <v>165</v>
      </c>
      <c r="B46" s="39">
        <f t="shared" ref="B46:N46" si="19">-B23</f>
        <v>-498.82753900000529</v>
      </c>
      <c r="C46" s="39">
        <f t="shared" si="19"/>
        <v>-456.46039300000155</v>
      </c>
      <c r="D46" s="39">
        <f t="shared" si="19"/>
        <v>-482.17927099999764</v>
      </c>
      <c r="E46" s="39">
        <f t="shared" si="19"/>
        <v>-443.52302999999574</v>
      </c>
      <c r="F46" s="39">
        <f t="shared" si="19"/>
        <v>-459.54272300000372</v>
      </c>
      <c r="G46" s="39">
        <f t="shared" si="19"/>
        <v>-427.65696099999451</v>
      </c>
      <c r="H46" s="39">
        <f t="shared" si="19"/>
        <v>-416.49107500000861</v>
      </c>
      <c r="I46" s="39">
        <f t="shared" si="19"/>
        <v>-406.91910500000222</v>
      </c>
      <c r="J46" s="39">
        <f t="shared" si="19"/>
        <v>-443.35582300000362</v>
      </c>
      <c r="K46" s="39">
        <f t="shared" si="19"/>
        <v>-439.50155800001232</v>
      </c>
      <c r="L46" s="39">
        <f t="shared" si="19"/>
        <v>-466.77814100000404</v>
      </c>
      <c r="M46" s="39">
        <f t="shared" si="19"/>
        <v>-481.49130500000314</v>
      </c>
      <c r="N46" s="39">
        <f t="shared" si="19"/>
        <v>-5422.7269240000333</v>
      </c>
    </row>
    <row r="47" spans="1:17" s="6" customFormat="1" x14ac:dyDescent="0.2">
      <c r="A47" s="38" t="s">
        <v>162</v>
      </c>
      <c r="B47" s="39">
        <f t="shared" ref="B47:N47" si="20">-B26</f>
        <v>-156.566678</v>
      </c>
      <c r="C47" s="39">
        <f t="shared" si="20"/>
        <v>-139.90756299999998</v>
      </c>
      <c r="D47" s="39">
        <f t="shared" si="20"/>
        <v>-120.65531</v>
      </c>
      <c r="E47" s="39">
        <f t="shared" si="20"/>
        <v>-131.56188499999999</v>
      </c>
      <c r="F47" s="39">
        <f t="shared" si="20"/>
        <v>-99.198072999999994</v>
      </c>
      <c r="G47" s="39">
        <f t="shared" si="20"/>
        <v>-67.58095999999999</v>
      </c>
      <c r="H47" s="39">
        <f t="shared" si="20"/>
        <v>-91.862118000000009</v>
      </c>
      <c r="I47" s="39">
        <f t="shared" si="20"/>
        <v>-134.986918</v>
      </c>
      <c r="J47" s="39">
        <f t="shared" si="20"/>
        <v>-147.71590799999998</v>
      </c>
      <c r="K47" s="39">
        <f t="shared" si="20"/>
        <v>-158.281015</v>
      </c>
      <c r="L47" s="39">
        <f t="shared" si="20"/>
        <v>-152.09397100000001</v>
      </c>
      <c r="M47" s="39">
        <f t="shared" si="20"/>
        <v>-173.32716300000001</v>
      </c>
      <c r="N47" s="39">
        <f t="shared" si="20"/>
        <v>-1573.7375619999998</v>
      </c>
    </row>
    <row r="48" spans="1:17" s="6" customFormat="1" x14ac:dyDescent="0.2">
      <c r="A48" s="38" t="s">
        <v>163</v>
      </c>
      <c r="B48" s="39">
        <f t="shared" ref="B48:N48" si="21">-B27</f>
        <v>-7087.2227920000059</v>
      </c>
      <c r="C48" s="39">
        <f t="shared" si="21"/>
        <v>-6553.5945789999996</v>
      </c>
      <c r="D48" s="39">
        <f t="shared" si="21"/>
        <v>-6754.2848839999979</v>
      </c>
      <c r="E48" s="39">
        <f t="shared" si="21"/>
        <v>-6039.0792999999976</v>
      </c>
      <c r="F48" s="39">
        <f t="shared" si="21"/>
        <v>-5793.3520700000036</v>
      </c>
      <c r="G48" s="39">
        <f t="shared" si="21"/>
        <v>-5426.4130589999941</v>
      </c>
      <c r="H48" s="39">
        <f t="shared" si="21"/>
        <v>-5345.3670510000075</v>
      </c>
      <c r="I48" s="39">
        <f t="shared" si="21"/>
        <v>-5414.5548690000005</v>
      </c>
      <c r="J48" s="39">
        <f t="shared" si="21"/>
        <v>-5592.702030000004</v>
      </c>
      <c r="K48" s="39">
        <f t="shared" si="21"/>
        <v>-6196.2133990000139</v>
      </c>
      <c r="L48" s="39">
        <f t="shared" si="21"/>
        <v>-6583.4229079999996</v>
      </c>
      <c r="M48" s="39">
        <f t="shared" si="21"/>
        <v>-6877.1553620000059</v>
      </c>
      <c r="N48" s="39">
        <f t="shared" si="21"/>
        <v>-73663.362303000016</v>
      </c>
    </row>
    <row r="49" spans="1:14" s="6" customFormat="1" x14ac:dyDescent="0.2">
      <c r="A49" s="38" t="s">
        <v>164</v>
      </c>
      <c r="B49" s="39">
        <f t="shared" ref="B49:N49" si="22">-B28</f>
        <v>-6053.9842150000059</v>
      </c>
      <c r="C49" s="39">
        <f t="shared" si="22"/>
        <v>-5629.548906</v>
      </c>
      <c r="D49" s="39">
        <f t="shared" si="22"/>
        <v>-5830.2849799999976</v>
      </c>
      <c r="E49" s="39">
        <f t="shared" si="22"/>
        <v>-5211.2913929999977</v>
      </c>
      <c r="F49" s="39">
        <f t="shared" si="22"/>
        <v>-5046.3724000000038</v>
      </c>
      <c r="G49" s="39">
        <f t="shared" si="22"/>
        <v>-4703.4187739999943</v>
      </c>
      <c r="H49" s="39">
        <f t="shared" si="22"/>
        <v>-4562.0820450000083</v>
      </c>
      <c r="I49" s="39">
        <f t="shared" si="22"/>
        <v>-4584.9590240000016</v>
      </c>
      <c r="J49" s="39">
        <f t="shared" si="22"/>
        <v>-4697.8753400000041</v>
      </c>
      <c r="K49" s="39">
        <f t="shared" si="22"/>
        <v>-5170.1005650000152</v>
      </c>
      <c r="L49" s="39">
        <f t="shared" si="22"/>
        <v>-5542.5192219999999</v>
      </c>
      <c r="M49" s="39">
        <f t="shared" si="22"/>
        <v>-5801.6331910000054</v>
      </c>
      <c r="N49" s="39">
        <f t="shared" si="22"/>
        <v>-62834.070055000047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33" priority="4">
      <formula>SEARCH($B$3,$N$1)</formula>
    </cfRule>
  </conditionalFormatting>
  <conditionalFormatting sqref="B5:G29">
    <cfRule type="expression" dxfId="32" priority="3">
      <formula>SEARCH($E$3,$N$1)</formula>
    </cfRule>
  </conditionalFormatting>
  <conditionalFormatting sqref="B5:J29">
    <cfRule type="expression" dxfId="31" priority="2">
      <formula>SEARCH($H$3,$N$1)</formula>
    </cfRule>
  </conditionalFormatting>
  <conditionalFormatting sqref="B5:M29">
    <cfRule type="expression" dxfId="3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318</v>
      </c>
      <c r="P1" s="138" t="str">
        <f>Titulní!A35</f>
        <v>IV. čtvrtletí 2021</v>
      </c>
    </row>
    <row r="2" spans="1:17" ht="15.75" x14ac:dyDescent="0.25">
      <c r="A2" s="137" t="s">
        <v>384</v>
      </c>
    </row>
    <row r="3" spans="1:17" ht="6" customHeight="1" x14ac:dyDescent="0.2"/>
    <row r="4" spans="1:17" ht="12" customHeight="1" x14ac:dyDescent="0.2">
      <c r="A4" s="449"/>
      <c r="B4" s="434" t="s">
        <v>19</v>
      </c>
      <c r="C4" s="435"/>
      <c r="D4" s="436"/>
      <c r="E4" s="434" t="s">
        <v>202</v>
      </c>
      <c r="F4" s="435"/>
      <c r="G4" s="436"/>
      <c r="H4" s="434" t="s">
        <v>204</v>
      </c>
      <c r="I4" s="435"/>
      <c r="J4" s="436"/>
      <c r="K4" s="434" t="s">
        <v>6</v>
      </c>
      <c r="L4" s="435"/>
      <c r="M4" s="436"/>
      <c r="N4" s="439" t="s">
        <v>215</v>
      </c>
      <c r="O4" s="440"/>
      <c r="P4" s="440"/>
      <c r="Q4" s="22"/>
    </row>
    <row r="5" spans="1:17" ht="14.1" customHeight="1" x14ac:dyDescent="0.2">
      <c r="A5" s="450"/>
      <c r="B5" s="431" t="s">
        <v>236</v>
      </c>
      <c r="C5" s="432"/>
      <c r="D5" s="433"/>
      <c r="E5" s="431" t="s">
        <v>236</v>
      </c>
      <c r="F5" s="432"/>
      <c r="G5" s="433"/>
      <c r="H5" s="431" t="s">
        <v>236</v>
      </c>
      <c r="I5" s="432"/>
      <c r="J5" s="433"/>
      <c r="K5" s="431" t="s">
        <v>236</v>
      </c>
      <c r="L5" s="432"/>
      <c r="M5" s="433"/>
      <c r="N5" s="441" t="s">
        <v>241</v>
      </c>
      <c r="O5" s="442"/>
      <c r="P5" s="442"/>
      <c r="Q5" s="22"/>
    </row>
    <row r="6" spans="1:17" x14ac:dyDescent="0.2">
      <c r="A6" s="451"/>
      <c r="B6" s="134" t="s">
        <v>69</v>
      </c>
      <c r="C6" s="135" t="s">
        <v>70</v>
      </c>
      <c r="D6" s="136" t="s">
        <v>71</v>
      </c>
      <c r="E6" s="134" t="s">
        <v>69</v>
      </c>
      <c r="F6" s="135" t="s">
        <v>70</v>
      </c>
      <c r="G6" s="136" t="s">
        <v>71</v>
      </c>
      <c r="H6" s="134" t="s">
        <v>69</v>
      </c>
      <c r="I6" s="135" t="s">
        <v>70</v>
      </c>
      <c r="J6" s="136" t="s">
        <v>71</v>
      </c>
      <c r="K6" s="134" t="s">
        <v>69</v>
      </c>
      <c r="L6" s="135" t="s">
        <v>70</v>
      </c>
      <c r="M6" s="136" t="s">
        <v>71</v>
      </c>
      <c r="N6" s="139" t="s">
        <v>69</v>
      </c>
      <c r="O6" s="140" t="s">
        <v>70</v>
      </c>
      <c r="P6" s="140" t="s">
        <v>71</v>
      </c>
      <c r="Q6" s="22"/>
    </row>
    <row r="7" spans="1:17" ht="12.75" customHeight="1" x14ac:dyDescent="0.2">
      <c r="A7" s="443" t="s">
        <v>0</v>
      </c>
      <c r="B7" s="445">
        <f>SUM(B8:D8)</f>
        <v>8736.2112199999992</v>
      </c>
      <c r="C7" s="446"/>
      <c r="D7" s="447"/>
      <c r="E7" s="445">
        <f>SUM(E8:G8)</f>
        <v>462.74986000000001</v>
      </c>
      <c r="F7" s="446"/>
      <c r="G7" s="447"/>
      <c r="H7" s="445">
        <f>SUM(H8:J8)</f>
        <v>1.0420699999999998</v>
      </c>
      <c r="I7" s="446"/>
      <c r="J7" s="447"/>
      <c r="K7" s="445">
        <f>SUM(K8:M8)</f>
        <v>8273.4613599999993</v>
      </c>
      <c r="L7" s="446"/>
      <c r="M7" s="447"/>
      <c r="N7" s="437">
        <f>P8</f>
        <v>4290</v>
      </c>
      <c r="O7" s="438"/>
      <c r="P7" s="438"/>
      <c r="Q7" s="22"/>
    </row>
    <row r="8" spans="1:17" s="117" customFormat="1" ht="15" customHeight="1" x14ac:dyDescent="0.2">
      <c r="A8" s="448"/>
      <c r="B8" s="141">
        <v>3107.2876699999997</v>
      </c>
      <c r="C8" s="142">
        <v>2882.12453</v>
      </c>
      <c r="D8" s="143">
        <v>2746.7990199999999</v>
      </c>
      <c r="E8" s="141">
        <v>166.20596000000003</v>
      </c>
      <c r="F8" s="142">
        <v>152.72246999999999</v>
      </c>
      <c r="G8" s="143">
        <v>143.82142999999999</v>
      </c>
      <c r="H8" s="141">
        <v>0.24556</v>
      </c>
      <c r="I8" s="142">
        <v>0.34947</v>
      </c>
      <c r="J8" s="143">
        <v>0.44703999999999999</v>
      </c>
      <c r="K8" s="141">
        <v>2941.0817099999995</v>
      </c>
      <c r="L8" s="142">
        <v>2729.4020599999999</v>
      </c>
      <c r="M8" s="143">
        <v>2602.97759</v>
      </c>
      <c r="N8" s="235">
        <v>4290</v>
      </c>
      <c r="O8" s="236">
        <v>4290</v>
      </c>
      <c r="P8" s="236">
        <v>4290</v>
      </c>
      <c r="Q8" s="105"/>
    </row>
    <row r="9" spans="1:17" s="117" customFormat="1" ht="15" customHeight="1" x14ac:dyDescent="0.2">
      <c r="A9" s="443" t="s">
        <v>15</v>
      </c>
      <c r="B9" s="445">
        <f>SUM(B10:D10)</f>
        <v>12186.597367000002</v>
      </c>
      <c r="C9" s="446"/>
      <c r="D9" s="447"/>
      <c r="E9" s="445">
        <f>SUM(E10:G10)</f>
        <v>1082.0496080000003</v>
      </c>
      <c r="F9" s="446"/>
      <c r="G9" s="447"/>
      <c r="H9" s="445">
        <f>SUM(H10:J10)</f>
        <v>286.44680500000004</v>
      </c>
      <c r="I9" s="446"/>
      <c r="J9" s="447"/>
      <c r="K9" s="445">
        <f>SUM(K10:M10)</f>
        <v>11104.547758999999</v>
      </c>
      <c r="L9" s="446"/>
      <c r="M9" s="447"/>
      <c r="N9" s="437">
        <f>P10</f>
        <v>9527.1949999999997</v>
      </c>
      <c r="O9" s="438"/>
      <c r="P9" s="438"/>
      <c r="Q9" s="105"/>
    </row>
    <row r="10" spans="1:17" s="117" customFormat="1" ht="15" customHeight="1" x14ac:dyDescent="0.2">
      <c r="A10" s="444"/>
      <c r="B10" s="151">
        <f t="shared" ref="B10:M10" si="0">SUM(B11:B22)</f>
        <v>3748.5043260000002</v>
      </c>
      <c r="C10" s="152">
        <f t="shared" si="0"/>
        <v>4147.070694</v>
      </c>
      <c r="D10" s="153">
        <f t="shared" si="0"/>
        <v>4291.022347000001</v>
      </c>
      <c r="E10" s="151">
        <f t="shared" si="0"/>
        <v>346.67560499999996</v>
      </c>
      <c r="F10" s="152">
        <f t="shared" si="0"/>
        <v>368.0009060000001</v>
      </c>
      <c r="G10" s="153">
        <f t="shared" si="0"/>
        <v>367.37309700000003</v>
      </c>
      <c r="H10" s="151">
        <f t="shared" si="0"/>
        <v>77.421520000000015</v>
      </c>
      <c r="I10" s="152">
        <f t="shared" si="0"/>
        <v>95.286353000000005</v>
      </c>
      <c r="J10" s="153">
        <f t="shared" si="0"/>
        <v>113.73893200000001</v>
      </c>
      <c r="K10" s="151">
        <f t="shared" si="0"/>
        <v>3401.8287209999989</v>
      </c>
      <c r="L10" s="152">
        <f t="shared" si="0"/>
        <v>3779.0697879999993</v>
      </c>
      <c r="M10" s="153">
        <f t="shared" si="0"/>
        <v>3923.6492499999999</v>
      </c>
      <c r="N10" s="237">
        <v>9527.1949999999997</v>
      </c>
      <c r="O10" s="238">
        <v>9527.1949999999997</v>
      </c>
      <c r="P10" s="238">
        <v>9527.1949999999997</v>
      </c>
      <c r="Q10" s="105"/>
    </row>
    <row r="11" spans="1:17" ht="12" customHeight="1" x14ac:dyDescent="0.2">
      <c r="A11" s="144" t="s">
        <v>156</v>
      </c>
      <c r="B11" s="148">
        <v>200.23889400000002</v>
      </c>
      <c r="C11" s="149">
        <v>255.81416000000002</v>
      </c>
      <c r="D11" s="150">
        <v>230.04649400000005</v>
      </c>
      <c r="E11" s="148">
        <v>18.892379000000005</v>
      </c>
      <c r="F11" s="149">
        <v>19.468405999999995</v>
      </c>
      <c r="G11" s="150">
        <v>15.993370000000001</v>
      </c>
      <c r="H11" s="148">
        <v>8.0834819999999983</v>
      </c>
      <c r="I11" s="149">
        <v>9.6472710000000017</v>
      </c>
      <c r="J11" s="150">
        <v>9.7764530000000001</v>
      </c>
      <c r="K11" s="148">
        <v>181.34651500000001</v>
      </c>
      <c r="L11" s="149">
        <v>236.34575400000003</v>
      </c>
      <c r="M11" s="150">
        <v>214.05312400000005</v>
      </c>
      <c r="N11" s="157"/>
      <c r="O11" s="158"/>
      <c r="P11" s="158"/>
      <c r="Q11" s="22"/>
    </row>
    <row r="12" spans="1:17" ht="12" customHeight="1" x14ac:dyDescent="0.2">
      <c r="A12" s="144" t="s">
        <v>155</v>
      </c>
      <c r="B12" s="145">
        <v>0.72256799999999999</v>
      </c>
      <c r="C12" s="146">
        <v>1.2944740000000001</v>
      </c>
      <c r="D12" s="147">
        <v>1.130558</v>
      </c>
      <c r="E12" s="145">
        <v>3.7307E-2</v>
      </c>
      <c r="F12" s="146">
        <v>5.9539000000000002E-2</v>
      </c>
      <c r="G12" s="147">
        <v>5.4563999999999994E-2</v>
      </c>
      <c r="H12" s="145">
        <v>4.8399999999999999E-2</v>
      </c>
      <c r="I12" s="146">
        <v>9.7000000000000003E-2</v>
      </c>
      <c r="J12" s="147">
        <v>9.673000000000001E-2</v>
      </c>
      <c r="K12" s="145">
        <v>0.68526100000000001</v>
      </c>
      <c r="L12" s="146">
        <v>1.2349350000000001</v>
      </c>
      <c r="M12" s="147">
        <v>1.0759939999999999</v>
      </c>
      <c r="N12" s="159"/>
      <c r="O12" s="23"/>
      <c r="P12" s="23"/>
      <c r="Q12" s="22"/>
    </row>
    <row r="13" spans="1:17" ht="12" customHeight="1" x14ac:dyDescent="0.2">
      <c r="A13" s="144" t="s">
        <v>154</v>
      </c>
      <c r="B13" s="145">
        <v>251.52631699999998</v>
      </c>
      <c r="C13" s="146">
        <v>366.09416300000004</v>
      </c>
      <c r="D13" s="147">
        <v>305.72827999999998</v>
      </c>
      <c r="E13" s="145">
        <v>20.237578000000003</v>
      </c>
      <c r="F13" s="146">
        <v>26.317289000000009</v>
      </c>
      <c r="G13" s="147">
        <v>20.494683999999999</v>
      </c>
      <c r="H13" s="145">
        <v>13.742670000000002</v>
      </c>
      <c r="I13" s="146">
        <v>16.100131999999999</v>
      </c>
      <c r="J13" s="147">
        <v>19.521407</v>
      </c>
      <c r="K13" s="145">
        <v>231.28873899999996</v>
      </c>
      <c r="L13" s="146">
        <v>339.77687400000002</v>
      </c>
      <c r="M13" s="147">
        <v>285.23359599999998</v>
      </c>
      <c r="N13" s="159"/>
      <c r="O13" s="23"/>
      <c r="P13" s="23"/>
      <c r="Q13" s="22"/>
    </row>
    <row r="14" spans="1:17" ht="12" customHeight="1" x14ac:dyDescent="0.2">
      <c r="A14" s="144" t="s">
        <v>153</v>
      </c>
      <c r="B14" s="145">
        <v>3152.2644629999995</v>
      </c>
      <c r="C14" s="146">
        <v>3373.6108569999997</v>
      </c>
      <c r="D14" s="147">
        <v>3577.1483360000002</v>
      </c>
      <c r="E14" s="145">
        <v>297.23897499999998</v>
      </c>
      <c r="F14" s="146">
        <v>310.659335</v>
      </c>
      <c r="G14" s="147">
        <v>319.01780300000001</v>
      </c>
      <c r="H14" s="145">
        <v>44.331271999999998</v>
      </c>
      <c r="I14" s="146">
        <v>56.369635000000009</v>
      </c>
      <c r="J14" s="147">
        <v>68.994230000000016</v>
      </c>
      <c r="K14" s="145">
        <v>2855.0254879999993</v>
      </c>
      <c r="L14" s="146">
        <v>3062.9515219999998</v>
      </c>
      <c r="M14" s="147">
        <v>3258.130533</v>
      </c>
      <c r="N14" s="159"/>
      <c r="O14" s="23"/>
      <c r="P14" s="23"/>
      <c r="Q14" s="22"/>
    </row>
    <row r="15" spans="1:17" ht="12" customHeight="1" x14ac:dyDescent="0.2">
      <c r="A15" s="144" t="s">
        <v>152</v>
      </c>
      <c r="B15" s="145">
        <v>0</v>
      </c>
      <c r="C15" s="146">
        <v>0</v>
      </c>
      <c r="D15" s="147">
        <v>0</v>
      </c>
      <c r="E15" s="145">
        <v>0</v>
      </c>
      <c r="F15" s="146">
        <v>0</v>
      </c>
      <c r="G15" s="147">
        <v>0</v>
      </c>
      <c r="H15" s="145">
        <v>0</v>
      </c>
      <c r="I15" s="146">
        <v>0</v>
      </c>
      <c r="J15" s="147">
        <v>0</v>
      </c>
      <c r="K15" s="145">
        <v>0</v>
      </c>
      <c r="L15" s="146">
        <v>0</v>
      </c>
      <c r="M15" s="147">
        <v>0</v>
      </c>
      <c r="N15" s="159"/>
      <c r="O15" s="23"/>
      <c r="P15" s="23"/>
      <c r="Q15" s="22"/>
    </row>
    <row r="16" spans="1:17" ht="12" customHeight="1" x14ac:dyDescent="0.2">
      <c r="A16" s="144" t="s">
        <v>151</v>
      </c>
      <c r="B16" s="145">
        <v>5.0322110000000002</v>
      </c>
      <c r="C16" s="146">
        <v>5.7967180000000003</v>
      </c>
      <c r="D16" s="147">
        <v>4.9655300000000002</v>
      </c>
      <c r="E16" s="145">
        <v>0.75349500000000003</v>
      </c>
      <c r="F16" s="146">
        <v>0.7954730000000001</v>
      </c>
      <c r="G16" s="147">
        <v>0.64372200000000002</v>
      </c>
      <c r="H16" s="145">
        <v>0.38381499999999996</v>
      </c>
      <c r="I16" s="146">
        <v>0.35002899999999998</v>
      </c>
      <c r="J16" s="147">
        <v>0.39118799999999998</v>
      </c>
      <c r="K16" s="145">
        <v>4.2787160000000002</v>
      </c>
      <c r="L16" s="146">
        <v>5.0012449999999999</v>
      </c>
      <c r="M16" s="147">
        <v>4.3218079999999999</v>
      </c>
      <c r="N16" s="159"/>
      <c r="O16" s="23"/>
      <c r="P16" s="23"/>
      <c r="Q16" s="22"/>
    </row>
    <row r="17" spans="1:17" ht="12" customHeight="1" x14ac:dyDescent="0.2">
      <c r="A17" s="144" t="s">
        <v>150</v>
      </c>
      <c r="B17" s="145">
        <v>0.65211300000000005</v>
      </c>
      <c r="C17" s="146">
        <v>1.206458</v>
      </c>
      <c r="D17" s="147">
        <v>0.87666499999999992</v>
      </c>
      <c r="E17" s="145">
        <v>3.3375000000000002E-2</v>
      </c>
      <c r="F17" s="146">
        <v>5.1840999999999998E-2</v>
      </c>
      <c r="G17" s="147">
        <v>4.2631000000000002E-2</v>
      </c>
      <c r="H17" s="145">
        <v>4.7567999999999999E-2</v>
      </c>
      <c r="I17" s="146">
        <v>0.122267</v>
      </c>
      <c r="J17" s="147">
        <v>0.153975</v>
      </c>
      <c r="K17" s="145">
        <v>0.61873800000000001</v>
      </c>
      <c r="L17" s="146">
        <v>1.154617</v>
      </c>
      <c r="M17" s="147">
        <v>0.83403399999999994</v>
      </c>
      <c r="N17" s="159"/>
      <c r="O17" s="23"/>
      <c r="P17" s="23"/>
      <c r="Q17" s="22"/>
    </row>
    <row r="18" spans="1:17" ht="12" customHeight="1" x14ac:dyDescent="0.2">
      <c r="A18" s="144" t="s">
        <v>149</v>
      </c>
      <c r="B18" s="145">
        <v>12.499687</v>
      </c>
      <c r="C18" s="146">
        <v>16.102103</v>
      </c>
      <c r="D18" s="147">
        <v>23.490803999999997</v>
      </c>
      <c r="E18" s="145">
        <v>1.6818660000000001</v>
      </c>
      <c r="F18" s="146">
        <v>1.7879539999999998</v>
      </c>
      <c r="G18" s="147">
        <v>2.6342300000000001</v>
      </c>
      <c r="H18" s="145">
        <v>1.3106060000000002</v>
      </c>
      <c r="I18" s="146">
        <v>2.5722619999999998</v>
      </c>
      <c r="J18" s="147">
        <v>3.05531</v>
      </c>
      <c r="K18" s="145">
        <v>10.817821</v>
      </c>
      <c r="L18" s="146">
        <v>14.314149</v>
      </c>
      <c r="M18" s="147">
        <v>20.856573999999998</v>
      </c>
      <c r="N18" s="159"/>
      <c r="O18" s="23"/>
      <c r="P18" s="23"/>
      <c r="Q18" s="22"/>
    </row>
    <row r="19" spans="1:17" ht="12" customHeight="1" x14ac:dyDescent="0.2">
      <c r="A19" s="144" t="s">
        <v>148</v>
      </c>
      <c r="B19" s="145">
        <v>59.830601999999999</v>
      </c>
      <c r="C19" s="146">
        <v>67.153970999999999</v>
      </c>
      <c r="D19" s="147">
        <v>63.754108999999993</v>
      </c>
      <c r="E19" s="145">
        <v>4.5711680000000001</v>
      </c>
      <c r="F19" s="146">
        <v>6.3545820000000006</v>
      </c>
      <c r="G19" s="147">
        <v>4.4130299999999991</v>
      </c>
      <c r="H19" s="145">
        <v>4.7639320000000014</v>
      </c>
      <c r="I19" s="146">
        <v>5.591259</v>
      </c>
      <c r="J19" s="147">
        <v>5.5313599999999994</v>
      </c>
      <c r="K19" s="145">
        <v>55.259433999999999</v>
      </c>
      <c r="L19" s="146">
        <v>60.799388999999998</v>
      </c>
      <c r="M19" s="147">
        <v>59.341078999999993</v>
      </c>
      <c r="N19" s="159"/>
      <c r="O19" s="23"/>
      <c r="P19" s="23"/>
      <c r="Q19" s="22"/>
    </row>
    <row r="20" spans="1:17" ht="12" customHeight="1" x14ac:dyDescent="0.2">
      <c r="A20" s="144" t="s">
        <v>14</v>
      </c>
      <c r="B20" s="145">
        <v>0</v>
      </c>
      <c r="C20" s="146">
        <v>0</v>
      </c>
      <c r="D20" s="147">
        <v>0</v>
      </c>
      <c r="E20" s="145">
        <v>0</v>
      </c>
      <c r="F20" s="146">
        <v>0</v>
      </c>
      <c r="G20" s="147">
        <v>0</v>
      </c>
      <c r="H20" s="145">
        <v>0</v>
      </c>
      <c r="I20" s="146">
        <v>0</v>
      </c>
      <c r="J20" s="147">
        <v>0</v>
      </c>
      <c r="K20" s="145">
        <v>0</v>
      </c>
      <c r="L20" s="146">
        <v>0</v>
      </c>
      <c r="M20" s="147">
        <v>0</v>
      </c>
      <c r="N20" s="159"/>
      <c r="O20" s="23"/>
      <c r="P20" s="23"/>
      <c r="Q20" s="22"/>
    </row>
    <row r="21" spans="1:17" ht="12" customHeight="1" x14ac:dyDescent="0.2">
      <c r="A21" s="144" t="s">
        <v>147</v>
      </c>
      <c r="B21" s="145">
        <v>0.95567100000000005</v>
      </c>
      <c r="C21" s="146">
        <v>0.80583000000000005</v>
      </c>
      <c r="D21" s="147">
        <v>0.98797100000000004</v>
      </c>
      <c r="E21" s="145">
        <v>9.6666999999999989E-2</v>
      </c>
      <c r="F21" s="146">
        <v>7.9151000000000013E-2</v>
      </c>
      <c r="G21" s="147">
        <v>8.7122999999999992E-2</v>
      </c>
      <c r="H21" s="145">
        <v>1.2546000000000002E-2</v>
      </c>
      <c r="I21" s="146">
        <v>1.8124999999999999E-2</v>
      </c>
      <c r="J21" s="147">
        <v>3.0332999999999999E-2</v>
      </c>
      <c r="K21" s="145">
        <v>0.8590040000000001</v>
      </c>
      <c r="L21" s="146">
        <v>0.72667900000000007</v>
      </c>
      <c r="M21" s="147">
        <v>0.90084800000000009</v>
      </c>
      <c r="N21" s="159"/>
      <c r="O21" s="23"/>
      <c r="P21" s="23"/>
      <c r="Q21" s="22"/>
    </row>
    <row r="22" spans="1:17" ht="12" customHeight="1" x14ac:dyDescent="0.2">
      <c r="A22" s="144" t="s">
        <v>146</v>
      </c>
      <c r="B22" s="148">
        <v>64.78179999999999</v>
      </c>
      <c r="C22" s="149">
        <v>59.191960000000002</v>
      </c>
      <c r="D22" s="150">
        <v>82.893599999999992</v>
      </c>
      <c r="E22" s="148">
        <v>3.1327950000000011</v>
      </c>
      <c r="F22" s="149">
        <v>2.4273360000000004</v>
      </c>
      <c r="G22" s="150">
        <v>3.9919400000000009</v>
      </c>
      <c r="H22" s="148">
        <v>4.6972290000000001</v>
      </c>
      <c r="I22" s="149">
        <v>4.4183730000000008</v>
      </c>
      <c r="J22" s="150">
        <v>6.1879460000000019</v>
      </c>
      <c r="K22" s="148">
        <v>61.649004999999988</v>
      </c>
      <c r="L22" s="149">
        <v>56.764623999999998</v>
      </c>
      <c r="M22" s="150">
        <v>78.901659999999993</v>
      </c>
      <c r="N22" s="160"/>
      <c r="O22" s="161"/>
      <c r="P22" s="161"/>
      <c r="Q22" s="22"/>
    </row>
    <row r="23" spans="1:17" s="116" customFormat="1" ht="11.25" x14ac:dyDescent="0.2">
      <c r="P23" s="14" t="s">
        <v>414</v>
      </c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37" t="s">
        <v>385</v>
      </c>
      <c r="P1" s="138" t="str">
        <f>Titulní!A35</f>
        <v>IV. čtvrtletí 2021</v>
      </c>
    </row>
    <row r="2" spans="1:17" ht="6" customHeight="1" x14ac:dyDescent="0.2"/>
    <row r="3" spans="1:17" ht="12" customHeight="1" x14ac:dyDescent="0.2">
      <c r="A3" s="449"/>
      <c r="B3" s="434" t="s">
        <v>19</v>
      </c>
      <c r="C3" s="435"/>
      <c r="D3" s="436"/>
      <c r="E3" s="434" t="s">
        <v>202</v>
      </c>
      <c r="F3" s="435"/>
      <c r="G3" s="436"/>
      <c r="H3" s="434" t="s">
        <v>204</v>
      </c>
      <c r="I3" s="435"/>
      <c r="J3" s="436"/>
      <c r="K3" s="434" t="s">
        <v>6</v>
      </c>
      <c r="L3" s="435"/>
      <c r="M3" s="436"/>
      <c r="N3" s="439" t="s">
        <v>215</v>
      </c>
      <c r="O3" s="440"/>
      <c r="P3" s="440"/>
      <c r="Q3" s="22"/>
    </row>
    <row r="4" spans="1:17" ht="14.1" customHeight="1" x14ac:dyDescent="0.2">
      <c r="A4" s="450"/>
      <c r="B4" s="431" t="s">
        <v>236</v>
      </c>
      <c r="C4" s="432"/>
      <c r="D4" s="433"/>
      <c r="E4" s="431" t="s">
        <v>236</v>
      </c>
      <c r="F4" s="432"/>
      <c r="G4" s="433"/>
      <c r="H4" s="431" t="s">
        <v>236</v>
      </c>
      <c r="I4" s="432"/>
      <c r="J4" s="433"/>
      <c r="K4" s="431" t="s">
        <v>236</v>
      </c>
      <c r="L4" s="432"/>
      <c r="M4" s="433"/>
      <c r="N4" s="441" t="s">
        <v>241</v>
      </c>
      <c r="O4" s="442"/>
      <c r="P4" s="442"/>
      <c r="Q4" s="22"/>
    </row>
    <row r="5" spans="1:17" x14ac:dyDescent="0.2">
      <c r="A5" s="451"/>
      <c r="B5" s="134" t="s">
        <v>69</v>
      </c>
      <c r="C5" s="310" t="s">
        <v>70</v>
      </c>
      <c r="D5" s="136" t="s">
        <v>71</v>
      </c>
      <c r="E5" s="134" t="s">
        <v>69</v>
      </c>
      <c r="F5" s="310" t="s">
        <v>70</v>
      </c>
      <c r="G5" s="136" t="s">
        <v>71</v>
      </c>
      <c r="H5" s="134" t="s">
        <v>69</v>
      </c>
      <c r="I5" s="310" t="s">
        <v>70</v>
      </c>
      <c r="J5" s="136" t="s">
        <v>71</v>
      </c>
      <c r="K5" s="134" t="s">
        <v>69</v>
      </c>
      <c r="L5" s="310" t="s">
        <v>70</v>
      </c>
      <c r="M5" s="136" t="s">
        <v>71</v>
      </c>
      <c r="N5" s="139" t="s">
        <v>69</v>
      </c>
      <c r="O5" s="140" t="s">
        <v>70</v>
      </c>
      <c r="P5" s="140" t="s">
        <v>71</v>
      </c>
      <c r="Q5" s="22"/>
    </row>
    <row r="6" spans="1:17" ht="12" customHeight="1" x14ac:dyDescent="0.2">
      <c r="A6" s="443" t="s">
        <v>16</v>
      </c>
      <c r="B6" s="445">
        <f>SUM(B7:D7)</f>
        <v>1226.26596</v>
      </c>
      <c r="C6" s="446"/>
      <c r="D6" s="447"/>
      <c r="E6" s="445">
        <f>SUM(E7:G7)</f>
        <v>21.866343000000001</v>
      </c>
      <c r="F6" s="446"/>
      <c r="G6" s="447"/>
      <c r="H6" s="445">
        <f>SUM(H7:J7)</f>
        <v>3.0357409999999998</v>
      </c>
      <c r="I6" s="446"/>
      <c r="J6" s="447"/>
      <c r="K6" s="445">
        <f>SUM(K7:M7)</f>
        <v>1204.399617</v>
      </c>
      <c r="L6" s="446"/>
      <c r="M6" s="447"/>
      <c r="N6" s="445">
        <f>P7</f>
        <v>1363.5</v>
      </c>
      <c r="O6" s="446"/>
      <c r="P6" s="446"/>
      <c r="Q6" s="22"/>
    </row>
    <row r="7" spans="1:17" s="118" customFormat="1" ht="15" customHeight="1" x14ac:dyDescent="0.2">
      <c r="A7" s="444"/>
      <c r="B7" s="151">
        <f t="shared" ref="B7:M7" si="0">SUM(B8:B19)</f>
        <v>252.39903999999999</v>
      </c>
      <c r="C7" s="152">
        <f t="shared" si="0"/>
        <v>504.46129999999999</v>
      </c>
      <c r="D7" s="153">
        <f t="shared" si="0"/>
        <v>469.40562</v>
      </c>
      <c r="E7" s="151">
        <f t="shared" si="0"/>
        <v>5.3293769999999991</v>
      </c>
      <c r="F7" s="152">
        <f t="shared" si="0"/>
        <v>8.4648850000000007</v>
      </c>
      <c r="G7" s="153">
        <f t="shared" si="0"/>
        <v>8.0720810000000007</v>
      </c>
      <c r="H7" s="151">
        <f t="shared" si="0"/>
        <v>0.89625699999999997</v>
      </c>
      <c r="I7" s="152">
        <f t="shared" si="0"/>
        <v>1.0332870000000001</v>
      </c>
      <c r="J7" s="153">
        <f t="shared" si="0"/>
        <v>1.1061970000000001</v>
      </c>
      <c r="K7" s="151">
        <f t="shared" si="0"/>
        <v>247.06966299999999</v>
      </c>
      <c r="L7" s="152">
        <f t="shared" si="0"/>
        <v>495.99641500000001</v>
      </c>
      <c r="M7" s="153">
        <f t="shared" si="0"/>
        <v>461.33353899999997</v>
      </c>
      <c r="N7" s="235">
        <v>1363.5</v>
      </c>
      <c r="O7" s="236">
        <v>1363.5</v>
      </c>
      <c r="P7" s="236">
        <v>1363.5</v>
      </c>
      <c r="Q7" s="18"/>
    </row>
    <row r="8" spans="1:17" ht="12" customHeight="1" x14ac:dyDescent="0.2">
      <c r="A8" s="144" t="s">
        <v>156</v>
      </c>
      <c r="B8" s="148">
        <v>0</v>
      </c>
      <c r="C8" s="149">
        <v>0</v>
      </c>
      <c r="D8" s="150">
        <v>0</v>
      </c>
      <c r="E8" s="148">
        <v>0</v>
      </c>
      <c r="F8" s="149">
        <v>0</v>
      </c>
      <c r="G8" s="150">
        <v>0</v>
      </c>
      <c r="H8" s="148">
        <v>0</v>
      </c>
      <c r="I8" s="149">
        <v>0</v>
      </c>
      <c r="J8" s="150">
        <v>0</v>
      </c>
      <c r="K8" s="148">
        <v>0</v>
      </c>
      <c r="L8" s="149">
        <v>0</v>
      </c>
      <c r="M8" s="150">
        <v>0</v>
      </c>
      <c r="N8" s="157"/>
      <c r="O8" s="158"/>
      <c r="P8" s="158"/>
      <c r="Q8" s="22"/>
    </row>
    <row r="9" spans="1:17" ht="12" customHeight="1" x14ac:dyDescent="0.2">
      <c r="A9" s="144" t="s">
        <v>155</v>
      </c>
      <c r="B9" s="145">
        <v>0</v>
      </c>
      <c r="C9" s="146">
        <v>0</v>
      </c>
      <c r="D9" s="147">
        <v>0</v>
      </c>
      <c r="E9" s="145">
        <v>0</v>
      </c>
      <c r="F9" s="146">
        <v>0</v>
      </c>
      <c r="G9" s="147">
        <v>0</v>
      </c>
      <c r="H9" s="145">
        <v>0</v>
      </c>
      <c r="I9" s="146">
        <v>0</v>
      </c>
      <c r="J9" s="147">
        <v>0</v>
      </c>
      <c r="K9" s="145">
        <v>0</v>
      </c>
      <c r="L9" s="146">
        <v>0</v>
      </c>
      <c r="M9" s="147">
        <v>0</v>
      </c>
      <c r="N9" s="159"/>
      <c r="O9" s="23"/>
      <c r="P9" s="23"/>
      <c r="Q9" s="22"/>
    </row>
    <row r="10" spans="1:17" ht="12" customHeight="1" x14ac:dyDescent="0.2">
      <c r="A10" s="144" t="s">
        <v>154</v>
      </c>
      <c r="B10" s="145">
        <v>0</v>
      </c>
      <c r="C10" s="146">
        <v>0</v>
      </c>
      <c r="D10" s="147">
        <v>0</v>
      </c>
      <c r="E10" s="145">
        <v>0</v>
      </c>
      <c r="F10" s="146">
        <v>0</v>
      </c>
      <c r="G10" s="147">
        <v>0</v>
      </c>
      <c r="H10" s="145">
        <v>0</v>
      </c>
      <c r="I10" s="146">
        <v>0</v>
      </c>
      <c r="J10" s="147">
        <v>0</v>
      </c>
      <c r="K10" s="145">
        <v>0</v>
      </c>
      <c r="L10" s="146">
        <v>0</v>
      </c>
      <c r="M10" s="147">
        <v>0</v>
      </c>
      <c r="N10" s="159"/>
      <c r="O10" s="23"/>
      <c r="P10" s="23"/>
      <c r="Q10" s="22"/>
    </row>
    <row r="11" spans="1:17" ht="12" customHeight="1" x14ac:dyDescent="0.2">
      <c r="A11" s="144" t="s">
        <v>153</v>
      </c>
      <c r="B11" s="145">
        <v>0</v>
      </c>
      <c r="C11" s="146">
        <v>0</v>
      </c>
      <c r="D11" s="147">
        <v>0</v>
      </c>
      <c r="E11" s="145">
        <v>0</v>
      </c>
      <c r="F11" s="146">
        <v>0</v>
      </c>
      <c r="G11" s="147">
        <v>0</v>
      </c>
      <c r="H11" s="145">
        <v>0</v>
      </c>
      <c r="I11" s="146">
        <v>0</v>
      </c>
      <c r="J11" s="147">
        <v>0</v>
      </c>
      <c r="K11" s="145">
        <v>0</v>
      </c>
      <c r="L11" s="146">
        <v>0</v>
      </c>
      <c r="M11" s="147">
        <v>0</v>
      </c>
      <c r="N11" s="159"/>
      <c r="O11" s="23"/>
      <c r="P11" s="23"/>
      <c r="Q11" s="22"/>
    </row>
    <row r="12" spans="1:17" ht="12" customHeight="1" x14ac:dyDescent="0.2">
      <c r="A12" s="144" t="s">
        <v>152</v>
      </c>
      <c r="B12" s="145">
        <v>0</v>
      </c>
      <c r="C12" s="146">
        <v>0</v>
      </c>
      <c r="D12" s="147">
        <v>0</v>
      </c>
      <c r="E12" s="145">
        <v>0</v>
      </c>
      <c r="F12" s="146">
        <v>0</v>
      </c>
      <c r="G12" s="147">
        <v>0</v>
      </c>
      <c r="H12" s="145">
        <v>0</v>
      </c>
      <c r="I12" s="146">
        <v>0</v>
      </c>
      <c r="J12" s="147">
        <v>0</v>
      </c>
      <c r="K12" s="145">
        <v>0</v>
      </c>
      <c r="L12" s="146">
        <v>0</v>
      </c>
      <c r="M12" s="147">
        <v>0</v>
      </c>
      <c r="N12" s="159"/>
      <c r="O12" s="23"/>
      <c r="P12" s="23"/>
      <c r="Q12" s="22"/>
    </row>
    <row r="13" spans="1:17" ht="12" customHeight="1" x14ac:dyDescent="0.2">
      <c r="A13" s="144" t="s">
        <v>151</v>
      </c>
      <c r="B13" s="145">
        <v>0</v>
      </c>
      <c r="C13" s="146">
        <v>0</v>
      </c>
      <c r="D13" s="147">
        <v>0</v>
      </c>
      <c r="E13" s="145">
        <v>0</v>
      </c>
      <c r="F13" s="146">
        <v>0</v>
      </c>
      <c r="G13" s="147">
        <v>0</v>
      </c>
      <c r="H13" s="145">
        <v>0</v>
      </c>
      <c r="I13" s="146">
        <v>0</v>
      </c>
      <c r="J13" s="147">
        <v>0</v>
      </c>
      <c r="K13" s="145">
        <v>0</v>
      </c>
      <c r="L13" s="146">
        <v>0</v>
      </c>
      <c r="M13" s="147">
        <v>0</v>
      </c>
      <c r="N13" s="159"/>
      <c r="O13" s="23"/>
      <c r="P13" s="23"/>
      <c r="Q13" s="22"/>
    </row>
    <row r="14" spans="1:17" ht="12" customHeight="1" x14ac:dyDescent="0.2">
      <c r="A14" s="144" t="s">
        <v>150</v>
      </c>
      <c r="B14" s="145">
        <v>0</v>
      </c>
      <c r="C14" s="146">
        <v>0</v>
      </c>
      <c r="D14" s="147">
        <v>0</v>
      </c>
      <c r="E14" s="145">
        <v>0</v>
      </c>
      <c r="F14" s="146">
        <v>0</v>
      </c>
      <c r="G14" s="147">
        <v>0</v>
      </c>
      <c r="H14" s="145">
        <v>0</v>
      </c>
      <c r="I14" s="146">
        <v>0</v>
      </c>
      <c r="J14" s="147">
        <v>0</v>
      </c>
      <c r="K14" s="145">
        <v>0</v>
      </c>
      <c r="L14" s="146">
        <v>0</v>
      </c>
      <c r="M14" s="147">
        <v>0</v>
      </c>
      <c r="N14" s="159"/>
      <c r="O14" s="23"/>
      <c r="P14" s="23"/>
      <c r="Q14" s="22"/>
    </row>
    <row r="15" spans="1:17" ht="12" customHeight="1" x14ac:dyDescent="0.2">
      <c r="A15" s="144" t="s">
        <v>149</v>
      </c>
      <c r="B15" s="145">
        <v>0</v>
      </c>
      <c r="C15" s="146">
        <v>0</v>
      </c>
      <c r="D15" s="147">
        <v>0</v>
      </c>
      <c r="E15" s="145">
        <v>0</v>
      </c>
      <c r="F15" s="146">
        <v>0</v>
      </c>
      <c r="G15" s="147">
        <v>0</v>
      </c>
      <c r="H15" s="145">
        <v>0</v>
      </c>
      <c r="I15" s="146">
        <v>0</v>
      </c>
      <c r="J15" s="147">
        <v>0</v>
      </c>
      <c r="K15" s="145">
        <v>0</v>
      </c>
      <c r="L15" s="146">
        <v>0</v>
      </c>
      <c r="M15" s="147">
        <v>0</v>
      </c>
      <c r="N15" s="159"/>
      <c r="O15" s="23"/>
      <c r="P15" s="23"/>
      <c r="Q15" s="22"/>
    </row>
    <row r="16" spans="1:17" ht="12" customHeight="1" x14ac:dyDescent="0.2">
      <c r="A16" s="144" t="s">
        <v>148</v>
      </c>
      <c r="B16" s="145">
        <v>0</v>
      </c>
      <c r="C16" s="146">
        <v>0</v>
      </c>
      <c r="D16" s="147">
        <v>0</v>
      </c>
      <c r="E16" s="145">
        <v>0</v>
      </c>
      <c r="F16" s="146">
        <v>0</v>
      </c>
      <c r="G16" s="147">
        <v>0</v>
      </c>
      <c r="H16" s="145">
        <v>0</v>
      </c>
      <c r="I16" s="146">
        <v>0</v>
      </c>
      <c r="J16" s="147">
        <v>0</v>
      </c>
      <c r="K16" s="145">
        <v>0</v>
      </c>
      <c r="L16" s="146">
        <v>0</v>
      </c>
      <c r="M16" s="147">
        <v>0</v>
      </c>
      <c r="N16" s="159"/>
      <c r="O16" s="23"/>
      <c r="P16" s="23"/>
      <c r="Q16" s="22"/>
    </row>
    <row r="17" spans="1:17" ht="12" customHeight="1" x14ac:dyDescent="0.2">
      <c r="A17" s="144" t="s">
        <v>14</v>
      </c>
      <c r="B17" s="145">
        <v>0</v>
      </c>
      <c r="C17" s="146">
        <v>0</v>
      </c>
      <c r="D17" s="147">
        <v>0</v>
      </c>
      <c r="E17" s="145">
        <v>0</v>
      </c>
      <c r="F17" s="146">
        <v>0</v>
      </c>
      <c r="G17" s="147">
        <v>0</v>
      </c>
      <c r="H17" s="145">
        <v>0</v>
      </c>
      <c r="I17" s="146">
        <v>0</v>
      </c>
      <c r="J17" s="147">
        <v>0</v>
      </c>
      <c r="K17" s="145">
        <v>0</v>
      </c>
      <c r="L17" s="146">
        <v>0</v>
      </c>
      <c r="M17" s="147">
        <v>0</v>
      </c>
      <c r="N17" s="159"/>
      <c r="O17" s="23"/>
      <c r="P17" s="23"/>
      <c r="Q17" s="22"/>
    </row>
    <row r="18" spans="1:17" ht="12" customHeight="1" x14ac:dyDescent="0.2">
      <c r="A18" s="144" t="s">
        <v>147</v>
      </c>
      <c r="B18" s="145">
        <v>0</v>
      </c>
      <c r="C18" s="146">
        <v>0</v>
      </c>
      <c r="D18" s="147">
        <v>0</v>
      </c>
      <c r="E18" s="145">
        <v>0</v>
      </c>
      <c r="F18" s="146">
        <v>0</v>
      </c>
      <c r="G18" s="147">
        <v>0</v>
      </c>
      <c r="H18" s="145">
        <v>0</v>
      </c>
      <c r="I18" s="146">
        <v>0</v>
      </c>
      <c r="J18" s="147">
        <v>0</v>
      </c>
      <c r="K18" s="145">
        <v>0</v>
      </c>
      <c r="L18" s="146">
        <v>0</v>
      </c>
      <c r="M18" s="147">
        <v>0</v>
      </c>
      <c r="N18" s="159"/>
      <c r="O18" s="23"/>
      <c r="P18" s="23"/>
      <c r="Q18" s="22"/>
    </row>
    <row r="19" spans="1:17" ht="12" customHeight="1" x14ac:dyDescent="0.2">
      <c r="A19" s="144" t="s">
        <v>146</v>
      </c>
      <c r="B19" s="148">
        <v>252.39903999999999</v>
      </c>
      <c r="C19" s="149">
        <v>504.46129999999999</v>
      </c>
      <c r="D19" s="150">
        <v>469.40562</v>
      </c>
      <c r="E19" s="148">
        <v>5.3293769999999991</v>
      </c>
      <c r="F19" s="149">
        <v>8.4648850000000007</v>
      </c>
      <c r="G19" s="150">
        <v>8.0720810000000007</v>
      </c>
      <c r="H19" s="148">
        <v>0.89625699999999997</v>
      </c>
      <c r="I19" s="149">
        <v>1.0332870000000001</v>
      </c>
      <c r="J19" s="150">
        <v>1.1061970000000001</v>
      </c>
      <c r="K19" s="148">
        <v>247.06966299999999</v>
      </c>
      <c r="L19" s="149">
        <v>495.99641500000001</v>
      </c>
      <c r="M19" s="150">
        <v>461.33353899999997</v>
      </c>
      <c r="N19" s="160"/>
      <c r="O19" s="161"/>
      <c r="P19" s="161"/>
      <c r="Q19" s="22"/>
    </row>
    <row r="20" spans="1:17" ht="12" customHeight="1" x14ac:dyDescent="0.2">
      <c r="A20" s="443" t="s">
        <v>17</v>
      </c>
      <c r="B20" s="445">
        <f>SUM(B21:D21)</f>
        <v>1090.0377229999999</v>
      </c>
      <c r="C20" s="446"/>
      <c r="D20" s="447"/>
      <c r="E20" s="445">
        <f>SUM(E21:G21)</f>
        <v>57.496136000000021</v>
      </c>
      <c r="F20" s="446"/>
      <c r="G20" s="447"/>
      <c r="H20" s="445">
        <f>SUM(H21:J21)</f>
        <v>11.210474</v>
      </c>
      <c r="I20" s="446"/>
      <c r="J20" s="447"/>
      <c r="K20" s="445">
        <f>SUM(K21:M21)</f>
        <v>1032.5415869999999</v>
      </c>
      <c r="L20" s="446"/>
      <c r="M20" s="447"/>
      <c r="N20" s="445">
        <f>P21</f>
        <v>981.95279999999946</v>
      </c>
      <c r="O20" s="446"/>
      <c r="P20" s="446"/>
      <c r="Q20" s="22"/>
    </row>
    <row r="21" spans="1:17" s="118" customFormat="1" ht="15" customHeight="1" x14ac:dyDescent="0.2">
      <c r="A21" s="444"/>
      <c r="B21" s="151">
        <f>SUM(B22:B33)</f>
        <v>337.15407599999992</v>
      </c>
      <c r="C21" s="152">
        <f t="shared" ref="C21:M21" si="1">SUM(C22:C33)</f>
        <v>366.78172399999988</v>
      </c>
      <c r="D21" s="153">
        <f t="shared" si="1"/>
        <v>386.10192300000011</v>
      </c>
      <c r="E21" s="151">
        <f t="shared" si="1"/>
        <v>18.838165</v>
      </c>
      <c r="F21" s="152">
        <f t="shared" si="1"/>
        <v>19.261272000000009</v>
      </c>
      <c r="G21" s="153">
        <f t="shared" si="1"/>
        <v>19.396699000000009</v>
      </c>
      <c r="H21" s="151">
        <f t="shared" si="1"/>
        <v>3.2490959999999993</v>
      </c>
      <c r="I21" s="152">
        <f t="shared" si="1"/>
        <v>4.0885739999999995</v>
      </c>
      <c r="J21" s="153">
        <f t="shared" si="1"/>
        <v>3.8728040000000004</v>
      </c>
      <c r="K21" s="151">
        <f t="shared" si="1"/>
        <v>318.31591099999991</v>
      </c>
      <c r="L21" s="152">
        <f t="shared" si="1"/>
        <v>347.52045199999986</v>
      </c>
      <c r="M21" s="153">
        <f t="shared" si="1"/>
        <v>366.70522400000016</v>
      </c>
      <c r="N21" s="235">
        <v>978.85579999999914</v>
      </c>
      <c r="O21" s="236">
        <v>979.9257999999993</v>
      </c>
      <c r="P21" s="236">
        <v>981.95279999999946</v>
      </c>
      <c r="Q21" s="18"/>
    </row>
    <row r="22" spans="1:17" ht="12" customHeight="1" x14ac:dyDescent="0.2">
      <c r="A22" s="144" t="s">
        <v>156</v>
      </c>
      <c r="B22" s="148">
        <v>9.8064999999999999E-2</v>
      </c>
      <c r="C22" s="149">
        <v>0.103563</v>
      </c>
      <c r="D22" s="150">
        <v>8.1989000000000006E-2</v>
      </c>
      <c r="E22" s="148">
        <v>3.4390000000000002E-3</v>
      </c>
      <c r="F22" s="149">
        <v>3.8239999999999993E-3</v>
      </c>
      <c r="G22" s="150">
        <v>1.9399999999999997E-3</v>
      </c>
      <c r="H22" s="148">
        <v>0</v>
      </c>
      <c r="I22" s="149">
        <v>0</v>
      </c>
      <c r="J22" s="150">
        <v>0</v>
      </c>
      <c r="K22" s="148">
        <v>9.4626000000000002E-2</v>
      </c>
      <c r="L22" s="149">
        <v>9.9739000000000008E-2</v>
      </c>
      <c r="M22" s="150">
        <v>8.0049000000000009E-2</v>
      </c>
      <c r="N22" s="157"/>
      <c r="O22" s="158"/>
      <c r="P22" s="158"/>
      <c r="Q22" s="22"/>
    </row>
    <row r="23" spans="1:17" ht="12" customHeight="1" x14ac:dyDescent="0.2">
      <c r="A23" s="144" t="s">
        <v>155</v>
      </c>
      <c r="B23" s="145">
        <v>218.44341700000001</v>
      </c>
      <c r="C23" s="146">
        <v>213.94543999999993</v>
      </c>
      <c r="D23" s="147">
        <v>223.60781400000008</v>
      </c>
      <c r="E23" s="145">
        <v>15.732305</v>
      </c>
      <c r="F23" s="146">
        <v>14.803604000000002</v>
      </c>
      <c r="G23" s="147">
        <v>15.453956000000002</v>
      </c>
      <c r="H23" s="145">
        <v>1.8221229999999999</v>
      </c>
      <c r="I23" s="146">
        <v>1.7949520000000001</v>
      </c>
      <c r="J23" s="147">
        <v>1.8968010000000004</v>
      </c>
      <c r="K23" s="145">
        <v>202.71111200000001</v>
      </c>
      <c r="L23" s="146">
        <v>199.14183599999993</v>
      </c>
      <c r="M23" s="147">
        <v>208.15385800000007</v>
      </c>
      <c r="N23" s="159"/>
      <c r="O23" s="23"/>
      <c r="P23" s="23"/>
      <c r="Q23" s="22"/>
    </row>
    <row r="24" spans="1:17" ht="12" customHeight="1" x14ac:dyDescent="0.2">
      <c r="A24" s="144" t="s">
        <v>154</v>
      </c>
      <c r="B24" s="145">
        <v>0</v>
      </c>
      <c r="C24" s="146">
        <v>0</v>
      </c>
      <c r="D24" s="147">
        <v>0</v>
      </c>
      <c r="E24" s="145">
        <v>0</v>
      </c>
      <c r="F24" s="146">
        <v>0</v>
      </c>
      <c r="G24" s="147">
        <v>0</v>
      </c>
      <c r="H24" s="145">
        <v>0</v>
      </c>
      <c r="I24" s="146">
        <v>0</v>
      </c>
      <c r="J24" s="147">
        <v>0</v>
      </c>
      <c r="K24" s="145">
        <v>0</v>
      </c>
      <c r="L24" s="146">
        <v>0</v>
      </c>
      <c r="M24" s="147">
        <v>0</v>
      </c>
      <c r="N24" s="159"/>
      <c r="O24" s="23"/>
      <c r="P24" s="23"/>
      <c r="Q24" s="22"/>
    </row>
    <row r="25" spans="1:17" ht="12" customHeight="1" x14ac:dyDescent="0.2">
      <c r="A25" s="144" t="s">
        <v>153</v>
      </c>
      <c r="B25" s="145">
        <v>0.18696000000000002</v>
      </c>
      <c r="C25" s="146">
        <v>0.32086599999999998</v>
      </c>
      <c r="D25" s="147">
        <v>0.32837099999999997</v>
      </c>
      <c r="E25" s="145">
        <v>6.2000000000000003E-5</v>
      </c>
      <c r="F25" s="146">
        <v>2.1000000000000002E-5</v>
      </c>
      <c r="G25" s="147">
        <v>0</v>
      </c>
      <c r="H25" s="145">
        <v>0</v>
      </c>
      <c r="I25" s="146">
        <v>0</v>
      </c>
      <c r="J25" s="147">
        <v>0</v>
      </c>
      <c r="K25" s="145">
        <v>0.18689800000000001</v>
      </c>
      <c r="L25" s="146">
        <v>0.32084499999999999</v>
      </c>
      <c r="M25" s="147">
        <v>0.32837099999999997</v>
      </c>
      <c r="N25" s="159"/>
      <c r="O25" s="23"/>
      <c r="P25" s="23"/>
      <c r="Q25" s="22"/>
    </row>
    <row r="26" spans="1:17" ht="12" customHeight="1" x14ac:dyDescent="0.2">
      <c r="A26" s="144" t="s">
        <v>152</v>
      </c>
      <c r="B26" s="145">
        <v>0</v>
      </c>
      <c r="C26" s="146">
        <v>0</v>
      </c>
      <c r="D26" s="147">
        <v>0</v>
      </c>
      <c r="E26" s="145">
        <v>0</v>
      </c>
      <c r="F26" s="146">
        <v>0</v>
      </c>
      <c r="G26" s="147">
        <v>0</v>
      </c>
      <c r="H26" s="145">
        <v>0</v>
      </c>
      <c r="I26" s="146">
        <v>0</v>
      </c>
      <c r="J26" s="147">
        <v>0</v>
      </c>
      <c r="K26" s="145">
        <v>0</v>
      </c>
      <c r="L26" s="146">
        <v>0</v>
      </c>
      <c r="M26" s="147">
        <v>0</v>
      </c>
      <c r="N26" s="159"/>
      <c r="O26" s="23"/>
      <c r="P26" s="23"/>
      <c r="Q26" s="22"/>
    </row>
    <row r="27" spans="1:17" ht="12" customHeight="1" x14ac:dyDescent="0.2">
      <c r="A27" s="144" t="s">
        <v>151</v>
      </c>
      <c r="B27" s="145">
        <v>0</v>
      </c>
      <c r="C27" s="146">
        <v>0</v>
      </c>
      <c r="D27" s="147">
        <v>0</v>
      </c>
      <c r="E27" s="145">
        <v>0</v>
      </c>
      <c r="F27" s="146">
        <v>0</v>
      </c>
      <c r="G27" s="147">
        <v>0</v>
      </c>
      <c r="H27" s="145">
        <v>0</v>
      </c>
      <c r="I27" s="146">
        <v>0</v>
      </c>
      <c r="J27" s="147">
        <v>0</v>
      </c>
      <c r="K27" s="145">
        <v>0</v>
      </c>
      <c r="L27" s="146">
        <v>0</v>
      </c>
      <c r="M27" s="147">
        <v>0</v>
      </c>
      <c r="N27" s="159"/>
      <c r="O27" s="23"/>
      <c r="P27" s="23"/>
      <c r="Q27" s="22"/>
    </row>
    <row r="28" spans="1:17" ht="12" customHeight="1" x14ac:dyDescent="0.2">
      <c r="A28" s="144" t="s">
        <v>150</v>
      </c>
      <c r="B28" s="145">
        <v>5.7299999999999994E-4</v>
      </c>
      <c r="C28" s="146">
        <v>7.2099999999999996E-4</v>
      </c>
      <c r="D28" s="147">
        <v>7.7899999999999996E-4</v>
      </c>
      <c r="E28" s="145">
        <v>0</v>
      </c>
      <c r="F28" s="146">
        <v>0</v>
      </c>
      <c r="G28" s="147">
        <v>0</v>
      </c>
      <c r="H28" s="145">
        <v>0</v>
      </c>
      <c r="I28" s="146">
        <v>0</v>
      </c>
      <c r="J28" s="147">
        <v>0</v>
      </c>
      <c r="K28" s="145">
        <v>5.7299999999999994E-4</v>
      </c>
      <c r="L28" s="146">
        <v>7.2099999999999996E-4</v>
      </c>
      <c r="M28" s="147">
        <v>7.7899999999999996E-4</v>
      </c>
      <c r="N28" s="159"/>
      <c r="O28" s="23"/>
      <c r="P28" s="23"/>
      <c r="Q28" s="22"/>
    </row>
    <row r="29" spans="1:17" ht="12" customHeight="1" x14ac:dyDescent="0.2">
      <c r="A29" s="144" t="s">
        <v>149</v>
      </c>
      <c r="B29" s="145">
        <v>0</v>
      </c>
      <c r="C29" s="146">
        <v>0</v>
      </c>
      <c r="D29" s="147">
        <v>0</v>
      </c>
      <c r="E29" s="145">
        <v>0</v>
      </c>
      <c r="F29" s="146">
        <v>0</v>
      </c>
      <c r="G29" s="147">
        <v>0</v>
      </c>
      <c r="H29" s="145">
        <v>0</v>
      </c>
      <c r="I29" s="146">
        <v>0</v>
      </c>
      <c r="J29" s="147">
        <v>0</v>
      </c>
      <c r="K29" s="145">
        <v>0</v>
      </c>
      <c r="L29" s="146">
        <v>0</v>
      </c>
      <c r="M29" s="147">
        <v>0</v>
      </c>
      <c r="N29" s="159"/>
      <c r="O29" s="23"/>
      <c r="P29" s="23"/>
      <c r="Q29" s="22"/>
    </row>
    <row r="30" spans="1:17" ht="12" customHeight="1" x14ac:dyDescent="0.2">
      <c r="A30" s="144" t="s">
        <v>148</v>
      </c>
      <c r="B30" s="145">
        <v>22.236852000000003</v>
      </c>
      <c r="C30" s="146">
        <v>21.259208000000001</v>
      </c>
      <c r="D30" s="147">
        <v>21.238305</v>
      </c>
      <c r="E30" s="145">
        <v>0.86117200000000016</v>
      </c>
      <c r="F30" s="146">
        <v>0.85032300000000005</v>
      </c>
      <c r="G30" s="147">
        <v>0.79031800000000019</v>
      </c>
      <c r="H30" s="145">
        <v>2.7380999999999999E-2</v>
      </c>
      <c r="I30" s="146">
        <v>1.3445E-2</v>
      </c>
      <c r="J30" s="147">
        <v>1.1644999999999999E-2</v>
      </c>
      <c r="K30" s="145">
        <v>21.375680000000003</v>
      </c>
      <c r="L30" s="146">
        <v>20.408885000000001</v>
      </c>
      <c r="M30" s="147">
        <v>20.447987000000001</v>
      </c>
      <c r="N30" s="159"/>
      <c r="O30" s="23"/>
      <c r="P30" s="23"/>
      <c r="Q30" s="22"/>
    </row>
    <row r="31" spans="1:17" ht="12" customHeight="1" x14ac:dyDescent="0.2">
      <c r="A31" s="144" t="s">
        <v>14</v>
      </c>
      <c r="B31" s="145">
        <v>0</v>
      </c>
      <c r="C31" s="146">
        <v>0.1177</v>
      </c>
      <c r="D31" s="147">
        <v>0.43380000000000002</v>
      </c>
      <c r="E31" s="145">
        <v>0</v>
      </c>
      <c r="F31" s="146">
        <v>0</v>
      </c>
      <c r="G31" s="147">
        <v>0</v>
      </c>
      <c r="H31" s="145">
        <v>0</v>
      </c>
      <c r="I31" s="146">
        <v>0</v>
      </c>
      <c r="J31" s="147">
        <v>0</v>
      </c>
      <c r="K31" s="145">
        <v>0</v>
      </c>
      <c r="L31" s="146">
        <v>0.1177</v>
      </c>
      <c r="M31" s="147">
        <v>0.43380000000000002</v>
      </c>
      <c r="N31" s="159"/>
      <c r="O31" s="23"/>
      <c r="P31" s="23"/>
      <c r="Q31" s="22"/>
    </row>
    <row r="32" spans="1:17" ht="12" customHeight="1" x14ac:dyDescent="0.2">
      <c r="A32" s="144" t="s">
        <v>147</v>
      </c>
      <c r="B32" s="145">
        <v>0.74885500000000005</v>
      </c>
      <c r="C32" s="146">
        <v>0.68852600000000008</v>
      </c>
      <c r="D32" s="147">
        <v>0.70836900000000014</v>
      </c>
      <c r="E32" s="145">
        <v>0.10682499999999998</v>
      </c>
      <c r="F32" s="146">
        <v>5.4222000000000013E-2</v>
      </c>
      <c r="G32" s="147">
        <v>9.3014000000000013E-2</v>
      </c>
      <c r="H32" s="145">
        <v>8.0450000000000001E-3</v>
      </c>
      <c r="I32" s="146">
        <v>7.3890000000000006E-3</v>
      </c>
      <c r="J32" s="147">
        <v>7.4059999999999994E-3</v>
      </c>
      <c r="K32" s="145">
        <v>0.6420300000000001</v>
      </c>
      <c r="L32" s="146">
        <v>0.63430400000000009</v>
      </c>
      <c r="M32" s="147">
        <v>0.6153550000000001</v>
      </c>
      <c r="N32" s="159"/>
      <c r="O32" s="23"/>
      <c r="P32" s="23"/>
      <c r="Q32" s="22"/>
    </row>
    <row r="33" spans="1:17" ht="12" customHeight="1" x14ac:dyDescent="0.2">
      <c r="A33" s="144" t="s">
        <v>146</v>
      </c>
      <c r="B33" s="154">
        <v>95.439353999999895</v>
      </c>
      <c r="C33" s="155">
        <v>130.34569999999994</v>
      </c>
      <c r="D33" s="156">
        <v>139.70249600000005</v>
      </c>
      <c r="E33" s="154">
        <v>2.1343619999999985</v>
      </c>
      <c r="F33" s="155">
        <v>3.5492780000000068</v>
      </c>
      <c r="G33" s="156">
        <v>3.0574710000000063</v>
      </c>
      <c r="H33" s="154">
        <v>1.3915469999999992</v>
      </c>
      <c r="I33" s="155">
        <v>2.2727879999999998</v>
      </c>
      <c r="J33" s="156">
        <v>1.9569519999999998</v>
      </c>
      <c r="K33" s="154">
        <v>93.304991999999899</v>
      </c>
      <c r="L33" s="155">
        <v>126.79642199999994</v>
      </c>
      <c r="M33" s="156">
        <v>136.64502500000006</v>
      </c>
      <c r="N33" s="160"/>
      <c r="O33" s="161"/>
      <c r="P33" s="161"/>
      <c r="Q33" s="22"/>
    </row>
    <row r="34" spans="1:17" s="116" customFormat="1" ht="11.25" x14ac:dyDescent="0.2">
      <c r="P34" s="14" t="s">
        <v>414</v>
      </c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A5E38-9AE1-4F8C-8FAE-17DBFBBD3A7E}"/>
</file>

<file path=customXml/itemProps2.xml><?xml version="1.0" encoding="utf-8"?>
<ds:datastoreItem xmlns:ds="http://schemas.openxmlformats.org/officeDocument/2006/customXml" ds:itemID="{327793E5-5E6E-4635-805D-3F83E348EF17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8</vt:i4>
      </vt:variant>
    </vt:vector>
  </HeadingPairs>
  <TitlesOfParts>
    <vt:vector size="50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Liška Jan Ing.</dc:creator>
  <cp:lastModifiedBy>Ludvíková Michaela Bc.</cp:lastModifiedBy>
  <cp:lastPrinted>2022-02-16T11:14:46Z</cp:lastPrinted>
  <dcterms:created xsi:type="dcterms:W3CDTF">2006-03-02T11:20:40Z</dcterms:created>
  <dcterms:modified xsi:type="dcterms:W3CDTF">2022-02-16T11:31:48Z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