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4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6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2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22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24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2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27.xml" ContentType="application/vnd.openxmlformats-officedocument.drawing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29.xml" ContentType="application/vnd.openxmlformats-officedocument.drawing+xml"/>
  <Override PartName="/xl/charts/chart139.xml" ContentType="application/vnd.openxmlformats-officedocument.drawingml.chart+xml"/>
  <Override PartName="/xl/drawings/drawing30.xml" ContentType="application/vnd.openxmlformats-officedocument.drawing+xml"/>
  <Override PartName="/xl/charts/chart140.xml" ContentType="application/vnd.openxmlformats-officedocument.drawingml.chart+xml"/>
  <Override PartName="/xl/drawings/drawing31.xml" ContentType="application/vnd.openxmlformats-officedocument.drawing+xml"/>
  <Override PartName="/xl/charts/chart141.xml" ContentType="application/vnd.openxmlformats-officedocument.drawingml.chart+xml"/>
  <Override PartName="/xl/drawings/drawing32.xml" ContentType="application/vnd.openxmlformats-officedocument.drawing+xml"/>
  <Override PartName="/xl/charts/chart142.xml" ContentType="application/vnd.openxmlformats-officedocument.drawingml.chart+xml"/>
  <Override PartName="/xl/drawings/drawing33.xml" ContentType="application/vnd.openxmlformats-officedocument.drawing+xml"/>
  <Override PartName="/xl/charts/chart143.xml" ContentType="application/vnd.openxmlformats-officedocument.drawingml.chart+xml"/>
  <Override PartName="/xl/drawings/drawing34.xml" ContentType="application/vnd.openxmlformats-officedocument.drawing+xml"/>
  <Override PartName="/xl/charts/chart144.xml" ContentType="application/vnd.openxmlformats-officedocument.drawingml.chart+xml"/>
  <Override PartName="/xl/drawings/drawing35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1\1Q_2021_elektro\verze_1\"/>
    </mc:Choice>
  </mc:AlternateContent>
  <xr:revisionPtr revIDLastSave="0" documentId="13_ncr:1_{1A86A05E-C9CC-4C9D-AD9A-E80A8E8CC846}" xr6:coauthVersionLast="36" xr6:coauthVersionMax="36" xr10:uidLastSave="{00000000-0000-0000-0000-000000000000}"/>
  <bookViews>
    <workbookView xWindow="-120" yWindow="-120" windowWidth="19440" windowHeight="10095" tabRatio="941" xr2:uid="{00000000-000D-0000-FFFF-FFFF00000000}"/>
  </bookViews>
  <sheets>
    <sheet name="Titulní" sheetId="136" r:id="rId1"/>
    <sheet name="Obsah" sheetId="27" r:id="rId2"/>
    <sheet name="Úvod" sheetId="129" r:id="rId3"/>
    <sheet name="1" sheetId="51" r:id="rId4"/>
    <sheet name="2" sheetId="105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0" r:id="rId36"/>
    <sheet name="9.4" sheetId="131" r:id="rId37"/>
    <sheet name="9.5" sheetId="132" r:id="rId38"/>
    <sheet name="9.6" sheetId="133" r:id="rId39"/>
    <sheet name="9.7" sheetId="134" r:id="rId40"/>
    <sheet name="9.8" sheetId="135" r:id="rId41"/>
    <sheet name="10" sheetId="55" r:id="rId42"/>
  </sheets>
  <definedNames>
    <definedName name="_xlnm.Print_Area" localSheetId="6">'3.2'!$A$1:$N$46</definedName>
    <definedName name="_xlnm.Print_Area" localSheetId="35">'9.3'!$A$1:$O$45</definedName>
    <definedName name="_xlnm.Print_Area" localSheetId="36">'9.4'!$A$1:$O$45</definedName>
    <definedName name="_xlnm.Print_Area" localSheetId="37">'9.5'!$A$1:$O$45</definedName>
    <definedName name="_xlnm.Print_Area" localSheetId="38">'9.6'!$A$1:$O$45</definedName>
    <definedName name="_xlnm.Print_Area" localSheetId="39">'9.7'!$A$1:$O$45</definedName>
    <definedName name="_xlnm.Print_Area" localSheetId="40">'9.8'!$A$1:$O$45</definedName>
  </definedNames>
  <calcPr calcId="191029"/>
</workbook>
</file>

<file path=xl/calcChain.xml><?xml version="1.0" encoding="utf-8"?>
<calcChain xmlns="http://schemas.openxmlformats.org/spreadsheetml/2006/main">
  <c r="B46" i="27" l="1"/>
  <c r="B45" i="2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35" i="107"/>
  <c r="N6" i="107"/>
  <c r="N5" i="107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35" i="107"/>
  <c r="B6" i="107"/>
  <c r="B5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H6" i="107"/>
  <c r="H5" i="107"/>
  <c r="O5" i="130" l="1"/>
  <c r="O6" i="130"/>
  <c r="O7" i="130"/>
  <c r="O8" i="130"/>
  <c r="O9" i="130"/>
  <c r="O10" i="130"/>
  <c r="O11" i="130"/>
  <c r="O12" i="130"/>
  <c r="O13" i="130"/>
  <c r="O14" i="130"/>
  <c r="O15" i="130"/>
  <c r="O16" i="130"/>
  <c r="O17" i="130"/>
  <c r="O18" i="130"/>
  <c r="O19" i="130"/>
  <c r="O20" i="130"/>
  <c r="O21" i="130"/>
  <c r="O22" i="130"/>
  <c r="O23" i="130"/>
  <c r="O24" i="130"/>
  <c r="O25" i="130"/>
  <c r="O26" i="130"/>
  <c r="O27" i="130"/>
  <c r="O28" i="130"/>
  <c r="O5" i="131"/>
  <c r="O6" i="131"/>
  <c r="O7" i="131"/>
  <c r="O8" i="131"/>
  <c r="O9" i="131"/>
  <c r="O10" i="131"/>
  <c r="O11" i="131"/>
  <c r="O12" i="131"/>
  <c r="O13" i="131"/>
  <c r="O14" i="131"/>
  <c r="O15" i="131"/>
  <c r="O16" i="131"/>
  <c r="O17" i="131"/>
  <c r="O18" i="131"/>
  <c r="O19" i="131"/>
  <c r="O20" i="131"/>
  <c r="O21" i="131"/>
  <c r="O22" i="131"/>
  <c r="O23" i="131"/>
  <c r="O24" i="131"/>
  <c r="O25" i="131"/>
  <c r="O26" i="131"/>
  <c r="O27" i="131"/>
  <c r="O28" i="131"/>
  <c r="O6" i="135" l="1"/>
  <c r="O7" i="135"/>
  <c r="O8" i="135"/>
  <c r="O9" i="135"/>
  <c r="O10" i="135"/>
  <c r="O11" i="135"/>
  <c r="O12" i="135"/>
  <c r="O13" i="135"/>
  <c r="O14" i="135"/>
  <c r="O15" i="135"/>
  <c r="O16" i="135"/>
  <c r="O17" i="135"/>
  <c r="O18" i="135"/>
  <c r="O19" i="135"/>
  <c r="O20" i="135"/>
  <c r="O21" i="135"/>
  <c r="O22" i="135"/>
  <c r="O23" i="135"/>
  <c r="O24" i="135"/>
  <c r="O25" i="135"/>
  <c r="O26" i="135"/>
  <c r="O27" i="135"/>
  <c r="O5" i="135"/>
  <c r="O6" i="132"/>
  <c r="O7" i="132"/>
  <c r="O8" i="132"/>
  <c r="O9" i="132"/>
  <c r="O10" i="132"/>
  <c r="O11" i="132"/>
  <c r="O12" i="132"/>
  <c r="O13" i="132"/>
  <c r="O14" i="132"/>
  <c r="O15" i="132"/>
  <c r="O16" i="132"/>
  <c r="O17" i="132"/>
  <c r="O18" i="132"/>
  <c r="O19" i="132"/>
  <c r="O20" i="132"/>
  <c r="O21" i="132"/>
  <c r="O22" i="132"/>
  <c r="O23" i="132"/>
  <c r="O24" i="132"/>
  <c r="O25" i="132"/>
  <c r="O26" i="132"/>
  <c r="O27" i="132"/>
  <c r="O28" i="132"/>
  <c r="O5" i="132"/>
  <c r="O6" i="133"/>
  <c r="O7" i="133"/>
  <c r="O8" i="133"/>
  <c r="O9" i="133"/>
  <c r="O10" i="133"/>
  <c r="O11" i="133"/>
  <c r="O12" i="133"/>
  <c r="O13" i="133"/>
  <c r="O14" i="133"/>
  <c r="O15" i="133"/>
  <c r="O16" i="133"/>
  <c r="O17" i="133"/>
  <c r="O18" i="133"/>
  <c r="O19" i="133"/>
  <c r="O20" i="133"/>
  <c r="O21" i="133"/>
  <c r="O22" i="133"/>
  <c r="O23" i="133"/>
  <c r="O24" i="133"/>
  <c r="O25" i="133"/>
  <c r="O26" i="133"/>
  <c r="O27" i="133"/>
  <c r="O28" i="133"/>
  <c r="O5" i="133"/>
  <c r="O6" i="134"/>
  <c r="O7" i="134"/>
  <c r="O8" i="134"/>
  <c r="O9" i="134"/>
  <c r="O10" i="134"/>
  <c r="O11" i="134"/>
  <c r="O12" i="134"/>
  <c r="O13" i="134"/>
  <c r="O14" i="134"/>
  <c r="O15" i="134"/>
  <c r="O16" i="134"/>
  <c r="O17" i="134"/>
  <c r="O18" i="134"/>
  <c r="O19" i="134"/>
  <c r="O20" i="134"/>
  <c r="O21" i="134"/>
  <c r="O22" i="134"/>
  <c r="O23" i="134"/>
  <c r="O24" i="134"/>
  <c r="O25" i="134"/>
  <c r="O26" i="134"/>
  <c r="O27" i="134"/>
  <c r="O28" i="134"/>
  <c r="O5" i="134"/>
  <c r="B44" i="27" l="1"/>
  <c r="B43" i="27"/>
  <c r="B42" i="27"/>
  <c r="B41" i="27"/>
  <c r="P1" i="137" l="1"/>
  <c r="AH1" i="55" l="1"/>
  <c r="O1" i="135"/>
  <c r="O1" i="134"/>
  <c r="O1" i="133"/>
  <c r="O1" i="132"/>
  <c r="O1" i="131"/>
  <c r="O1" i="130"/>
  <c r="Q1" i="107"/>
  <c r="N1" i="94"/>
  <c r="N1" i="33"/>
  <c r="M1" i="124"/>
  <c r="M1" i="123"/>
  <c r="M1" i="116"/>
  <c r="M1" i="115"/>
  <c r="M1" i="121"/>
  <c r="M1" i="114"/>
  <c r="M1" i="120"/>
  <c r="M1" i="113"/>
  <c r="M1" i="119"/>
  <c r="M1" i="117"/>
  <c r="M1" i="112"/>
  <c r="M1" i="118"/>
  <c r="M1" i="111"/>
  <c r="M1" i="122"/>
  <c r="N1" i="32"/>
  <c r="N1" i="22"/>
  <c r="J1" i="57"/>
  <c r="J1" i="47"/>
  <c r="M1" i="77"/>
  <c r="M1" i="59"/>
  <c r="M1" i="10"/>
  <c r="P1" i="46"/>
  <c r="P1" i="110"/>
  <c r="P1" i="97"/>
  <c r="N1" i="53"/>
  <c r="N1" i="7"/>
  <c r="E33" i="135" l="1" a="1"/>
  <c r="E33" i="135" s="1"/>
  <c r="E33" i="134" a="1"/>
  <c r="E34" i="134" s="1"/>
  <c r="E33" i="133" a="1"/>
  <c r="E33" i="133" s="1"/>
  <c r="Q28" i="135"/>
  <c r="P28" i="135"/>
  <c r="Q27" i="135"/>
  <c r="P27" i="135"/>
  <c r="Q26" i="135"/>
  <c r="P26" i="135"/>
  <c r="Q25" i="135"/>
  <c r="P25" i="135"/>
  <c r="Q24" i="135"/>
  <c r="P24" i="135"/>
  <c r="Q23" i="135"/>
  <c r="P23" i="135"/>
  <c r="Q22" i="135"/>
  <c r="P22" i="135"/>
  <c r="Q21" i="135"/>
  <c r="P21" i="135"/>
  <c r="Q20" i="135"/>
  <c r="P20" i="135"/>
  <c r="Q19" i="135"/>
  <c r="P19" i="135"/>
  <c r="Q18" i="135"/>
  <c r="P18" i="135"/>
  <c r="Q17" i="135"/>
  <c r="P17" i="135"/>
  <c r="Q16" i="135"/>
  <c r="P16" i="135"/>
  <c r="Q15" i="135"/>
  <c r="P15" i="135"/>
  <c r="Q14" i="135"/>
  <c r="P14" i="135"/>
  <c r="Q13" i="135"/>
  <c r="P13" i="135"/>
  <c r="Q12" i="135"/>
  <c r="P12" i="135"/>
  <c r="Q11" i="135"/>
  <c r="P11" i="135"/>
  <c r="Q10" i="135"/>
  <c r="P10" i="135"/>
  <c r="Q9" i="135"/>
  <c r="P9" i="135"/>
  <c r="Q8" i="135"/>
  <c r="P8" i="135"/>
  <c r="Q7" i="135"/>
  <c r="P7" i="135"/>
  <c r="Q6" i="135"/>
  <c r="P6" i="135"/>
  <c r="Q5" i="135"/>
  <c r="P5" i="135"/>
  <c r="Q28" i="134"/>
  <c r="P28" i="134"/>
  <c r="Q27" i="134"/>
  <c r="P27" i="134"/>
  <c r="Q26" i="134"/>
  <c r="P26" i="134"/>
  <c r="Q25" i="134"/>
  <c r="P25" i="134"/>
  <c r="Q24" i="134"/>
  <c r="P24" i="134"/>
  <c r="Q23" i="134"/>
  <c r="P23" i="134"/>
  <c r="Q22" i="134"/>
  <c r="P22" i="134"/>
  <c r="Q21" i="134"/>
  <c r="P21" i="134"/>
  <c r="Q20" i="134"/>
  <c r="P20" i="134"/>
  <c r="Q19" i="134"/>
  <c r="P19" i="134"/>
  <c r="Q18" i="134"/>
  <c r="P18" i="134"/>
  <c r="Q17" i="134"/>
  <c r="P17" i="134"/>
  <c r="Q16" i="134"/>
  <c r="P16" i="134"/>
  <c r="Q15" i="134"/>
  <c r="P15" i="134"/>
  <c r="Q14" i="134"/>
  <c r="P14" i="134"/>
  <c r="Q13" i="134"/>
  <c r="P13" i="134"/>
  <c r="Q12" i="134"/>
  <c r="P12" i="134"/>
  <c r="Q11" i="134"/>
  <c r="P11" i="134"/>
  <c r="Q10" i="134"/>
  <c r="P10" i="134"/>
  <c r="Q9" i="134"/>
  <c r="P9" i="134"/>
  <c r="Q8" i="134"/>
  <c r="P8" i="134"/>
  <c r="Q7" i="134"/>
  <c r="P7" i="134"/>
  <c r="Q6" i="134"/>
  <c r="P6" i="134"/>
  <c r="Q5" i="134"/>
  <c r="P5" i="134"/>
  <c r="Q28" i="133"/>
  <c r="P28" i="133"/>
  <c r="Q27" i="133"/>
  <c r="P27" i="133"/>
  <c r="Q26" i="133"/>
  <c r="P26" i="133"/>
  <c r="Q25" i="133"/>
  <c r="P25" i="133"/>
  <c r="Q24" i="133"/>
  <c r="P24" i="133"/>
  <c r="Q23" i="133"/>
  <c r="P23" i="133"/>
  <c r="Q22" i="133"/>
  <c r="P22" i="133"/>
  <c r="Q21" i="133"/>
  <c r="P21" i="133"/>
  <c r="Q20" i="133"/>
  <c r="P20" i="133"/>
  <c r="Q19" i="133"/>
  <c r="P19" i="133"/>
  <c r="Q18" i="133"/>
  <c r="P18" i="133"/>
  <c r="Q17" i="133"/>
  <c r="P17" i="133"/>
  <c r="Q16" i="133"/>
  <c r="P16" i="133"/>
  <c r="Q15" i="133"/>
  <c r="P15" i="133"/>
  <c r="Q14" i="133"/>
  <c r="P14" i="133"/>
  <c r="Q13" i="133"/>
  <c r="P13" i="133"/>
  <c r="Q12" i="133"/>
  <c r="P12" i="133"/>
  <c r="Q11" i="133"/>
  <c r="P11" i="133"/>
  <c r="Q10" i="133"/>
  <c r="P10" i="133"/>
  <c r="Q9" i="133"/>
  <c r="P9" i="133"/>
  <c r="Q8" i="133"/>
  <c r="P8" i="133"/>
  <c r="Q7" i="133"/>
  <c r="P7" i="133"/>
  <c r="Q6" i="133"/>
  <c r="P6" i="133"/>
  <c r="Q5" i="133"/>
  <c r="P5" i="133"/>
  <c r="E33" i="132" a="1"/>
  <c r="E40" i="132" s="1"/>
  <c r="Q28" i="132"/>
  <c r="P28" i="132"/>
  <c r="Q27" i="132"/>
  <c r="P27" i="132"/>
  <c r="Q26" i="132"/>
  <c r="P26" i="132"/>
  <c r="Q25" i="132"/>
  <c r="P25" i="132"/>
  <c r="Q24" i="132"/>
  <c r="P24" i="132"/>
  <c r="Q23" i="132"/>
  <c r="P23" i="132"/>
  <c r="Q22" i="132"/>
  <c r="P22" i="132"/>
  <c r="Q21" i="132"/>
  <c r="P21" i="132"/>
  <c r="Q20" i="132"/>
  <c r="P20" i="132"/>
  <c r="Q19" i="132"/>
  <c r="P19" i="132"/>
  <c r="Q18" i="132"/>
  <c r="P18" i="132"/>
  <c r="Q17" i="132"/>
  <c r="P17" i="132"/>
  <c r="Q16" i="132"/>
  <c r="P16" i="132"/>
  <c r="Q15" i="132"/>
  <c r="P15" i="132"/>
  <c r="Q14" i="132"/>
  <c r="P14" i="132"/>
  <c r="Q13" i="132"/>
  <c r="P13" i="132"/>
  <c r="Q12" i="132"/>
  <c r="P12" i="132"/>
  <c r="Q11" i="132"/>
  <c r="P11" i="132"/>
  <c r="Q10" i="132"/>
  <c r="P10" i="132"/>
  <c r="Q9" i="132"/>
  <c r="P9" i="132"/>
  <c r="Q8" i="132"/>
  <c r="P8" i="132"/>
  <c r="Q7" i="132"/>
  <c r="P7" i="132"/>
  <c r="Q6" i="132"/>
  <c r="P6" i="132"/>
  <c r="Q5" i="132"/>
  <c r="P5" i="132"/>
  <c r="E33" i="131" a="1"/>
  <c r="E40" i="131" s="1"/>
  <c r="Q28" i="131"/>
  <c r="P28" i="131"/>
  <c r="Q27" i="131"/>
  <c r="P27" i="131"/>
  <c r="Q26" i="131"/>
  <c r="P26" i="131"/>
  <c r="Q25" i="131"/>
  <c r="P25" i="131"/>
  <c r="Q24" i="131"/>
  <c r="P24" i="131"/>
  <c r="Q23" i="131"/>
  <c r="P23" i="131"/>
  <c r="Q22" i="131"/>
  <c r="P22" i="131"/>
  <c r="Q21" i="131"/>
  <c r="P21" i="131"/>
  <c r="Q20" i="131"/>
  <c r="P20" i="131"/>
  <c r="Q19" i="131"/>
  <c r="P19" i="131"/>
  <c r="Q18" i="131"/>
  <c r="P18" i="131"/>
  <c r="Q17" i="131"/>
  <c r="P17" i="131"/>
  <c r="Q16" i="131"/>
  <c r="P16" i="131"/>
  <c r="Q15" i="131"/>
  <c r="P15" i="131"/>
  <c r="Q14" i="131"/>
  <c r="P14" i="131"/>
  <c r="Q13" i="131"/>
  <c r="P13" i="131"/>
  <c r="Q12" i="131"/>
  <c r="P12" i="131"/>
  <c r="Q11" i="131"/>
  <c r="P11" i="131"/>
  <c r="Q10" i="131"/>
  <c r="P10" i="131"/>
  <c r="Q9" i="131"/>
  <c r="P9" i="131"/>
  <c r="Q8" i="131"/>
  <c r="P8" i="131"/>
  <c r="Q7" i="131"/>
  <c r="P7" i="131"/>
  <c r="Q6" i="131"/>
  <c r="P6" i="131"/>
  <c r="Q5" i="131"/>
  <c r="P5" i="131"/>
  <c r="E40" i="135" l="1"/>
  <c r="E35" i="135"/>
  <c r="E42" i="135"/>
  <c r="E38" i="135"/>
  <c r="E34" i="135"/>
  <c r="E36" i="135"/>
  <c r="E39" i="135"/>
  <c r="E41" i="135"/>
  <c r="E37" i="135"/>
  <c r="E39" i="134"/>
  <c r="E35" i="134"/>
  <c r="E41" i="134"/>
  <c r="E37" i="134"/>
  <c r="E33" i="134"/>
  <c r="E40" i="134"/>
  <c r="E36" i="134"/>
  <c r="E42" i="134"/>
  <c r="E38" i="134"/>
  <c r="E40" i="133"/>
  <c r="E35" i="133"/>
  <c r="E42" i="133"/>
  <c r="E38" i="133"/>
  <c r="E34" i="133"/>
  <c r="E36" i="133"/>
  <c r="E39" i="133"/>
  <c r="E41" i="133"/>
  <c r="E37" i="133"/>
  <c r="E34" i="132"/>
  <c r="E39" i="132"/>
  <c r="E35" i="132"/>
  <c r="E41" i="132"/>
  <c r="E37" i="132"/>
  <c r="E42" i="132"/>
  <c r="E33" i="132"/>
  <c r="E38" i="132"/>
  <c r="E36" i="132"/>
  <c r="E34" i="131"/>
  <c r="E38" i="131"/>
  <c r="E42" i="131"/>
  <c r="E33" i="131"/>
  <c r="E37" i="131"/>
  <c r="E41" i="131"/>
  <c r="E35" i="131"/>
  <c r="E39" i="131"/>
  <c r="E36" i="131"/>
  <c r="E32" i="132" l="1"/>
  <c r="F39" i="132" s="1"/>
  <c r="E32" i="135"/>
  <c r="F32" i="135" s="1"/>
  <c r="E32" i="134"/>
  <c r="F34" i="134" s="1"/>
  <c r="E32" i="133"/>
  <c r="E32" i="131"/>
  <c r="F34" i="131" s="1"/>
  <c r="F32" i="132" l="1"/>
  <c r="F33" i="132"/>
  <c r="F37" i="132"/>
  <c r="F40" i="132"/>
  <c r="F36" i="132"/>
  <c r="F42" i="132"/>
  <c r="F34" i="132"/>
  <c r="F38" i="132"/>
  <c r="F41" i="132"/>
  <c r="F35" i="132"/>
  <c r="F37" i="131"/>
  <c r="F39" i="131"/>
  <c r="F40" i="135"/>
  <c r="F38" i="135"/>
  <c r="F41" i="135"/>
  <c r="F34" i="135"/>
  <c r="F39" i="135"/>
  <c r="F36" i="135"/>
  <c r="F42" i="135"/>
  <c r="F33" i="135"/>
  <c r="F37" i="135"/>
  <c r="F35" i="135"/>
  <c r="F37" i="134"/>
  <c r="F32" i="134"/>
  <c r="F40" i="134"/>
  <c r="F41" i="134"/>
  <c r="F42" i="134"/>
  <c r="F33" i="134"/>
  <c r="F38" i="134"/>
  <c r="F39" i="134"/>
  <c r="F36" i="134"/>
  <c r="F35" i="134"/>
  <c r="F32" i="133"/>
  <c r="F40" i="133"/>
  <c r="F34" i="133"/>
  <c r="F33" i="133"/>
  <c r="F42" i="133"/>
  <c r="F41" i="133"/>
  <c r="F36" i="133"/>
  <c r="F37" i="133"/>
  <c r="F39" i="133"/>
  <c r="F38" i="133"/>
  <c r="F35" i="133"/>
  <c r="F41" i="131"/>
  <c r="F42" i="131"/>
  <c r="F32" i="131"/>
  <c r="F40" i="131"/>
  <c r="F36" i="131"/>
  <c r="F33" i="131"/>
  <c r="F38" i="131"/>
  <c r="F35" i="131"/>
  <c r="E33" i="130" l="1" a="1"/>
  <c r="E33" i="130" s="1"/>
  <c r="E40" i="130" l="1"/>
  <c r="E36" i="130"/>
  <c r="E38" i="130"/>
  <c r="E39" i="130"/>
  <c r="E35" i="130"/>
  <c r="E42" i="130"/>
  <c r="E34" i="130"/>
  <c r="E41" i="130"/>
  <c r="E37" i="130"/>
  <c r="E32" i="130" l="1"/>
  <c r="F40" i="130" s="1"/>
  <c r="F34" i="130" l="1"/>
  <c r="F39" i="130"/>
  <c r="F35" i="130"/>
  <c r="F42" i="130"/>
  <c r="F37" i="130"/>
  <c r="F38" i="130"/>
  <c r="F41" i="130"/>
  <c r="F33" i="130"/>
  <c r="F36" i="130"/>
  <c r="F32" i="130"/>
  <c r="Q28" i="130"/>
  <c r="P28" i="130"/>
  <c r="Q27" i="130"/>
  <c r="P27" i="130"/>
  <c r="Q26" i="130"/>
  <c r="P26" i="130"/>
  <c r="Q25" i="130"/>
  <c r="P25" i="130"/>
  <c r="Q24" i="130"/>
  <c r="P24" i="130"/>
  <c r="Q23" i="130"/>
  <c r="P23" i="130"/>
  <c r="Q22" i="130"/>
  <c r="P22" i="130"/>
  <c r="Q21" i="130"/>
  <c r="P21" i="130"/>
  <c r="Q20" i="130"/>
  <c r="P20" i="130"/>
  <c r="Q19" i="130"/>
  <c r="P19" i="130"/>
  <c r="Q18" i="130"/>
  <c r="P18" i="130"/>
  <c r="Q17" i="130"/>
  <c r="P17" i="130"/>
  <c r="Q16" i="130"/>
  <c r="P16" i="130"/>
  <c r="Q15" i="130"/>
  <c r="P15" i="130"/>
  <c r="Q14" i="130"/>
  <c r="P14" i="130"/>
  <c r="Q13" i="130"/>
  <c r="P13" i="130"/>
  <c r="Q12" i="130"/>
  <c r="P12" i="130"/>
  <c r="Q11" i="130"/>
  <c r="P11" i="130"/>
  <c r="Q10" i="130"/>
  <c r="P10" i="130"/>
  <c r="Q9" i="130"/>
  <c r="P9" i="130"/>
  <c r="Q8" i="130"/>
  <c r="P8" i="130"/>
  <c r="Q7" i="130"/>
  <c r="P7" i="130"/>
  <c r="Q6" i="130"/>
  <c r="P6" i="130"/>
  <c r="Q5" i="130"/>
  <c r="P5" i="13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N27" i="22"/>
  <c r="N29" i="22"/>
  <c r="N30" i="22"/>
  <c r="C7" i="33"/>
  <c r="H31" i="46"/>
  <c r="P31" i="46"/>
  <c r="D7" i="46"/>
  <c r="B6" i="46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H5" i="32" s="1"/>
  <c r="L6" i="32"/>
  <c r="N25" i="32"/>
  <c r="N26" i="32"/>
  <c r="N27" i="32"/>
  <c r="N28" i="32"/>
  <c r="N29" i="32"/>
  <c r="B24" i="33"/>
  <c r="F24" i="33"/>
  <c r="F18" i="33" s="1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J18" i="33" l="1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30" i="46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J6" i="33"/>
  <c r="E10" i="32"/>
  <c r="N23" i="32"/>
  <c r="K30" i="32"/>
  <c r="N30" i="32"/>
  <c r="E5" i="53"/>
  <c r="K5" i="53"/>
  <c r="F6" i="33"/>
  <c r="N24" i="33"/>
  <c r="N21" i="22"/>
  <c r="H5" i="22"/>
  <c r="N5" i="32"/>
  <c r="E30" i="32"/>
  <c r="K10" i="32"/>
  <c r="B7" i="33"/>
  <c r="H5" i="53"/>
  <c r="H11" i="53"/>
  <c r="N19" i="33"/>
  <c r="B18" i="33"/>
  <c r="N18" i="33" s="1"/>
  <c r="E36" i="53"/>
  <c r="E11" i="53"/>
  <c r="N37" i="53"/>
  <c r="N11" i="53"/>
  <c r="N36" i="53" s="1"/>
  <c r="N5" i="53"/>
  <c r="B5" i="53"/>
  <c r="K11" i="53"/>
  <c r="E5" i="33" l="1"/>
  <c r="K5" i="33"/>
  <c r="H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7" i="7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33" i="7" l="1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J29" i="53" l="1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B29" i="53" l="1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N6" i="137"/>
  <c r="N7" i="97"/>
  <c r="B16" i="110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N9" i="97"/>
  <c r="I34" i="122"/>
  <c r="K7" i="110"/>
  <c r="M7" i="110"/>
  <c r="L30" i="10" l="1"/>
  <c r="H29" i="10"/>
  <c r="H20" i="137"/>
  <c r="B9" i="97"/>
  <c r="H6" i="10"/>
  <c r="M30" i="10"/>
  <c r="E5" i="59"/>
  <c r="B6" i="137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K29" i="10" s="1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K20" i="137" s="1"/>
  <c r="B5" i="59"/>
  <c r="B29" i="10"/>
  <c r="H6" i="137"/>
  <c r="I34" i="116"/>
  <c r="I31" i="118"/>
  <c r="K6" i="137" l="1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F27" i="47"/>
  <c r="F28" i="47"/>
  <c r="D23" i="116"/>
  <c r="F23" i="120"/>
  <c r="E25" i="47"/>
  <c r="I22" i="114" s="1"/>
  <c r="I22" i="124"/>
  <c r="F26" i="47"/>
  <c r="B25" i="47"/>
  <c r="I19" i="114" s="1"/>
  <c r="F23" i="112"/>
  <c r="I20" i="123"/>
  <c r="D23" i="114"/>
  <c r="I20" i="115"/>
  <c r="F39" i="47"/>
  <c r="B23" i="117"/>
  <c r="B23" i="111"/>
  <c r="F23" i="116"/>
  <c r="D23" i="115"/>
  <c r="I22" i="123"/>
  <c r="D25" i="47"/>
  <c r="I21" i="119" s="1"/>
  <c r="F23" i="124"/>
  <c r="F24" i="122"/>
  <c r="B23" i="124"/>
  <c r="D23" i="117"/>
  <c r="B24" i="122"/>
  <c r="D23" i="123"/>
  <c r="I19" i="119" l="1"/>
  <c r="I19" i="124"/>
  <c r="I23" i="122"/>
  <c r="I22" i="112"/>
  <c r="I20" i="120"/>
  <c r="I22" i="116"/>
  <c r="I20" i="124"/>
  <c r="D23" i="118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2" i="118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</calcChain>
</file>

<file path=xl/sharedStrings.xml><?xml version="1.0" encoding="utf-8"?>
<sst xmlns="http://schemas.openxmlformats.org/spreadsheetml/2006/main" count="1958" uniqueCount="436">
  <si>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</si>
  <si>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</si>
  <si>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</si>
  <si>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</si>
  <si>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</si>
  <si>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</si>
  <si>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</si>
  <si>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</si>
  <si>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</si>
  <si>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</si>
  <si>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</si>
  <si>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</si>
  <si>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</si>
  <si>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</si>
  <si>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</si>
  <si>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</si>
  <si>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</si>
  <si>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</si>
  <si>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</si>
  <si>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</si>
  <si>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</si>
  <si>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</si>
  <si>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</si>
  <si>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</si>
  <si>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</si>
  <si>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</si>
  <si>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</si>
  <si>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</si>
  <si>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</si>
  <si>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</si>
  <si>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</si>
  <si>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</si>
  <si>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</si>
  <si>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</si>
  <si>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</si>
  <si>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</si>
  <si>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</si>
  <si>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</si>
  <si>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</si>
  <si>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</si>
  <si>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</si>
  <si>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</si>
  <si>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</si>
  <si>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</si>
  <si>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</si>
  <si>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</si>
  <si>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</si>
  <si>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</si>
  <si>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</si>
  <si>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</si>
  <si>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</si>
  <si>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</si>
  <si>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</si>
  <si>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</si>
  <si>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</si>
  <si>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</si>
  <si>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</si>
  <si>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</si>
  <si>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</si>
  <si>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</si>
  <si>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</si>
  <si>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</si>
  <si>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</si>
  <si>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</si>
  <si>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</si>
  <si>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</si>
  <si>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</si>
  <si>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</si>
  <si>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</si>
  <si>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</si>
  <si>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</si>
  <si>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</si>
  <si>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</si>
  <si>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</si>
  <si>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</si>
  <si>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</si>
  <si>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</si>
  <si>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</si>
  <si>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</si>
  <si>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</si>
  <si>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</si>
  <si>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</si>
  <si>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</si>
  <si>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</si>
  <si>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</si>
  <si>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</si>
  <si>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</si>
  <si>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</si>
  <si>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</si>
  <si>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</si>
  <si>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</si>
  <si>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</si>
  <si>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</si>
  <si>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</si>
  <si>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</si>
  <si>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</si>
  <si>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Doplňující grafy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</si>
  <si>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</si>
  <si>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</si>
  <si>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</si>
  <si>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</si>
  <si>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</si>
  <si>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</si>
  <si>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</si>
  <si>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</si>
  <si>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</si>
  <si>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</si>
  <si>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</si>
  <si>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</si>
  <si>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</si>
  <si>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</si>
  <si>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</si>
  <si>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</si>
  <si>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</si>
  <si>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</si>
  <si>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</si>
  <si>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</si>
  <si>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</si>
  <si>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</si>
  <si>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</si>
  <si>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</si>
  <si>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</si>
  <si>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</si>
  <si>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</si>
  <si>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</si>
  <si>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</si>
  <si>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</si>
  <si>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</si>
  <si>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</si>
  <si>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</si>
  <si>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</si>
  <si>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</si>
  <si>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</si>
  <si>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</si>
  <si>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</si>
  <si>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</si>
  <si>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</si>
  <si>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</si>
  <si>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</si>
  <si>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</si>
  <si>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</si>
  <si>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</si>
  <si>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</si>
  <si>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</si>
  <si>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</si>
  <si>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</si>
  <si>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</si>
  <si>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</si>
  <si>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</si>
  <si>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</si>
  <si>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</si>
  <si>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</si>
  <si>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</si>
  <si>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</si>
  <si>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</si>
  <si>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</si>
  <si>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</si>
  <si>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</si>
  <si>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</si>
  <si>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</si>
  <si>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</si>
  <si>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</si>
  <si>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</si>
  <si>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</si>
  <si>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</si>
  <si>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</si>
  <si>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</si>
  <si>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</si>
  <si>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</si>
  <si>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</si>
  <si>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</si>
  <si>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</si>
  <si>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</si>
  <si>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>1. Zkratky, pojmy a základní vztahy</t>
  </si>
  <si>
    <t>Obsah</t>
  </si>
  <si>
    <t xml:space="preserve">Spotřeba elektřiny v jednotlivých soustavách RDS </t>
  </si>
  <si>
    <t>Instalovaný výkon v ES ČR a rozdělení do jednotlivých krajů v ČR</t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</si>
  <si>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</si>
  <si>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</si>
  <si>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</si>
  <si>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</si>
  <si>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</si>
  <si>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</si>
  <si>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</si>
  <si>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</si>
  <si>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</si>
  <si>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</si>
  <si>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</si>
  <si>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</si>
  <si>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</si>
  <si>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</si>
  <si>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</si>
  <si>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</si>
  <si>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</si>
  <si>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</si>
  <si>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</si>
  <si>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</si>
  <si>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</si>
  <si>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</si>
  <si>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</si>
  <si>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</si>
  <si>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</si>
  <si>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</si>
  <si>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</si>
  <si>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</si>
  <si>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</si>
  <si>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</si>
  <si>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</si>
  <si>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</si>
  <si>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</si>
  <si>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</si>
  <si>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</si>
  <si>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</si>
  <si>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</si>
  <si>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</si>
  <si>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</si>
  <si>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</si>
  <si>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</si>
  <si>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</si>
  <si>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</si>
  <si>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</si>
  <si>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</si>
  <si>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</si>
  <si>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</si>
  <si>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</si>
  <si>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</si>
  <si>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</si>
  <si>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</si>
  <si>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</si>
  <si>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</si>
  <si>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</si>
  <si>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</si>
  <si>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</si>
  <si>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</si>
  <si>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</si>
  <si>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</si>
  <si>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</si>
  <si>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</si>
  <si>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</si>
  <si>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</si>
  <si>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</si>
  <si>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</si>
  <si>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t>Spotřeba elektřiny netto</t>
  </si>
  <si>
    <t>Hodinová hodnota elektrického výkonu dodávaného do ES ČR připojenými výrobci elektřiny + saldo (uvádí se bez hodnoty výkonu čerpání přečerpávacích vodních elektráren).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</si>
  <si>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</si>
  <si>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</si>
  <si>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</si>
  <si>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</si>
  <si>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</si>
  <si>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</si>
  <si>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</si>
  <si>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</si>
  <si>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</si>
  <si>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</si>
  <si>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</si>
  <si>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</si>
  <si>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</si>
  <si>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</si>
  <si>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</si>
  <si>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</si>
  <si>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</si>
  <si>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</si>
  <si>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</si>
  <si>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</si>
  <si>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</si>
  <si>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</si>
  <si>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</si>
  <si>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členěno do kategorií dle instalovaného výkonu provozovny</t>
    </r>
  </si>
  <si>
    <t>Bilanční rozdíl</t>
  </si>
  <si>
    <t>UCED Chomutov s.r.o.</t>
  </si>
  <si>
    <t>1.</t>
  </si>
  <si>
    <t>2.</t>
  </si>
  <si>
    <t>3.</t>
  </si>
  <si>
    <t>Bilance, výroba a spotřeba elektřiny</t>
  </si>
  <si>
    <t>Bilance elektřiny - zdroje</t>
  </si>
  <si>
    <t>Bilance elektřiny - spotřeba</t>
  </si>
  <si>
    <t>4.</t>
  </si>
  <si>
    <t>3.1.</t>
  </si>
  <si>
    <t>3.2.</t>
  </si>
  <si>
    <t>5.</t>
  </si>
  <si>
    <t>Výroba elektřiny podle technologií a paliv</t>
  </si>
  <si>
    <t>4.1.</t>
  </si>
  <si>
    <t>4.2.</t>
  </si>
  <si>
    <t>4.3.</t>
  </si>
  <si>
    <t>4.4.</t>
  </si>
  <si>
    <t>4.5.</t>
  </si>
  <si>
    <t>4.6.</t>
  </si>
  <si>
    <t>6.</t>
  </si>
  <si>
    <t>6.1.</t>
  </si>
  <si>
    <t>6.2.</t>
  </si>
  <si>
    <t>7.</t>
  </si>
  <si>
    <t>6.3.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</si>
  <si>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</si>
  <si>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</si>
  <si>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</si>
  <si>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</si>
  <si>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</si>
  <si>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</si>
  <si>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</si>
  <si>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</si>
  <si>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</si>
  <si>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</si>
  <si>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</si>
  <si>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</si>
  <si>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</si>
  <si>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Výroba a spotřeba elektřiny v jednotlivých krajích ČR</t>
  </si>
  <si>
    <t>7.14.</t>
  </si>
  <si>
    <t>8.</t>
  </si>
  <si>
    <t>Výroba a spotřeba elektřiny v krajích ČR a RDS</t>
  </si>
  <si>
    <t>6.4.</t>
  </si>
  <si>
    <t>6.5.</t>
  </si>
  <si>
    <t>9.</t>
  </si>
  <si>
    <t>9.1.</t>
  </si>
  <si>
    <t>9.2.</t>
  </si>
  <si>
    <t>9.3.</t>
  </si>
  <si>
    <t>10.</t>
  </si>
  <si>
    <t>3.  Bilance, výroba a spotřeba elektřiny</t>
  </si>
  <si>
    <t>3.1.  Bilance elektřiny - zdroje [GWh]</t>
  </si>
  <si>
    <t>3.2.  Bilance elektřiny - spotřeba [GWh]</t>
  </si>
  <si>
    <t>4. Výroba elektřiny podle technologií a paliv</t>
  </si>
  <si>
    <t>5. Instalovaný výkon v ES ČR a rozdělení do jednotlivých krajů v ČR [MW]</t>
  </si>
  <si>
    <t>6. Výroba a spotřeba elektřiny v krajích ČR a RDS</t>
  </si>
  <si>
    <t>6.1. Výroba elektřiny v krajích ČR podle technologie elektráren [MWh]</t>
  </si>
  <si>
    <t>6.2. Spotřeba elektřiny netto v krajích ČR podle kategorie spotřeb [MWh]</t>
  </si>
  <si>
    <t>6.3. Spotřeba elektřiny v krajích ČR podle sektorů národního hospodářství [MWh]</t>
  </si>
  <si>
    <t>6.4. Spotřeba elektřiny netto v jednotlivých soustavách RDS [MWh]</t>
  </si>
  <si>
    <t>6.5. Bilance fyzických toků PS a RDS</t>
  </si>
  <si>
    <t>7.1. Výroba a spotřeba: Hlavní město Praha</t>
  </si>
  <si>
    <t>7. Výroba a spotřeba elektřiny v jednotlivých krajích ČR</t>
  </si>
  <si>
    <t>7.2. Výroba a spotřeba: Jihočeský kraj</t>
  </si>
  <si>
    <t>7.3. Výroba a spotřeba: Jihomoravský kraj</t>
  </si>
  <si>
    <t>7.4. Výroba a spotřeba: Karlovarský kraj</t>
  </si>
  <si>
    <t>7.5. Výroba a spotřeba: Kraj Vysočina</t>
  </si>
  <si>
    <t>7.6. Výroba a spotřeba: Královéhradecký kraj</t>
  </si>
  <si>
    <t>7.7. Výroba a spotřeba: Liberecký kraj</t>
  </si>
  <si>
    <t>7.8. Výroba a spotřeba: Moravskoslezský kraj</t>
  </si>
  <si>
    <t>7.9. Výroba a spotřeba: Olomoucký kraj</t>
  </si>
  <si>
    <t>7.10. Výroba a spotřeba: Pardubický kraj</t>
  </si>
  <si>
    <t>7.11. Výroba a spotřeba: Plzeňský kraj</t>
  </si>
  <si>
    <t>7.12. Výroba a spotřeba: Středočeský kraj</t>
  </si>
  <si>
    <t>7.13. Výroba a spotřeba: Ústecký kraj</t>
  </si>
  <si>
    <t>7.14. Výroba a spotřeba: Zlínský kraj</t>
  </si>
  <si>
    <t>8. Přeshraniční fyzické toky [GWh]</t>
  </si>
  <si>
    <t>10. Doplňující grafy</t>
  </si>
  <si>
    <t xml:space="preserve">Zatížení brutto </t>
  </si>
  <si>
    <t>Zatížení brutto</t>
  </si>
  <si>
    <t>Úvod</t>
  </si>
  <si>
    <t>Komentář</t>
  </si>
  <si>
    <t>Vodní a přečerpávací vodní elektrárny</t>
  </si>
  <si>
    <t>Kombinovaná výroba elektřiny a tepla</t>
  </si>
  <si>
    <r>
      <t>Přeshraniční saldo</t>
    </r>
    <r>
      <rPr>
        <sz val="11"/>
        <rFont val="Calibri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</si>
  <si>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</si>
  <si>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Calibri"/>
        <family val="2"/>
        <charset val="238"/>
        <scheme val="minor"/>
      </rPr>
      <t>t</t>
    </r>
    <r>
      <rPr>
        <b/>
        <sz val="11"/>
        <rFont val="Calibri"/>
        <family val="2"/>
        <charset val="238"/>
        <scheme val="minor"/>
      </rPr>
      <t>) =</t>
    </r>
  </si>
  <si>
    <r>
      <t>Tuzemská brutto spotřeba (TBS)</t>
    </r>
    <r>
      <rPr>
        <sz val="11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</si>
  <si>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</si>
  <si>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Calibri"/>
        <family val="2"/>
        <charset val="238"/>
        <scheme val="minor"/>
      </rPr>
      <t>=</t>
    </r>
  </si>
  <si>
    <r>
      <t>Výroba elektřiny netto</t>
    </r>
    <r>
      <rPr>
        <sz val="11"/>
        <rFont val="Calibri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</si>
  <si>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</si>
  <si>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</si>
  <si>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</si>
  <si>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</si>
  <si>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</si>
  <si>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</si>
  <si>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2. Komentář</t>
  </si>
  <si>
    <r>
      <t>Zatížení (bez 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</si>
  <si>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t>Spotřeba brutto</t>
  </si>
  <si>
    <t>Přeshraniční saldo</t>
  </si>
  <si>
    <t>+</t>
  </si>
  <si>
    <t>-</t>
  </si>
  <si>
    <t>Struktura pokrytí denního maxima zatížení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</si>
  <si>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</si>
  <si>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</si>
  <si>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</si>
  <si>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</si>
  <si>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</si>
  <si>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</si>
  <si>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</si>
  <si>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</si>
  <si>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</si>
  <si>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t>9.4.</t>
  </si>
  <si>
    <t>9.5.</t>
  </si>
  <si>
    <t>9.6.</t>
  </si>
  <si>
    <t>9.7.</t>
  </si>
  <si>
    <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</si>
  <si>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</si>
  <si>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4.1.  Jaderné a parní elektrárny</t>
  </si>
  <si>
    <t>4.2.  Paroplynové a plynové a spalovací elektrárny</t>
  </si>
  <si>
    <t>4.5. Výroba z biomasy a bioplynu</t>
  </si>
  <si>
    <t>4.4. Fotovoltaické a větrné elektrárny</t>
  </si>
  <si>
    <t>4.6. Kombinovaná výroba elektřiny a tepla</t>
  </si>
  <si>
    <t>4.3. Vodní a přečerpávací vodní elektrárny</t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</si>
  <si>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</si>
  <si>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</si>
  <si>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</si>
  <si>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</si>
  <si>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</si>
  <si>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</si>
  <si>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</si>
  <si>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</si>
  <si>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</si>
  <si>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Měsíční maxima a minima zatížení brutto ES ČR</t>
  </si>
  <si>
    <t>9.1. Měsíční maxima a minima zatížení brutto ES ČR</t>
  </si>
  <si>
    <t>9.2. Denní maxima a minima zatížení brutto ES ČR</t>
  </si>
  <si>
    <t>9.8.</t>
  </si>
  <si>
    <t>Denní maxima a minima zatížení brutto ES ČR</t>
  </si>
  <si>
    <t>9. Maxima a minima zatížení</t>
  </si>
  <si>
    <t>Maxima a minima zatížení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</si>
  <si>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</si>
  <si>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</si>
  <si>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</si>
  <si>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Struktura pokrytí denního minima zatížení</t>
  </si>
  <si>
    <t>I. čtvrtletí 2021</t>
  </si>
  <si>
    <t>Energetický regulační úřad (ERÚ) zveřejňuje Čtvrtletní zprávu o provozu elektrizační soustavy ČR za I. čtvrtletí roku 2021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 Zdroje dat jsou uvedeny u jednotlivých tabulek ve zprávě.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2021, kterou ERÚ předpokládá zveřejnit do konce května roku 2022.
Případné dotazy či připomínky zasílejte na emailovou adresu elektro.statistika@eru.cz.</t>
  </si>
  <si>
    <t>EG.D, a.s.</t>
  </si>
  <si>
    <t>* 3:00</t>
  </si>
  <si>
    <t>* změna času</t>
  </si>
  <si>
    <r>
      <rPr>
        <b/>
        <sz val="12"/>
        <rFont val="Calibri"/>
        <family val="2"/>
        <charset val="238"/>
        <scheme val="minor"/>
      </rPr>
      <t>Výroba elektřiny brutto</t>
    </r>
    <r>
      <rPr>
        <sz val="12"/>
        <rFont val="Calibri"/>
        <family val="2"/>
        <charset val="238"/>
        <scheme val="minor"/>
      </rPr>
      <t xml:space="preserve"> za I. čtvrtletí roku 2021 vzrostla oproti stejnému období předchozího roku o 3,6 %. Celkem bylo vyrobeno </t>
    </r>
    <r>
      <rPr>
        <b/>
        <sz val="12"/>
        <rFont val="Calibri"/>
        <family val="2"/>
        <charset val="238"/>
        <scheme val="minor"/>
      </rPr>
      <t>23 TWh</t>
    </r>
    <r>
      <rPr>
        <sz val="12"/>
        <rFont val="Calibri"/>
        <family val="2"/>
        <charset val="238"/>
        <scheme val="minor"/>
      </rPr>
      <t xml:space="preserve"> elektřiny brutto, to je o 0,8 TWh více než v I. čtvrtletí roku 2020 (údaje za I. čtvrtletí roku 2020 z roční zprávy o provozu ES ČR 2020). K nárůstu došlo ve všech třech měsících prvního čtvrtletí roku 2021. Největší nárůst byl zaznamenán v březnu, a to o 7,7 %, v lednu pak o 2,4 %, v únoru činil nárůst 0,9 %. Největší meziroční absolutní změnu výroby elektřiny zaznamenaly jaderné elektrárny, a to nárůst o 0,6 TWh, tj. o 7,8 %. Vzrostla rovněž výroba u vodních elektráren o 48,1 %; zde došlo u velkých vodních elektráren k nárůstu o 142,2 %, u malých vodních elektráren pak o 6,9 %. Více vyrobily také paroplynové elektrárny o 8 %, plynové a spalovací elektrárny o 2,6 % a parní elektrárny o 0,4 %. Naproti tomu větrné elektrárny vyrobily o 0,1 TWh méně, což činí pokles o 42,5 %. Klesla také celková výroba u fotovoltaických elektráren o 20,4 % a přečerpávacích elektráren o 4,8 %.
Meziroční pokles instalovaného výkonu parních elektráren o 4,4 %, tj. 457 MW, byl způsoben zejména odstavením zdroje v Ústeckém kraji. Meziroční nárůst instalovaného výkonu plynových a spalovacích elektráren o 2,1 % byl způsoben především spuštěním zdrojů v Moravskoslezském, Olomouckém, Ústeckém a Středočeském kraji.
</t>
    </r>
    <r>
      <rPr>
        <b/>
        <sz val="12"/>
        <rFont val="Calibri"/>
        <family val="2"/>
        <charset val="238"/>
        <scheme val="minor"/>
      </rPr>
      <t>Tuzemská brutto spotřeba</t>
    </r>
    <r>
      <rPr>
        <sz val="12"/>
        <rFont val="Calibri"/>
        <family val="2"/>
        <charset val="238"/>
        <scheme val="minor"/>
      </rPr>
      <t xml:space="preserve"> za I. čtvrtletí roku 2021 byla </t>
    </r>
    <r>
      <rPr>
        <b/>
        <sz val="12"/>
        <rFont val="Calibri"/>
        <family val="2"/>
        <charset val="238"/>
        <scheme val="minor"/>
      </rPr>
      <t>20,3 TWh</t>
    </r>
    <r>
      <rPr>
        <sz val="12"/>
        <rFont val="Calibri"/>
        <family val="2"/>
        <charset val="238"/>
        <scheme val="minor"/>
      </rPr>
      <t>, tj. meziroční nárůst o 0,7 %. Pokles byl zaznamenán pouze v měsíci lednu, o 1,4 %, v březnu spotřeba stoupla o 3,5 % a v únoru o 0,3 %. Celková spotřeba elektřiny v krajích meziročně stoupla o 2,6 %. Největší nárůst byl ve Zlínském kraji o 7,6 % a v Olomouckém a Středočeském kraji o 6,3 %. Nejvíce pak poklesla spotřeba elektřiny v Praze o 3,7 % a Moravskoslezském kraji o 2,5 %. Spotřeba elektřiny domácností stoupla o 14,8 %, nárůst byl zaznamenán ve všech krajích. Nejvíce spotřeba domácností vzrostla ve Středočeském kraji o 17 %, v Ústeckém kraji o 16,5 %, v Karlovarském kraji o 16,1 % a Plzeňském kraji o 16 %. Došlo k snížení spotřeby velkoodběru z vvn o 2,8 % a k poklesu spotřeby velkoodběru z vn o 1,8 %. Spotřeba maloodběru podnikatelů klesla o 2,6 %.
Z vyhodnocení salda, které dosáhlo hodnoty -2,5 TWh v I. čtvrtletí roku 2021, je zřejmé, že trvá převaha exportu nad importem. Meziročně se záporné saldo zvýšilo o 0,5 TWh (23,24 %). Na tuto meziroční změnu měl především vliv pokles importu elektřiny o 1 TWh (- 24,3 %).
Maximum zatížení brutto v daném čtvrtletí představovalo 12 097 MW a bylo dosaženo dne 15. 2. v 9:00 hod. Minimum zatížení brutto představovalo 6 457 MW a bylo dosaženo dne 2. 1. v 1:00 hod.</t>
    </r>
  </si>
  <si>
    <t>Zemědělství a lesnictví</t>
  </si>
  <si>
    <t>zdroj dat: výkaz ERÚ-E1, OTE, a.s.</t>
  </si>
  <si>
    <t>zdroj dat: výkaz ERÚ-E1, ERÚ-E2, ERÚ-E3, OTE, a.s.</t>
  </si>
  <si>
    <t>zdroj dat: výkaz ERÚ-E1</t>
  </si>
  <si>
    <t>zdroj dat: výkaz ERÚ-E1 (nad 10 MW), OTE, a.s. (do 10 MW)</t>
  </si>
  <si>
    <t>zdroj dat: výkaz ERÚ-E2</t>
  </si>
  <si>
    <t>zdroj dat: výkaz ERÚ-E1, ERÚ-E2</t>
  </si>
  <si>
    <t>zdroj dat: výkaz ERÚ-E2, ERÚ-E3</t>
  </si>
  <si>
    <t>9:00</t>
  </si>
  <si>
    <t>12:00</t>
  </si>
  <si>
    <t>:00</t>
  </si>
  <si>
    <t>1:00</t>
  </si>
  <si>
    <t>0:00</t>
  </si>
  <si>
    <t>9.3.  Den maxima zatížení ES ČR za měsíc leden: 18. 1. 2021</t>
  </si>
  <si>
    <t>9.4.  Den maxima zatížení ES ČR za měsíc únor: 15. 2. 2021</t>
  </si>
  <si>
    <t>9.5.  Den maxima zatížení ES ČR za měsíc březen: 11. 3. 2021</t>
  </si>
  <si>
    <t>9.6.  Den minima zatížení ES ČR za měsíc leden: 2. 1. 2021</t>
  </si>
  <si>
    <t>9.7.  Den minima zatížení ES ČR za měsíc únor: 28. 2. 2021</t>
  </si>
  <si>
    <t>9.8.  Den minima zatížení ES ČR za měsíc březen: 28. 3.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</si>
</sst>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4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10"/>
      <color rgb="FF005DA2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b/>
      <vertAlign val="subscript"/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theme="2" tint="-0.499984740745262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theme="2"/>
      <name val="Calibri"/>
      <family val="2"/>
      <charset val="238"/>
      <scheme val="minor"/>
    </font>
    <font>
      <sz val="9"/>
      <color theme="2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/>
        <bgColor rgb="FF000000"/>
      </patternFill>
    </fill>
  </fills>
  <borders count="3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thick">
        <color theme="0"/>
      </right>
      <top style="hair">
        <color auto="1"/>
      </top>
      <bottom style="hair">
        <color auto="1"/>
      </bottom>
      <diagonal/>
    </border>
    <border>
      <left style="medium">
        <color theme="2" tint="-0.499984740745262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hair">
        <color auto="1"/>
      </right>
      <top style="hair">
        <color auto="1"/>
      </top>
      <bottom/>
      <diagonal/>
    </border>
    <border>
      <left/>
      <right style="thick">
        <color theme="0"/>
      </right>
      <top style="hair">
        <color auto="1"/>
      </top>
      <bottom/>
      <diagonal/>
    </border>
    <border>
      <left style="thick">
        <color theme="0"/>
      </left>
      <right/>
      <top style="hair">
        <color auto="1"/>
      </top>
      <bottom/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</borders>
  <cellStyleXfs count="45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1" applyNumberFormat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" fillId="4" borderId="5" applyNumberFormat="0" applyFont="0" applyAlignment="0" applyProtection="0"/>
    <xf numFmtId="0" fontId="12" fillId="0" borderId="6" applyNumberFormat="0" applyFill="0" applyAlignment="0" applyProtection="0"/>
    <xf numFmtId="0" fontId="13" fillId="6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7" borderId="7" applyNumberFormat="0" applyAlignment="0" applyProtection="0"/>
    <xf numFmtId="0" fontId="15" fillId="13" borderId="7" applyNumberFormat="0" applyAlignment="0" applyProtection="0"/>
    <xf numFmtId="0" fontId="16" fillId="13" borderId="8" applyNumberFormat="0" applyAlignment="0" applyProtection="0"/>
    <xf numFmtId="0" fontId="17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9" fontId="2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528">
    <xf numFmtId="0" fontId="0" fillId="0" borderId="0" xfId="0"/>
    <xf numFmtId="0" fontId="19" fillId="0" borderId="0" xfId="0" applyFont="1"/>
    <xf numFmtId="0" fontId="20" fillId="0" borderId="0" xfId="0" applyFont="1"/>
    <xf numFmtId="0" fontId="20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18" borderId="0" xfId="0" applyFont="1" applyFill="1" applyBorder="1"/>
    <xf numFmtId="164" fontId="22" fillId="18" borderId="0" xfId="0" applyNumberFormat="1" applyFont="1" applyFill="1" applyBorder="1"/>
    <xf numFmtId="0" fontId="27" fillId="18" borderId="0" xfId="0" applyFont="1" applyFill="1" applyBorder="1" applyAlignment="1">
      <alignment horizontal="right" vertical="top"/>
    </xf>
    <xf numFmtId="0" fontId="22" fillId="0" borderId="0" xfId="0" applyFont="1"/>
    <xf numFmtId="164" fontId="24" fillId="0" borderId="0" xfId="0" applyNumberFormat="1" applyFont="1" applyFill="1" applyBorder="1"/>
    <xf numFmtId="0" fontId="22" fillId="0" borderId="0" xfId="0" applyFont="1" applyFill="1" applyBorder="1"/>
    <xf numFmtId="0" fontId="20" fillId="0" borderId="0" xfId="0" applyFont="1" applyFill="1" applyBorder="1"/>
    <xf numFmtId="49" fontId="24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top"/>
    </xf>
    <xf numFmtId="0" fontId="23" fillId="0" borderId="0" xfId="0" applyFont="1" applyFill="1" applyBorder="1"/>
    <xf numFmtId="0" fontId="28" fillId="0" borderId="0" xfId="0" applyFont="1" applyFill="1" applyBorder="1" applyAlignment="1">
      <alignment horizontal="right" vertical="top"/>
    </xf>
    <xf numFmtId="0" fontId="23" fillId="0" borderId="0" xfId="0" applyFont="1"/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164" fontId="22" fillId="0" borderId="0" xfId="0" applyNumberFormat="1" applyFont="1" applyFill="1" applyBorder="1"/>
    <xf numFmtId="0" fontId="24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0" fontId="26" fillId="0" borderId="0" xfId="0" applyFont="1" applyFill="1" applyBorder="1" applyAlignment="1">
      <alignment horizontal="right" vertical="center"/>
    </xf>
    <xf numFmtId="9" fontId="26" fillId="0" borderId="0" xfId="41" applyFont="1" applyFill="1" applyBorder="1"/>
    <xf numFmtId="0" fontId="37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37" fillId="0" borderId="0" xfId="0" applyFont="1" applyAlignment="1">
      <alignment horizontal="right" vertical="center"/>
    </xf>
    <xf numFmtId="0" fontId="19" fillId="0" borderId="0" xfId="0" applyFont="1" applyAlignment="1"/>
    <xf numFmtId="0" fontId="22" fillId="0" borderId="0" xfId="0" applyFont="1" applyAlignment="1"/>
    <xf numFmtId="0" fontId="40" fillId="18" borderId="0" xfId="0" applyFont="1" applyFill="1" applyBorder="1"/>
    <xf numFmtId="164" fontId="40" fillId="18" borderId="0" xfId="0" applyNumberFormat="1" applyFont="1" applyFill="1" applyBorder="1"/>
    <xf numFmtId="0" fontId="22" fillId="18" borderId="0" xfId="0" applyFont="1" applyFill="1" applyBorder="1" applyAlignment="1"/>
    <xf numFmtId="165" fontId="22" fillId="18" borderId="0" xfId="0" applyNumberFormat="1" applyFont="1" applyFill="1" applyBorder="1" applyAlignment="1">
      <alignment horizontal="right"/>
    </xf>
    <xf numFmtId="0" fontId="18" fillId="0" borderId="0" xfId="0" applyFont="1"/>
    <xf numFmtId="164" fontId="22" fillId="0" borderId="0" xfId="0" applyNumberFormat="1" applyFont="1"/>
    <xf numFmtId="0" fontId="49" fillId="0" borderId="0" xfId="0" applyFont="1"/>
    <xf numFmtId="0" fontId="47" fillId="0" borderId="0" xfId="0" applyFont="1"/>
    <xf numFmtId="0" fontId="46" fillId="0" borderId="0" xfId="0" applyFont="1" applyAlignment="1"/>
    <xf numFmtId="49" fontId="50" fillId="0" borderId="0" xfId="0" applyNumberFormat="1" applyFont="1" applyAlignment="1">
      <alignment vertical="center"/>
    </xf>
    <xf numFmtId="0" fontId="47" fillId="0" borderId="0" xfId="0" applyFont="1" applyBorder="1"/>
    <xf numFmtId="0" fontId="47" fillId="18" borderId="0" xfId="0" applyFont="1" applyFill="1" applyBorder="1"/>
    <xf numFmtId="0" fontId="48" fillId="18" borderId="0" xfId="0" applyFont="1" applyFill="1" applyBorder="1"/>
    <xf numFmtId="0" fontId="51" fillId="0" borderId="0" xfId="0" applyFont="1"/>
    <xf numFmtId="0" fontId="44" fillId="0" borderId="0" xfId="0" applyFont="1" applyFill="1" applyBorder="1"/>
    <xf numFmtId="0" fontId="20" fillId="0" borderId="0" xfId="0" applyFont="1" applyAlignment="1">
      <alignment horizontal="right"/>
    </xf>
    <xf numFmtId="0" fontId="27" fillId="18" borderId="0" xfId="0" applyFont="1" applyFill="1" applyBorder="1" applyAlignment="1">
      <alignment vertical="top"/>
    </xf>
    <xf numFmtId="164" fontId="22" fillId="0" borderId="0" xfId="0" applyNumberFormat="1" applyFont="1" applyBorder="1"/>
    <xf numFmtId="0" fontId="47" fillId="0" borderId="0" xfId="0" applyFont="1" applyAlignment="1">
      <alignment vertical="top"/>
    </xf>
    <xf numFmtId="0" fontId="20" fillId="18" borderId="0" xfId="0" applyNumberFormat="1" applyFont="1" applyFill="1" applyBorder="1"/>
    <xf numFmtId="0" fontId="22" fillId="18" borderId="0" xfId="0" applyFont="1" applyFill="1" applyBorder="1"/>
    <xf numFmtId="0" fontId="41" fillId="0" borderId="0" xfId="0" applyFont="1" applyFill="1" applyBorder="1"/>
    <xf numFmtId="0" fontId="26" fillId="18" borderId="0" xfId="0" applyFont="1" applyFill="1" applyBorder="1"/>
    <xf numFmtId="49" fontId="26" fillId="18" borderId="0" xfId="0" applyNumberFormat="1" applyFont="1" applyFill="1" applyBorder="1"/>
    <xf numFmtId="49" fontId="45" fillId="18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18" borderId="0" xfId="0" applyFont="1" applyFill="1"/>
    <xf numFmtId="49" fontId="30" fillId="18" borderId="0" xfId="0" applyNumberFormat="1" applyFont="1" applyFill="1" applyBorder="1" applyAlignment="1">
      <alignment horizontal="right"/>
    </xf>
    <xf numFmtId="0" fontId="24" fillId="18" borderId="0" xfId="0" applyFont="1" applyFill="1" applyBorder="1" applyAlignment="1">
      <alignment vertical="center"/>
    </xf>
    <xf numFmtId="0" fontId="22" fillId="18" borderId="0" xfId="0" applyFont="1" applyFill="1" applyBorder="1" applyAlignment="1">
      <alignment horizontal="center"/>
    </xf>
    <xf numFmtId="0" fontId="22" fillId="0" borderId="0" xfId="0" applyNumberFormat="1" applyFont="1" applyFill="1" applyBorder="1" applyAlignment="1"/>
    <xf numFmtId="166" fontId="22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wrapText="1"/>
    </xf>
    <xf numFmtId="164" fontId="26" fillId="0" borderId="0" xfId="0" applyNumberFormat="1" applyFont="1" applyFill="1" applyBorder="1"/>
    <xf numFmtId="0" fontId="27" fillId="18" borderId="0" xfId="0" applyFont="1" applyFill="1" applyBorder="1" applyAlignment="1"/>
    <xf numFmtId="0" fontId="27" fillId="0" borderId="0" xfId="0" applyFont="1" applyAlignment="1"/>
    <xf numFmtId="0" fontId="24" fillId="0" borderId="0" xfId="0" applyFont="1" applyFill="1" applyBorder="1" applyAlignment="1">
      <alignment horizontal="center"/>
    </xf>
    <xf numFmtId="170" fontId="22" fillId="0" borderId="0" xfId="0" applyNumberFormat="1" applyFont="1" applyBorder="1"/>
    <xf numFmtId="0" fontId="27" fillId="0" borderId="0" xfId="0" applyFont="1" applyAlignment="1">
      <alignment horizontal="right"/>
    </xf>
    <xf numFmtId="164" fontId="26" fillId="0" borderId="0" xfId="0" applyNumberFormat="1" applyFont="1"/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171" fontId="22" fillId="0" borderId="0" xfId="41" applyNumberFormat="1" applyFont="1" applyFill="1" applyBorder="1"/>
    <xf numFmtId="171" fontId="22" fillId="0" borderId="0" xfId="0" applyNumberFormat="1" applyFont="1" applyFill="1" applyBorder="1"/>
    <xf numFmtId="0" fontId="26" fillId="0" borderId="0" xfId="41" applyNumberFormat="1" applyFont="1" applyFill="1" applyBorder="1"/>
    <xf numFmtId="0" fontId="36" fillId="0" borderId="0" xfId="0" applyFont="1" applyAlignment="1">
      <alignment horizontal="right"/>
    </xf>
    <xf numFmtId="170" fontId="26" fillId="0" borderId="0" xfId="0" applyNumberFormat="1" applyFont="1" applyBorder="1"/>
    <xf numFmtId="0" fontId="25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/>
    <xf numFmtId="0" fontId="24" fillId="0" borderId="0" xfId="0" applyFont="1" applyFill="1" applyBorder="1" applyAlignment="1">
      <alignment horizontal="center"/>
    </xf>
    <xf numFmtId="171" fontId="26" fillId="0" borderId="0" xfId="41" applyNumberFormat="1" applyFont="1"/>
    <xf numFmtId="171" fontId="26" fillId="0" borderId="0" xfId="41" applyNumberFormat="1" applyFont="1" applyBorder="1"/>
    <xf numFmtId="0" fontId="26" fillId="0" borderId="0" xfId="0" applyFont="1"/>
    <xf numFmtId="171" fontId="26" fillId="0" borderId="0" xfId="0" applyNumberFormat="1" applyFont="1"/>
    <xf numFmtId="0" fontId="22" fillId="0" borderId="0" xfId="0" applyFont="1" applyFill="1" applyBorder="1" applyAlignment="1">
      <alignment vertical="center" wrapText="1"/>
    </xf>
    <xf numFmtId="0" fontId="26" fillId="0" borderId="0" xfId="41" applyNumberFormat="1" applyFont="1" applyFill="1" applyBorder="1" applyAlignment="1"/>
    <xf numFmtId="0" fontId="22" fillId="0" borderId="0" xfId="0" applyNumberFormat="1" applyFont="1" applyBorder="1" applyAlignment="1"/>
    <xf numFmtId="0" fontId="22" fillId="0" borderId="0" xfId="0" applyNumberFormat="1" applyFont="1" applyAlignment="1"/>
    <xf numFmtId="0" fontId="26" fillId="0" borderId="0" xfId="41" applyNumberFormat="1" applyFont="1" applyAlignment="1"/>
    <xf numFmtId="0" fontId="26" fillId="0" borderId="0" xfId="0" applyNumberFormat="1" applyFont="1" applyAlignment="1"/>
    <xf numFmtId="0" fontId="26" fillId="0" borderId="0" xfId="0" applyNumberFormat="1" applyFont="1" applyBorder="1" applyAlignment="1"/>
    <xf numFmtId="0" fontId="26" fillId="0" borderId="0" xfId="41" applyNumberFormat="1" applyFont="1" applyBorder="1" applyAlignment="1"/>
    <xf numFmtId="0" fontId="22" fillId="0" borderId="0" xfId="0" applyNumberFormat="1" applyFont="1" applyFill="1" applyBorder="1" applyAlignment="1">
      <alignment wrapText="1"/>
    </xf>
    <xf numFmtId="0" fontId="22" fillId="0" borderId="0" xfId="0" applyFont="1" applyFill="1" applyBorder="1" applyAlignment="1"/>
    <xf numFmtId="0" fontId="58" fillId="18" borderId="0" xfId="0" applyFont="1" applyFill="1" applyBorder="1"/>
    <xf numFmtId="49" fontId="58" fillId="18" borderId="0" xfId="0" applyNumberFormat="1" applyFont="1" applyFill="1" applyBorder="1" applyAlignment="1">
      <alignment horizontal="right"/>
    </xf>
    <xf numFmtId="0" fontId="28" fillId="18" borderId="0" xfId="0" applyFont="1" applyFill="1" applyBorder="1" applyAlignment="1"/>
    <xf numFmtId="0" fontId="28" fillId="18" borderId="0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59" fillId="18" borderId="0" xfId="0" applyFont="1" applyFill="1" applyBorder="1" applyAlignment="1"/>
    <xf numFmtId="0" fontId="60" fillId="0" borderId="0" xfId="0" applyFont="1" applyFill="1" applyBorder="1" applyAlignment="1"/>
    <xf numFmtId="164" fontId="60" fillId="0" borderId="0" xfId="0" applyNumberFormat="1" applyFont="1" applyFill="1" applyBorder="1"/>
    <xf numFmtId="0" fontId="22" fillId="0" borderId="0" xfId="0" applyFont="1" applyFill="1"/>
    <xf numFmtId="0" fontId="23" fillId="0" borderId="0" xfId="0" applyFont="1" applyFill="1"/>
    <xf numFmtId="0" fontId="22" fillId="0" borderId="0" xfId="0" applyFont="1" applyFill="1" applyAlignment="1"/>
    <xf numFmtId="0" fontId="22" fillId="0" borderId="0" xfId="0" applyFont="1" applyFill="1" applyAlignment="1">
      <alignment vertical="center"/>
    </xf>
    <xf numFmtId="166" fontId="26" fillId="0" borderId="0" xfId="0" applyNumberFormat="1" applyFont="1" applyFill="1" applyBorder="1" applyAlignment="1">
      <alignment horizontal="center"/>
    </xf>
    <xf numFmtId="166" fontId="26" fillId="0" borderId="0" xfId="0" applyNumberFormat="1" applyFont="1" applyFill="1" applyBorder="1" applyAlignment="1"/>
    <xf numFmtId="168" fontId="24" fillId="0" borderId="0" xfId="0" applyNumberFormat="1" applyFont="1" applyFill="1" applyBorder="1" applyAlignment="1">
      <alignment horizontal="left"/>
    </xf>
    <xf numFmtId="168" fontId="24" fillId="0" borderId="0" xfId="0" applyNumberFormat="1" applyFont="1" applyFill="1" applyBorder="1" applyAlignment="1">
      <alignment horizontal="right"/>
    </xf>
    <xf numFmtId="0" fontId="53" fillId="18" borderId="0" xfId="0" applyFont="1" applyFill="1" applyBorder="1" applyAlignment="1"/>
    <xf numFmtId="0" fontId="27" fillId="0" borderId="0" xfId="0" applyFont="1" applyFill="1" applyBorder="1"/>
    <xf numFmtId="0" fontId="27" fillId="0" borderId="0" xfId="0" applyFont="1" applyFill="1" applyBorder="1" applyAlignment="1">
      <alignment vertical="top"/>
    </xf>
    <xf numFmtId="0" fontId="22" fillId="0" borderId="0" xfId="42" applyFont="1" applyFill="1" applyBorder="1"/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left" vertical="top"/>
    </xf>
    <xf numFmtId="49" fontId="20" fillId="18" borderId="0" xfId="0" applyNumberFormat="1" applyFont="1" applyFill="1" applyBorder="1" applyAlignment="1">
      <alignment horizontal="right"/>
    </xf>
    <xf numFmtId="0" fontId="48" fillId="0" borderId="0" xfId="44" applyFont="1"/>
    <xf numFmtId="0" fontId="64" fillId="0" borderId="0" xfId="44" applyFont="1"/>
    <xf numFmtId="0" fontId="64" fillId="0" borderId="0" xfId="0" applyFont="1"/>
    <xf numFmtId="0" fontId="22" fillId="18" borderId="10" xfId="0" applyFont="1" applyFill="1" applyBorder="1" applyAlignment="1">
      <alignment horizontal="left" indent="1"/>
    </xf>
    <xf numFmtId="0" fontId="24" fillId="20" borderId="17" xfId="0" applyFont="1" applyFill="1" applyBorder="1" applyAlignment="1">
      <alignment horizontal="center" vertical="center"/>
    </xf>
    <xf numFmtId="0" fontId="24" fillId="20" borderId="18" xfId="0" applyFont="1" applyFill="1" applyBorder="1" applyAlignment="1">
      <alignment horizontal="center" vertical="center"/>
    </xf>
    <xf numFmtId="0" fontId="24" fillId="20" borderId="10" xfId="0" applyFont="1" applyFill="1" applyBorder="1" applyAlignment="1">
      <alignment horizontal="center" vertical="center"/>
    </xf>
    <xf numFmtId="164" fontId="22" fillId="18" borderId="17" xfId="0" applyNumberFormat="1" applyFont="1" applyFill="1" applyBorder="1" applyAlignment="1">
      <alignment horizontal="right"/>
    </xf>
    <xf numFmtId="164" fontId="22" fillId="18" borderId="18" xfId="0" applyNumberFormat="1" applyFont="1" applyFill="1" applyBorder="1" applyAlignment="1">
      <alignment horizontal="right"/>
    </xf>
    <xf numFmtId="164" fontId="22" fillId="18" borderId="10" xfId="0" applyNumberFormat="1" applyFont="1" applyFill="1" applyBorder="1" applyAlignment="1">
      <alignment horizontal="right"/>
    </xf>
    <xf numFmtId="164" fontId="22" fillId="18" borderId="19" xfId="0" applyNumberFormat="1" applyFont="1" applyFill="1" applyBorder="1" applyAlignment="1">
      <alignment horizontal="right"/>
    </xf>
    <xf numFmtId="164" fontId="22" fillId="18" borderId="20" xfId="0" applyNumberFormat="1" applyFont="1" applyFill="1" applyBorder="1" applyAlignment="1">
      <alignment horizontal="right"/>
    </xf>
    <xf numFmtId="164" fontId="22" fillId="18" borderId="21" xfId="0" applyNumberFormat="1" applyFont="1" applyFill="1" applyBorder="1" applyAlignment="1">
      <alignment horizontal="right"/>
    </xf>
    <xf numFmtId="164" fontId="22" fillId="18" borderId="18" xfId="0" applyNumberFormat="1" applyFont="1" applyFill="1" applyBorder="1"/>
    <xf numFmtId="164" fontId="22" fillId="18" borderId="27" xfId="0" applyNumberFormat="1" applyFont="1" applyFill="1" applyBorder="1"/>
    <xf numFmtId="164" fontId="22" fillId="18" borderId="20" xfId="0" applyNumberFormat="1" applyFont="1" applyFill="1" applyBorder="1"/>
    <xf numFmtId="164" fontId="22" fillId="18" borderId="17" xfId="0" applyNumberFormat="1" applyFont="1" applyFill="1" applyBorder="1"/>
    <xf numFmtId="164" fontId="22" fillId="18" borderId="19" xfId="0" applyNumberFormat="1" applyFont="1" applyFill="1" applyBorder="1"/>
    <xf numFmtId="164" fontId="22" fillId="18" borderId="10" xfId="0" applyNumberFormat="1" applyFont="1" applyFill="1" applyBorder="1"/>
    <xf numFmtId="0" fontId="64" fillId="0" borderId="0" xfId="0" applyFont="1" applyFill="1" applyBorder="1"/>
    <xf numFmtId="49" fontId="20" fillId="0" borderId="0" xfId="0" applyNumberFormat="1" applyFont="1" applyFill="1" applyBorder="1" applyAlignment="1">
      <alignment horizontal="right"/>
    </xf>
    <xf numFmtId="0" fontId="57" fillId="21" borderId="17" xfId="0" applyFont="1" applyFill="1" applyBorder="1" applyAlignment="1">
      <alignment horizontal="center" vertical="center"/>
    </xf>
    <xf numFmtId="0" fontId="57" fillId="21" borderId="18" xfId="0" applyFont="1" applyFill="1" applyBorder="1" applyAlignment="1">
      <alignment horizontal="center" vertical="center"/>
    </xf>
    <xf numFmtId="164" fontId="24" fillId="19" borderId="17" xfId="0" applyNumberFormat="1" applyFont="1" applyFill="1" applyBorder="1" applyAlignment="1"/>
    <xf numFmtId="164" fontId="24" fillId="19" borderId="18" xfId="0" applyNumberFormat="1" applyFont="1" applyFill="1" applyBorder="1" applyAlignment="1">
      <alignment wrapText="1"/>
    </xf>
    <xf numFmtId="164" fontId="24" fillId="19" borderId="10" xfId="0" applyNumberFormat="1" applyFont="1" applyFill="1" applyBorder="1" applyAlignment="1"/>
    <xf numFmtId="0" fontId="22" fillId="0" borderId="10" xfId="0" applyFont="1" applyFill="1" applyBorder="1" applyAlignment="1">
      <alignment horizontal="left" indent="1"/>
    </xf>
    <xf numFmtId="164" fontId="22" fillId="0" borderId="19" xfId="0" applyNumberFormat="1" applyFont="1" applyFill="1" applyBorder="1"/>
    <xf numFmtId="164" fontId="22" fillId="0" borderId="20" xfId="0" applyNumberFormat="1" applyFont="1" applyFill="1" applyBorder="1"/>
    <xf numFmtId="164" fontId="22" fillId="0" borderId="21" xfId="0" applyNumberFormat="1" applyFont="1" applyFill="1" applyBorder="1"/>
    <xf numFmtId="164" fontId="22" fillId="0" borderId="17" xfId="0" applyNumberFormat="1" applyFont="1" applyFill="1" applyBorder="1"/>
    <xf numFmtId="164" fontId="22" fillId="0" borderId="18" xfId="0" applyNumberFormat="1" applyFont="1" applyFill="1" applyBorder="1"/>
    <xf numFmtId="164" fontId="22" fillId="0" borderId="10" xfId="0" applyNumberFormat="1" applyFont="1" applyFill="1" applyBorder="1"/>
    <xf numFmtId="164" fontId="24" fillId="19" borderId="22" xfId="0" applyNumberFormat="1" applyFont="1" applyFill="1" applyBorder="1" applyAlignment="1"/>
    <xf numFmtId="164" fontId="24" fillId="19" borderId="24" xfId="0" applyNumberFormat="1" applyFont="1" applyFill="1" applyBorder="1" applyAlignment="1">
      <alignment wrapText="1"/>
    </xf>
    <xf numFmtId="164" fontId="24" fillId="19" borderId="11" xfId="0" applyNumberFormat="1" applyFont="1" applyFill="1" applyBorder="1" applyAlignment="1"/>
    <xf numFmtId="164" fontId="22" fillId="0" borderId="17" xfId="0" applyNumberFormat="1" applyFont="1" applyFill="1" applyBorder="1" applyAlignment="1">
      <alignment horizontal="right"/>
    </xf>
    <xf numFmtId="164" fontId="22" fillId="0" borderId="18" xfId="0" applyNumberFormat="1" applyFont="1" applyFill="1" applyBorder="1" applyAlignment="1">
      <alignment horizontal="right"/>
    </xf>
    <xf numFmtId="164" fontId="22" fillId="0" borderId="10" xfId="0" applyNumberFormat="1" applyFont="1" applyFill="1" applyBorder="1" applyAlignment="1">
      <alignment horizontal="right"/>
    </xf>
    <xf numFmtId="164" fontId="22" fillId="0" borderId="22" xfId="0" applyNumberFormat="1" applyFont="1" applyFill="1" applyBorder="1"/>
    <xf numFmtId="164" fontId="22" fillId="0" borderId="24" xfId="0" applyNumberFormat="1" applyFont="1" applyFill="1" applyBorder="1"/>
    <xf numFmtId="164" fontId="22" fillId="0" borderId="25" xfId="0" applyNumberFormat="1" applyFont="1" applyFill="1" applyBorder="1"/>
    <xf numFmtId="164" fontId="22" fillId="0" borderId="23" xfId="0" applyNumberFormat="1" applyFont="1" applyFill="1" applyBorder="1"/>
    <xf numFmtId="164" fontId="22" fillId="0" borderId="29" xfId="0" applyNumberFormat="1" applyFont="1" applyFill="1" applyBorder="1"/>
    <xf numFmtId="164" fontId="22" fillId="0" borderId="12" xfId="0" applyNumberFormat="1" applyFont="1" applyFill="1" applyBorder="1"/>
    <xf numFmtId="0" fontId="64" fillId="18" borderId="0" xfId="0" applyFont="1" applyFill="1" applyBorder="1"/>
    <xf numFmtId="0" fontId="25" fillId="20" borderId="12" xfId="0" applyFont="1" applyFill="1" applyBorder="1" applyAlignment="1">
      <alignment horizontal="center" vertical="center" wrapText="1"/>
    </xf>
    <xf numFmtId="164" fontId="24" fillId="19" borderId="18" xfId="0" applyNumberFormat="1" applyFont="1" applyFill="1" applyBorder="1"/>
    <xf numFmtId="0" fontId="22" fillId="0" borderId="10" xfId="0" applyFont="1" applyFill="1" applyBorder="1" applyAlignment="1">
      <alignment horizontal="left" vertical="center" indent="1"/>
    </xf>
    <xf numFmtId="164" fontId="22" fillId="0" borderId="28" xfId="0" applyNumberFormat="1" applyFont="1" applyFill="1" applyBorder="1"/>
    <xf numFmtId="0" fontId="64" fillId="18" borderId="0" xfId="0" applyFont="1" applyFill="1"/>
    <xf numFmtId="164" fontId="22" fillId="0" borderId="17" xfId="0" applyNumberFormat="1" applyFont="1" applyFill="1" applyBorder="1" applyAlignment="1"/>
    <xf numFmtId="164" fontId="22" fillId="0" borderId="26" xfId="0" applyNumberFormat="1" applyFont="1" applyFill="1" applyBorder="1"/>
    <xf numFmtId="0" fontId="22" fillId="0" borderId="10" xfId="0" applyFont="1" applyFill="1" applyBorder="1" applyAlignment="1">
      <alignment horizontal="left" wrapText="1" indent="1"/>
    </xf>
    <xf numFmtId="0" fontId="22" fillId="0" borderId="10" xfId="0" applyFont="1" applyFill="1" applyBorder="1" applyAlignment="1">
      <alignment horizontal="left" vertical="center" wrapText="1" indent="1"/>
    </xf>
    <xf numFmtId="0" fontId="22" fillId="0" borderId="11" xfId="0" applyFont="1" applyBorder="1" applyAlignment="1">
      <alignment horizontal="left" indent="1"/>
    </xf>
    <xf numFmtId="0" fontId="22" fillId="0" borderId="31" xfId="0" applyFont="1" applyBorder="1" applyAlignment="1">
      <alignment horizontal="left" indent="1"/>
    </xf>
    <xf numFmtId="0" fontId="22" fillId="0" borderId="30" xfId="0" applyFont="1" applyBorder="1" applyAlignment="1">
      <alignment horizontal="left" indent="1"/>
    </xf>
    <xf numFmtId="164" fontId="22" fillId="0" borderId="17" xfId="0" applyNumberFormat="1" applyFont="1" applyBorder="1"/>
    <xf numFmtId="164" fontId="22" fillId="0" borderId="18" xfId="0" applyNumberFormat="1" applyFont="1" applyBorder="1"/>
    <xf numFmtId="164" fontId="22" fillId="0" borderId="10" xfId="0" applyNumberFormat="1" applyFont="1" applyBorder="1"/>
    <xf numFmtId="164" fontId="22" fillId="0" borderId="28" xfId="0" applyNumberFormat="1" applyFont="1" applyBorder="1"/>
    <xf numFmtId="164" fontId="22" fillId="0" borderId="21" xfId="0" applyNumberFormat="1" applyFont="1" applyBorder="1"/>
    <xf numFmtId="0" fontId="24" fillId="20" borderId="18" xfId="0" applyFont="1" applyFill="1" applyBorder="1" applyAlignment="1">
      <alignment horizontal="right" vertical="center" wrapText="1"/>
    </xf>
    <xf numFmtId="0" fontId="24" fillId="19" borderId="18" xfId="0" applyFont="1" applyFill="1" applyBorder="1" applyAlignment="1"/>
    <xf numFmtId="164" fontId="24" fillId="19" borderId="18" xfId="0" applyNumberFormat="1" applyFont="1" applyFill="1" applyBorder="1" applyAlignment="1"/>
    <xf numFmtId="0" fontId="22" fillId="0" borderId="18" xfId="0" applyFont="1" applyFill="1" applyBorder="1" applyAlignment="1">
      <alignment horizontal="left" indent="1"/>
    </xf>
    <xf numFmtId="164" fontId="22" fillId="0" borderId="18" xfId="0" applyNumberFormat="1" applyFont="1" applyFill="1" applyBorder="1" applyAlignment="1"/>
    <xf numFmtId="0" fontId="22" fillId="0" borderId="26" xfId="0" applyFont="1" applyFill="1" applyBorder="1" applyAlignment="1">
      <alignment horizontal="left" indent="1"/>
    </xf>
    <xf numFmtId="164" fontId="22" fillId="0" borderId="20" xfId="0" applyNumberFormat="1" applyFont="1" applyFill="1" applyBorder="1" applyAlignment="1"/>
    <xf numFmtId="164" fontId="22" fillId="0" borderId="10" xfId="0" applyNumberFormat="1" applyFont="1" applyFill="1" applyBorder="1" applyAlignment="1"/>
    <xf numFmtId="0" fontId="24" fillId="20" borderId="18" xfId="0" applyFont="1" applyFill="1" applyBorder="1" applyAlignment="1">
      <alignment horizontal="right" vertical="center"/>
    </xf>
    <xf numFmtId="0" fontId="24" fillId="19" borderId="18" xfId="0" applyFont="1" applyFill="1" applyBorder="1" applyAlignment="1">
      <alignment horizontal="left"/>
    </xf>
    <xf numFmtId="0" fontId="24" fillId="19" borderId="18" xfId="0" applyFont="1" applyFill="1" applyBorder="1" applyAlignment="1">
      <alignment vertical="center"/>
    </xf>
    <xf numFmtId="0" fontId="22" fillId="0" borderId="18" xfId="0" applyFont="1" applyFill="1" applyBorder="1" applyAlignment="1">
      <alignment horizontal="left" vertical="center" indent="1"/>
    </xf>
    <xf numFmtId="0" fontId="22" fillId="0" borderId="26" xfId="0" applyFont="1" applyFill="1" applyBorder="1" applyAlignment="1">
      <alignment horizontal="left" vertical="center" indent="1"/>
    </xf>
    <xf numFmtId="0" fontId="24" fillId="20" borderId="18" xfId="0" applyFont="1" applyFill="1" applyBorder="1" applyAlignment="1">
      <alignment vertical="center"/>
    </xf>
    <xf numFmtId="0" fontId="24" fillId="20" borderId="18" xfId="0" applyFont="1" applyFill="1" applyBorder="1" applyAlignment="1">
      <alignment horizontal="right" vertical="top" wrapText="1"/>
    </xf>
    <xf numFmtId="164" fontId="29" fillId="0" borderId="18" xfId="0" applyNumberFormat="1" applyFont="1" applyFill="1" applyBorder="1" applyAlignment="1" applyProtection="1">
      <alignment horizontal="right" vertical="center"/>
    </xf>
    <xf numFmtId="164" fontId="29" fillId="0" borderId="20" xfId="0" applyNumberFormat="1" applyFont="1" applyFill="1" applyBorder="1" applyAlignment="1" applyProtection="1">
      <alignment horizontal="right" vertical="center"/>
    </xf>
    <xf numFmtId="0" fontId="24" fillId="19" borderId="10" xfId="0" applyFont="1" applyFill="1" applyBorder="1" applyAlignment="1">
      <alignment vertical="center"/>
    </xf>
    <xf numFmtId="164" fontId="22" fillId="0" borderId="19" xfId="0" applyNumberFormat="1" applyFont="1" applyFill="1" applyBorder="1" applyAlignment="1"/>
    <xf numFmtId="164" fontId="22" fillId="0" borderId="21" xfId="0" applyNumberFormat="1" applyFont="1" applyFill="1" applyBorder="1" applyAlignment="1"/>
    <xf numFmtId="164" fontId="22" fillId="0" borderId="17" xfId="0" applyNumberFormat="1" applyFont="1" applyFill="1" applyBorder="1" applyAlignment="1">
      <alignment vertical="center"/>
    </xf>
    <xf numFmtId="164" fontId="22" fillId="0" borderId="18" xfId="0" applyNumberFormat="1" applyFont="1" applyFill="1" applyBorder="1" applyAlignment="1">
      <alignment vertical="center"/>
    </xf>
    <xf numFmtId="164" fontId="22" fillId="0" borderId="10" xfId="0" applyNumberFormat="1" applyFont="1" applyFill="1" applyBorder="1" applyAlignment="1">
      <alignment vertical="center"/>
    </xf>
    <xf numFmtId="164" fontId="31" fillId="0" borderId="19" xfId="0" applyNumberFormat="1" applyFont="1" applyFill="1" applyBorder="1" applyAlignment="1">
      <alignment vertical="center"/>
    </xf>
    <xf numFmtId="164" fontId="31" fillId="0" borderId="17" xfId="0" applyNumberFormat="1" applyFont="1" applyFill="1" applyBorder="1" applyAlignment="1">
      <alignment vertical="center"/>
    </xf>
    <xf numFmtId="164" fontId="29" fillId="0" borderId="17" xfId="0" applyNumberFormat="1" applyFont="1" applyFill="1" applyBorder="1" applyAlignment="1">
      <alignment horizontal="right" vertical="center"/>
    </xf>
    <xf numFmtId="164" fontId="22" fillId="0" borderId="18" xfId="0" applyNumberFormat="1" applyFont="1" applyFill="1" applyBorder="1" applyAlignment="1">
      <alignment horizontal="right" vertical="center"/>
    </xf>
    <xf numFmtId="164" fontId="22" fillId="0" borderId="10" xfId="0" applyNumberFormat="1" applyFont="1" applyFill="1" applyBorder="1" applyAlignment="1">
      <alignment horizontal="right" vertical="center"/>
    </xf>
    <xf numFmtId="164" fontId="29" fillId="0" borderId="19" xfId="0" applyNumberFormat="1" applyFont="1" applyFill="1" applyBorder="1" applyAlignment="1">
      <alignment horizontal="right" vertical="center"/>
    </xf>
    <xf numFmtId="164" fontId="22" fillId="0" borderId="20" xfId="0" applyNumberFormat="1" applyFont="1" applyFill="1" applyBorder="1" applyAlignment="1">
      <alignment horizontal="right" vertical="center"/>
    </xf>
    <xf numFmtId="164" fontId="22" fillId="0" borderId="21" xfId="0" applyNumberFormat="1" applyFont="1" applyFill="1" applyBorder="1" applyAlignment="1">
      <alignment horizontal="right" vertical="center"/>
    </xf>
    <xf numFmtId="0" fontId="48" fillId="0" borderId="0" xfId="0" applyFont="1"/>
    <xf numFmtId="171" fontId="22" fillId="0" borderId="18" xfId="41" applyNumberFormat="1" applyFont="1" applyBorder="1" applyAlignment="1"/>
    <xf numFmtId="171" fontId="22" fillId="0" borderId="10" xfId="41" applyNumberFormat="1" applyFont="1" applyBorder="1" applyAlignment="1"/>
    <xf numFmtId="171" fontId="22" fillId="0" borderId="18" xfId="41" applyNumberFormat="1" applyFont="1" applyBorder="1"/>
    <xf numFmtId="171" fontId="22" fillId="0" borderId="10" xfId="41" applyNumberFormat="1" applyFont="1" applyBorder="1"/>
    <xf numFmtId="0" fontId="22" fillId="20" borderId="0" xfId="0" applyFont="1" applyFill="1"/>
    <xf numFmtId="0" fontId="22" fillId="20" borderId="0" xfId="0" applyFont="1" applyFill="1" applyBorder="1"/>
    <xf numFmtId="0" fontId="24" fillId="20" borderId="17" xfId="0" applyFont="1" applyFill="1" applyBorder="1" applyAlignment="1">
      <alignment horizontal="center"/>
    </xf>
    <xf numFmtId="0" fontId="24" fillId="20" borderId="18" xfId="0" applyFont="1" applyFill="1" applyBorder="1" applyAlignment="1">
      <alignment horizontal="center"/>
    </xf>
    <xf numFmtId="0" fontId="24" fillId="20" borderId="10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2" fillId="20" borderId="0" xfId="0" applyFont="1" applyFill="1" applyBorder="1" applyAlignment="1">
      <alignment horizontal="right" vertical="center"/>
    </xf>
    <xf numFmtId="0" fontId="24" fillId="20" borderId="9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center"/>
    </xf>
    <xf numFmtId="0" fontId="48" fillId="0" borderId="0" xfId="0" applyFont="1" applyFill="1" applyBorder="1"/>
    <xf numFmtId="172" fontId="22" fillId="0" borderId="20" xfId="0" applyNumberFormat="1" applyFont="1" applyFill="1" applyBorder="1" applyAlignment="1">
      <alignment horizontal="right"/>
    </xf>
    <xf numFmtId="3" fontId="22" fillId="0" borderId="28" xfId="0" applyNumberFormat="1" applyFont="1" applyFill="1" applyBorder="1" applyAlignment="1">
      <alignment horizontal="right"/>
    </xf>
    <xf numFmtId="164" fontId="22" fillId="0" borderId="28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>
      <alignment horizontal="right"/>
    </xf>
    <xf numFmtId="14" fontId="22" fillId="0" borderId="18" xfId="0" applyNumberFormat="1" applyFont="1" applyFill="1" applyBorder="1" applyAlignment="1">
      <alignment horizontal="right"/>
    </xf>
    <xf numFmtId="169" fontId="22" fillId="0" borderId="18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/>
    <xf numFmtId="3" fontId="22" fillId="0" borderId="28" xfId="0" applyNumberFormat="1" applyFont="1" applyFill="1" applyBorder="1" applyAlignment="1"/>
    <xf numFmtId="3" fontId="22" fillId="0" borderId="20" xfId="0" applyNumberFormat="1" applyFont="1" applyFill="1" applyBorder="1" applyAlignment="1"/>
    <xf numFmtId="167" fontId="24" fillId="20" borderId="24" xfId="0" applyNumberFormat="1" applyFont="1" applyFill="1" applyBorder="1" applyAlignment="1">
      <alignment horizontal="right" vertical="top" wrapText="1"/>
    </xf>
    <xf numFmtId="167" fontId="22" fillId="20" borderId="29" xfId="0" applyNumberFormat="1" applyFont="1" applyFill="1" applyBorder="1" applyAlignment="1">
      <alignment horizontal="right" vertical="center"/>
    </xf>
    <xf numFmtId="166" fontId="22" fillId="0" borderId="18" xfId="0" applyNumberFormat="1" applyFont="1" applyFill="1" applyBorder="1" applyAlignment="1"/>
    <xf numFmtId="3" fontId="22" fillId="0" borderId="18" xfId="0" applyNumberFormat="1" applyFont="1" applyFill="1" applyBorder="1"/>
    <xf numFmtId="166" fontId="22" fillId="0" borderId="26" xfId="0" applyNumberFormat="1" applyFont="1" applyFill="1" applyBorder="1" applyAlignment="1"/>
    <xf numFmtId="3" fontId="22" fillId="0" borderId="26" xfId="0" applyNumberFormat="1" applyFont="1" applyFill="1" applyBorder="1"/>
    <xf numFmtId="3" fontId="22" fillId="0" borderId="20" xfId="0" applyNumberFormat="1" applyFont="1" applyFill="1" applyBorder="1"/>
    <xf numFmtId="3" fontId="22" fillId="0" borderId="28" xfId="0" applyNumberFormat="1" applyFont="1" applyFill="1" applyBorder="1"/>
    <xf numFmtId="166" fontId="22" fillId="0" borderId="26" xfId="0" applyNumberFormat="1" applyFont="1" applyFill="1" applyBorder="1" applyAlignment="1">
      <alignment horizontal="right"/>
    </xf>
    <xf numFmtId="0" fontId="22" fillId="0" borderId="18" xfId="0" applyFont="1" applyFill="1" applyBorder="1" applyAlignment="1">
      <alignment horizontal="left" indent="1"/>
    </xf>
    <xf numFmtId="164" fontId="24" fillId="19" borderId="17" xfId="0" applyNumberFormat="1" applyFont="1" applyFill="1" applyBorder="1" applyAlignment="1">
      <alignment horizontal="right"/>
    </xf>
    <xf numFmtId="164" fontId="24" fillId="19" borderId="18" xfId="0" applyNumberFormat="1" applyFont="1" applyFill="1" applyBorder="1" applyAlignment="1">
      <alignment horizontal="right"/>
    </xf>
    <xf numFmtId="164" fontId="24" fillId="19" borderId="10" xfId="0" applyNumberFormat="1" applyFont="1" applyFill="1" applyBorder="1" applyAlignment="1">
      <alignment horizontal="right"/>
    </xf>
    <xf numFmtId="164" fontId="22" fillId="19" borderId="17" xfId="0" applyNumberFormat="1" applyFont="1" applyFill="1" applyBorder="1" applyAlignment="1">
      <alignment horizontal="right"/>
    </xf>
    <xf numFmtId="164" fontId="24" fillId="19" borderId="22" xfId="0" applyNumberFormat="1" applyFont="1" applyFill="1" applyBorder="1" applyAlignment="1">
      <alignment horizontal="right"/>
    </xf>
    <xf numFmtId="164" fontId="24" fillId="19" borderId="24" xfId="0" applyNumberFormat="1" applyFont="1" applyFill="1" applyBorder="1" applyAlignment="1">
      <alignment horizontal="right"/>
    </xf>
    <xf numFmtId="164" fontId="24" fillId="19" borderId="11" xfId="0" applyNumberFormat="1" applyFont="1" applyFill="1" applyBorder="1" applyAlignment="1">
      <alignment horizontal="right"/>
    </xf>
    <xf numFmtId="0" fontId="22" fillId="19" borderId="10" xfId="42" applyFont="1" applyFill="1" applyBorder="1" applyAlignment="1">
      <alignment wrapText="1"/>
    </xf>
    <xf numFmtId="164" fontId="22" fillId="19" borderId="17" xfId="42" applyNumberFormat="1" applyFont="1" applyFill="1" applyBorder="1" applyAlignment="1"/>
    <xf numFmtId="164" fontId="22" fillId="19" borderId="18" xfId="42" applyNumberFormat="1" applyFont="1" applyFill="1" applyBorder="1" applyAlignment="1"/>
    <xf numFmtId="164" fontId="22" fillId="19" borderId="10" xfId="42" applyNumberFormat="1" applyFont="1" applyFill="1" applyBorder="1" applyAlignment="1"/>
    <xf numFmtId="164" fontId="22" fillId="19" borderId="18" xfId="0" applyNumberFormat="1" applyFont="1" applyFill="1" applyBorder="1"/>
    <xf numFmtId="164" fontId="22" fillId="19" borderId="18" xfId="0" applyNumberFormat="1" applyFont="1" applyFill="1" applyBorder="1" applyAlignment="1">
      <alignment horizontal="right"/>
    </xf>
    <xf numFmtId="164" fontId="57" fillId="22" borderId="17" xfId="0" applyNumberFormat="1" applyFont="1" applyFill="1" applyBorder="1" applyAlignment="1"/>
    <xf numFmtId="164" fontId="57" fillId="22" borderId="18" xfId="0" applyNumberFormat="1" applyFont="1" applyFill="1" applyBorder="1" applyAlignment="1"/>
    <xf numFmtId="164" fontId="57" fillId="22" borderId="22" xfId="0" applyNumberFormat="1" applyFont="1" applyFill="1" applyBorder="1" applyAlignment="1"/>
    <xf numFmtId="164" fontId="57" fillId="22" borderId="24" xfId="0" applyNumberFormat="1" applyFont="1" applyFill="1" applyBorder="1" applyAlignment="1"/>
    <xf numFmtId="164" fontId="24" fillId="19" borderId="17" xfId="0" applyNumberFormat="1" applyFont="1" applyFill="1" applyBorder="1"/>
    <xf numFmtId="164" fontId="24" fillId="19" borderId="10" xfId="0" applyNumberFormat="1" applyFont="1" applyFill="1" applyBorder="1"/>
    <xf numFmtId="164" fontId="22" fillId="19" borderId="17" xfId="0" applyNumberFormat="1" applyFont="1" applyFill="1" applyBorder="1"/>
    <xf numFmtId="0" fontId="22" fillId="19" borderId="10" xfId="0" applyFont="1" applyFill="1" applyBorder="1"/>
    <xf numFmtId="164" fontId="22" fillId="19" borderId="10" xfId="0" applyNumberFormat="1" applyFont="1" applyFill="1" applyBorder="1"/>
    <xf numFmtId="164" fontId="22" fillId="19" borderId="17" xfId="0" applyNumberFormat="1" applyFont="1" applyFill="1" applyBorder="1" applyAlignment="1"/>
    <xf numFmtId="0" fontId="44" fillId="0" borderId="29" xfId="0" applyFont="1" applyBorder="1"/>
    <xf numFmtId="0" fontId="22" fillId="0" borderId="29" xfId="0" applyFont="1" applyBorder="1"/>
    <xf numFmtId="0" fontId="22" fillId="0" borderId="24" xfId="0" applyFont="1" applyFill="1" applyBorder="1" applyAlignment="1">
      <alignment horizontal="left" vertical="center" indent="1"/>
    </xf>
    <xf numFmtId="0" fontId="24" fillId="19" borderId="10" xfId="0" applyFont="1" applyFill="1" applyBorder="1" applyAlignment="1">
      <alignment horizontal="left" vertical="center" shrinkToFit="1"/>
    </xf>
    <xf numFmtId="164" fontId="24" fillId="19" borderId="25" xfId="0" applyNumberFormat="1" applyFont="1" applyFill="1" applyBorder="1"/>
    <xf numFmtId="0" fontId="22" fillId="19" borderId="10" xfId="0" applyFont="1" applyFill="1" applyBorder="1" applyAlignment="1">
      <alignment horizontal="left"/>
    </xf>
    <xf numFmtId="0" fontId="22" fillId="19" borderId="10" xfId="0" applyFont="1" applyFill="1" applyBorder="1" applyAlignment="1">
      <alignment horizontal="left" vertical="center" shrinkToFit="1"/>
    </xf>
    <xf numFmtId="0" fontId="48" fillId="0" borderId="0" xfId="0" applyFont="1" applyFill="1" applyAlignment="1">
      <alignment horizontal="left" vertical="top"/>
    </xf>
    <xf numFmtId="0" fontId="20" fillId="0" borderId="0" xfId="0" applyFont="1" applyFill="1"/>
    <xf numFmtId="49" fontId="20" fillId="0" borderId="0" xfId="0" applyNumberFormat="1" applyFont="1" applyFill="1" applyAlignment="1">
      <alignment horizontal="right" vertical="center"/>
    </xf>
    <xf numFmtId="0" fontId="64" fillId="0" borderId="0" xfId="0" applyFont="1" applyFill="1"/>
    <xf numFmtId="49" fontId="46" fillId="18" borderId="0" xfId="0" applyNumberFormat="1" applyFont="1" applyFill="1" applyBorder="1" applyAlignment="1">
      <alignment horizontal="left" vertical="center"/>
    </xf>
    <xf numFmtId="0" fontId="46" fillId="18" borderId="0" xfId="0" applyFont="1" applyFill="1" applyBorder="1" applyAlignment="1">
      <alignment horizontal="left" vertical="center"/>
    </xf>
    <xf numFmtId="0" fontId="47" fillId="0" borderId="0" xfId="0" applyFont="1" applyBorder="1" applyAlignment="1">
      <alignment horizontal="right"/>
    </xf>
    <xf numFmtId="0" fontId="47" fillId="18" borderId="0" xfId="0" applyFont="1" applyFill="1" applyBorder="1" applyAlignment="1">
      <alignment horizontal="left" vertical="center" indent="1"/>
    </xf>
    <xf numFmtId="0" fontId="46" fillId="0" borderId="0" xfId="0" applyFont="1" applyBorder="1" applyAlignment="1"/>
    <xf numFmtId="49" fontId="46" fillId="0" borderId="0" xfId="44" applyNumberFormat="1" applyFont="1" applyAlignment="1">
      <alignment horizontal="left" vertical="center"/>
    </xf>
    <xf numFmtId="49" fontId="47" fillId="18" borderId="0" xfId="0" applyNumberFormat="1" applyFont="1" applyFill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7" fillId="18" borderId="0" xfId="0" applyFont="1" applyFill="1" applyBorder="1" applyAlignment="1">
      <alignment horizontal="left" vertical="center"/>
    </xf>
    <xf numFmtId="0" fontId="65" fillId="18" borderId="0" xfId="0" applyFont="1" applyFill="1" applyBorder="1"/>
    <xf numFmtId="0" fontId="46" fillId="0" borderId="0" xfId="0" applyFont="1" applyBorder="1"/>
    <xf numFmtId="0" fontId="47" fillId="0" borderId="0" xfId="0" applyFont="1" applyFill="1" applyBorder="1" applyAlignment="1">
      <alignment vertical="top"/>
    </xf>
    <xf numFmtId="0" fontId="47" fillId="0" borderId="0" xfId="0" applyFont="1" applyFill="1" applyBorder="1" applyAlignment="1">
      <alignment vertical="top" wrapText="1"/>
    </xf>
    <xf numFmtId="0" fontId="46" fillId="0" borderId="0" xfId="0" applyFont="1" applyAlignment="1">
      <alignment vertical="top"/>
    </xf>
    <xf numFmtId="0" fontId="47" fillId="0" borderId="0" xfId="0" applyFont="1" applyFill="1" applyAlignment="1">
      <alignment horizontal="left" vertical="top" indent="1"/>
    </xf>
    <xf numFmtId="0" fontId="47" fillId="0" borderId="0" xfId="0" applyFont="1" applyFill="1" applyAlignment="1">
      <alignment horizontal="left" vertical="top"/>
    </xf>
    <xf numFmtId="0" fontId="22" fillId="0" borderId="26" xfId="0" applyFont="1" applyFill="1" applyBorder="1" applyAlignment="1">
      <alignment horizontal="left" indent="1"/>
    </xf>
    <xf numFmtId="0" fontId="26" fillId="0" borderId="0" xfId="0" applyFont="1" applyFill="1" applyBorder="1" applyAlignment="1">
      <alignment horizontal="right" vertical="center" wrapText="1"/>
    </xf>
    <xf numFmtId="0" fontId="26" fillId="0" borderId="0" xfId="0" applyFont="1" applyFill="1" applyBorder="1" applyAlignment="1">
      <alignment horizontal="left"/>
    </xf>
    <xf numFmtId="0" fontId="24" fillId="20" borderId="24" xfId="0" applyFont="1" applyFill="1" applyBorder="1" applyAlignment="1">
      <alignment horizontal="right" vertical="top" wrapText="1"/>
    </xf>
    <xf numFmtId="22" fontId="24" fillId="0" borderId="0" xfId="0" applyNumberFormat="1" applyFont="1" applyFill="1" applyBorder="1" applyAlignment="1">
      <alignment horizontal="center" wrapText="1"/>
    </xf>
    <xf numFmtId="166" fontId="22" fillId="0" borderId="29" xfId="0" applyNumberFormat="1" applyFont="1" applyFill="1" applyBorder="1" applyAlignment="1"/>
    <xf numFmtId="3" fontId="22" fillId="0" borderId="29" xfId="0" applyNumberFormat="1" applyFont="1" applyFill="1" applyBorder="1"/>
    <xf numFmtId="0" fontId="24" fillId="20" borderId="29" xfId="0" applyFont="1" applyFill="1" applyBorder="1" applyAlignment="1">
      <alignment horizontal="right" vertical="top" wrapText="1"/>
    </xf>
    <xf numFmtId="0" fontId="22" fillId="20" borderId="29" xfId="0" applyFont="1" applyFill="1" applyBorder="1" applyAlignment="1">
      <alignment horizontal="right" vertical="top" wrapText="1"/>
    </xf>
    <xf numFmtId="22" fontId="25" fillId="0" borderId="0" xfId="0" applyNumberFormat="1" applyFont="1" applyFill="1" applyBorder="1" applyAlignment="1">
      <alignment horizontal="center" wrapText="1"/>
    </xf>
    <xf numFmtId="0" fontId="24" fillId="20" borderId="18" xfId="0" applyFont="1" applyFill="1" applyBorder="1"/>
    <xf numFmtId="0" fontId="24" fillId="20" borderId="18" xfId="0" applyFont="1" applyFill="1" applyBorder="1" applyAlignment="1">
      <alignment vertical="center" wrapText="1"/>
    </xf>
    <xf numFmtId="9" fontId="24" fillId="19" borderId="18" xfId="41" applyFont="1" applyFill="1" applyBorder="1"/>
    <xf numFmtId="9" fontId="22" fillId="0" borderId="18" xfId="41" applyFont="1" applyFill="1" applyBorder="1"/>
    <xf numFmtId="9" fontId="22" fillId="0" borderId="28" xfId="41" applyFont="1" applyFill="1" applyBorder="1"/>
    <xf numFmtId="0" fontId="22" fillId="0" borderId="20" xfId="0" applyFont="1" applyFill="1" applyBorder="1" applyAlignment="1">
      <alignment horizontal="left" indent="1"/>
    </xf>
    <xf numFmtId="166" fontId="27" fillId="0" borderId="0" xfId="0" applyNumberFormat="1" applyFont="1" applyFill="1" applyBorder="1" applyAlignment="1">
      <alignment vertical="top"/>
    </xf>
    <xf numFmtId="0" fontId="59" fillId="0" borderId="0" xfId="0" applyFont="1" applyFill="1" applyBorder="1" applyAlignment="1">
      <alignment horizontal="right" vertical="top"/>
    </xf>
    <xf numFmtId="0" fontId="69" fillId="18" borderId="0" xfId="0" applyFont="1" applyFill="1" applyBorder="1"/>
    <xf numFmtId="49" fontId="26" fillId="0" borderId="0" xfId="0" applyNumberFormat="1" applyFont="1" applyFill="1" applyBorder="1" applyAlignment="1">
      <alignment horizontal="right"/>
    </xf>
    <xf numFmtId="0" fontId="70" fillId="18" borderId="0" xfId="0" applyNumberFormat="1" applyFont="1" applyFill="1" applyBorder="1" applyAlignment="1">
      <alignment horizontal="right"/>
    </xf>
    <xf numFmtId="0" fontId="26" fillId="0" borderId="0" xfId="0" quotePrefix="1" applyFont="1" applyFill="1" applyBorder="1"/>
    <xf numFmtId="0" fontId="26" fillId="0" borderId="0" xfId="0" applyFont="1" applyFill="1" applyBorder="1" applyAlignment="1">
      <alignment horizontal="right" vertical="top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textRotation="90"/>
    </xf>
    <xf numFmtId="0" fontId="20" fillId="0" borderId="0" xfId="0" applyFont="1" applyFill="1" applyBorder="1" applyAlignment="1"/>
    <xf numFmtId="0" fontId="42" fillId="0" borderId="0" xfId="0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>
      <alignment vertical="center"/>
    </xf>
    <xf numFmtId="0" fontId="38" fillId="0" borderId="0" xfId="0" applyFont="1" applyFill="1" applyBorder="1"/>
    <xf numFmtId="0" fontId="41" fillId="0" borderId="0" xfId="0" applyFont="1" applyFill="1" applyBorder="1" applyAlignment="1"/>
    <xf numFmtId="0" fontId="20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indent="1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left" vertical="center" indent="1"/>
    </xf>
    <xf numFmtId="49" fontId="42" fillId="0" borderId="0" xfId="0" applyNumberFormat="1" applyFont="1" applyFill="1" applyAlignment="1">
      <alignment vertical="center"/>
    </xf>
    <xf numFmtId="0" fontId="24" fillId="20" borderId="18" xfId="0" applyFont="1" applyFill="1" applyBorder="1" applyAlignment="1">
      <alignment horizontal="center" vertical="center"/>
    </xf>
    <xf numFmtId="0" fontId="70" fillId="18" borderId="0" xfId="0" applyFont="1" applyFill="1"/>
    <xf numFmtId="0" fontId="22" fillId="0" borderId="0" xfId="0" applyFont="1" applyBorder="1"/>
    <xf numFmtId="0" fontId="46" fillId="0" borderId="0" xfId="0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right" vertical="center"/>
    </xf>
    <xf numFmtId="0" fontId="24" fillId="20" borderId="18" xfId="0" applyFont="1" applyFill="1" applyBorder="1" applyAlignment="1">
      <alignment horizontal="center" vertical="center"/>
    </xf>
    <xf numFmtId="164" fontId="24" fillId="19" borderId="22" xfId="0" applyNumberFormat="1" applyFont="1" applyFill="1" applyBorder="1"/>
    <xf numFmtId="171" fontId="22" fillId="19" borderId="24" xfId="41" applyNumberFormat="1" applyFont="1" applyFill="1" applyBorder="1" applyAlignment="1"/>
    <xf numFmtId="164" fontId="24" fillId="19" borderId="24" xfId="0" applyNumberFormat="1" applyFont="1" applyFill="1" applyBorder="1"/>
    <xf numFmtId="171" fontId="22" fillId="19" borderId="11" xfId="41" applyNumberFormat="1" applyFont="1" applyFill="1" applyBorder="1" applyAlignment="1"/>
    <xf numFmtId="171" fontId="22" fillId="19" borderId="24" xfId="0" applyNumberFormat="1" applyFont="1" applyFill="1" applyBorder="1" applyAlignment="1">
      <alignment vertical="center"/>
    </xf>
    <xf numFmtId="0" fontId="22" fillId="18" borderId="11" xfId="0" applyFont="1" applyFill="1" applyBorder="1" applyAlignment="1">
      <alignment horizontal="left" indent="1"/>
    </xf>
    <xf numFmtId="164" fontId="22" fillId="19" borderId="24" xfId="0" applyNumberFormat="1" applyFont="1" applyFill="1" applyBorder="1"/>
    <xf numFmtId="164" fontId="22" fillId="18" borderId="33" xfId="0" applyNumberFormat="1" applyFont="1" applyFill="1" applyBorder="1"/>
    <xf numFmtId="164" fontId="22" fillId="18" borderId="34" xfId="0" applyNumberFormat="1" applyFont="1" applyFill="1" applyBorder="1"/>
    <xf numFmtId="164" fontId="22" fillId="18" borderId="35" xfId="0" applyNumberFormat="1" applyFont="1" applyFill="1" applyBorder="1"/>
    <xf numFmtId="0" fontId="22" fillId="18" borderId="12" xfId="0" applyFont="1" applyFill="1" applyBorder="1" applyAlignment="1">
      <alignment horizontal="left" indent="1"/>
    </xf>
    <xf numFmtId="164" fontId="22" fillId="18" borderId="23" xfId="0" applyNumberFormat="1" applyFont="1" applyFill="1" applyBorder="1"/>
    <xf numFmtId="164" fontId="22" fillId="18" borderId="29" xfId="0" applyNumberFormat="1" applyFont="1" applyFill="1" applyBorder="1"/>
    <xf numFmtId="164" fontId="22" fillId="18" borderId="12" xfId="0" applyNumberFormat="1" applyFont="1" applyFill="1" applyBorder="1"/>
    <xf numFmtId="164" fontId="22" fillId="19" borderId="29" xfId="0" applyNumberFormat="1" applyFont="1" applyFill="1" applyBorder="1"/>
    <xf numFmtId="3" fontId="23" fillId="0" borderId="0" xfId="0" applyNumberFormat="1" applyFont="1" applyFill="1" applyBorder="1"/>
    <xf numFmtId="0" fontId="71" fillId="0" borderId="0" xfId="0" applyFont="1" applyFill="1" applyBorder="1"/>
    <xf numFmtId="14" fontId="22" fillId="0" borderId="38" xfId="0" applyNumberFormat="1" applyFont="1" applyFill="1" applyBorder="1" applyAlignment="1">
      <alignment horizontal="right"/>
    </xf>
    <xf numFmtId="164" fontId="26" fillId="18" borderId="17" xfId="0" applyNumberFormat="1" applyFont="1" applyFill="1" applyBorder="1" applyAlignment="1">
      <alignment horizontal="right"/>
    </xf>
    <xf numFmtId="164" fontId="26" fillId="18" borderId="18" xfId="0" applyNumberFormat="1" applyFont="1" applyFill="1" applyBorder="1" applyAlignment="1">
      <alignment horizontal="right"/>
    </xf>
    <xf numFmtId="164" fontId="26" fillId="18" borderId="10" xfId="0" applyNumberFormat="1" applyFont="1" applyFill="1" applyBorder="1" applyAlignment="1">
      <alignment horizontal="right"/>
    </xf>
    <xf numFmtId="164" fontId="26" fillId="18" borderId="19" xfId="0" applyNumberFormat="1" applyFont="1" applyFill="1" applyBorder="1" applyAlignment="1">
      <alignment horizontal="right"/>
    </xf>
    <xf numFmtId="164" fontId="26" fillId="18" borderId="20" xfId="0" applyNumberFormat="1" applyFont="1" applyFill="1" applyBorder="1" applyAlignment="1">
      <alignment horizontal="right"/>
    </xf>
    <xf numFmtId="164" fontId="26" fillId="18" borderId="21" xfId="0" applyNumberFormat="1" applyFont="1" applyFill="1" applyBorder="1" applyAlignment="1">
      <alignment horizontal="right"/>
    </xf>
    <xf numFmtId="164" fontId="72" fillId="19" borderId="17" xfId="0" applyNumberFormat="1" applyFont="1" applyFill="1" applyBorder="1" applyAlignment="1">
      <alignment horizontal="right"/>
    </xf>
    <xf numFmtId="164" fontId="72" fillId="19" borderId="18" xfId="0" applyNumberFormat="1" applyFont="1" applyFill="1" applyBorder="1" applyAlignment="1">
      <alignment horizontal="right"/>
    </xf>
    <xf numFmtId="164" fontId="72" fillId="19" borderId="10" xfId="0" applyNumberFormat="1" applyFont="1" applyFill="1" applyBorder="1" applyAlignment="1">
      <alignment horizontal="right"/>
    </xf>
    <xf numFmtId="164" fontId="26" fillId="18" borderId="17" xfId="0" applyNumberFormat="1" applyFont="1" applyFill="1" applyBorder="1"/>
    <xf numFmtId="164" fontId="26" fillId="18" borderId="18" xfId="0" applyNumberFormat="1" applyFont="1" applyFill="1" applyBorder="1"/>
    <xf numFmtId="164" fontId="26" fillId="18" borderId="19" xfId="0" applyNumberFormat="1" applyFont="1" applyFill="1" applyBorder="1"/>
    <xf numFmtId="164" fontId="26" fillId="18" borderId="20" xfId="0" applyNumberFormat="1" applyFont="1" applyFill="1" applyBorder="1"/>
    <xf numFmtId="164" fontId="26" fillId="18" borderId="10" xfId="0" applyNumberFormat="1" applyFont="1" applyFill="1" applyBorder="1"/>
    <xf numFmtId="164" fontId="26" fillId="18" borderId="33" xfId="0" applyNumberFormat="1" applyFont="1" applyFill="1" applyBorder="1"/>
    <xf numFmtId="164" fontId="26" fillId="18" borderId="34" xfId="0" applyNumberFormat="1" applyFont="1" applyFill="1" applyBorder="1"/>
    <xf numFmtId="164" fontId="26" fillId="18" borderId="35" xfId="0" applyNumberFormat="1" applyFont="1" applyFill="1" applyBorder="1"/>
    <xf numFmtId="164" fontId="26" fillId="18" borderId="36" xfId="0" applyNumberFormat="1" applyFont="1" applyFill="1" applyBorder="1"/>
    <xf numFmtId="164" fontId="26" fillId="18" borderId="37" xfId="0" applyNumberFormat="1" applyFont="1" applyFill="1" applyBorder="1"/>
    <xf numFmtId="164" fontId="26" fillId="18" borderId="23" xfId="0" applyNumberFormat="1" applyFont="1" applyFill="1" applyBorder="1"/>
    <xf numFmtId="164" fontId="26" fillId="18" borderId="29" xfId="0" applyNumberFormat="1" applyFont="1" applyFill="1" applyBorder="1"/>
    <xf numFmtId="164" fontId="26" fillId="18" borderId="12" xfId="0" applyNumberFormat="1" applyFont="1" applyFill="1" applyBorder="1"/>
    <xf numFmtId="164" fontId="72" fillId="19" borderId="22" xfId="0" applyNumberFormat="1" applyFont="1" applyFill="1" applyBorder="1" applyAlignment="1">
      <alignment horizontal="right"/>
    </xf>
    <xf numFmtId="164" fontId="72" fillId="19" borderId="24" xfId="0" applyNumberFormat="1" applyFont="1" applyFill="1" applyBorder="1" applyAlignment="1">
      <alignment horizontal="right"/>
    </xf>
    <xf numFmtId="164" fontId="72" fillId="19" borderId="11" xfId="0" applyNumberFormat="1" applyFont="1" applyFill="1" applyBorder="1" applyAlignment="1">
      <alignment horizontal="right"/>
    </xf>
    <xf numFmtId="164" fontId="73" fillId="19" borderId="17" xfId="42" applyNumberFormat="1" applyFont="1" applyFill="1" applyBorder="1" applyAlignment="1"/>
    <xf numFmtId="164" fontId="73" fillId="19" borderId="18" xfId="42" applyNumberFormat="1" applyFont="1" applyFill="1" applyBorder="1" applyAlignment="1"/>
    <xf numFmtId="164" fontId="73" fillId="19" borderId="10" xfId="42" applyNumberFormat="1" applyFont="1" applyFill="1" applyBorder="1" applyAlignment="1"/>
    <xf numFmtId="164" fontId="26" fillId="0" borderId="17" xfId="0" applyNumberFormat="1" applyFont="1" applyFill="1" applyBorder="1" applyAlignment="1"/>
    <xf numFmtId="164" fontId="26" fillId="0" borderId="18" xfId="0" applyNumberFormat="1" applyFont="1" applyFill="1" applyBorder="1" applyAlignment="1"/>
    <xf numFmtId="164" fontId="26" fillId="0" borderId="10" xfId="0" applyNumberFormat="1" applyFont="1" applyFill="1" applyBorder="1" applyAlignment="1"/>
    <xf numFmtId="164" fontId="26" fillId="0" borderId="19" xfId="0" applyNumberFormat="1" applyFont="1" applyFill="1" applyBorder="1"/>
    <xf numFmtId="164" fontId="26" fillId="0" borderId="20" xfId="0" applyNumberFormat="1" applyFont="1" applyFill="1" applyBorder="1"/>
    <xf numFmtId="164" fontId="26" fillId="0" borderId="21" xfId="0" applyNumberFormat="1" applyFont="1" applyFill="1" applyBorder="1"/>
    <xf numFmtId="164" fontId="26" fillId="0" borderId="28" xfId="0" applyNumberFormat="1" applyFont="1" applyFill="1" applyBorder="1"/>
    <xf numFmtId="164" fontId="26" fillId="0" borderId="17" xfId="0" applyNumberFormat="1" applyFont="1" applyFill="1" applyBorder="1"/>
    <xf numFmtId="164" fontId="26" fillId="0" borderId="18" xfId="0" applyNumberFormat="1" applyFont="1" applyFill="1" applyBorder="1"/>
    <xf numFmtId="164" fontId="26" fillId="0" borderId="10" xfId="0" applyNumberFormat="1" applyFont="1" applyFill="1" applyBorder="1"/>
    <xf numFmtId="164" fontId="26" fillId="0" borderId="19" xfId="0" applyNumberFormat="1" applyFont="1" applyFill="1" applyBorder="1" applyAlignment="1"/>
    <xf numFmtId="164" fontId="26" fillId="0" borderId="20" xfId="0" applyNumberFormat="1" applyFont="1" applyFill="1" applyBorder="1" applyAlignment="1"/>
    <xf numFmtId="164" fontId="26" fillId="0" borderId="21" xfId="0" applyNumberFormat="1" applyFont="1" applyFill="1" applyBorder="1" applyAlignment="1"/>
    <xf numFmtId="164" fontId="26" fillId="0" borderId="28" xfId="0" applyNumberFormat="1" applyFont="1" applyFill="1" applyBorder="1" applyAlignment="1"/>
    <xf numFmtId="164" fontId="26" fillId="0" borderId="17" xfId="0" applyNumberFormat="1" applyFont="1" applyFill="1" applyBorder="1" applyAlignment="1">
      <alignment horizontal="right"/>
    </xf>
    <xf numFmtId="164" fontId="26" fillId="0" borderId="18" xfId="0" applyNumberFormat="1" applyFont="1" applyFill="1" applyBorder="1" applyAlignment="1">
      <alignment horizontal="right"/>
    </xf>
    <xf numFmtId="164" fontId="26" fillId="0" borderId="10" xfId="0" applyNumberFormat="1" applyFont="1" applyFill="1" applyBorder="1" applyAlignment="1">
      <alignment horizontal="right"/>
    </xf>
    <xf numFmtId="164" fontId="72" fillId="19" borderId="17" xfId="0" applyNumberFormat="1" applyFont="1" applyFill="1" applyBorder="1" applyAlignment="1"/>
    <xf numFmtId="164" fontId="72" fillId="19" borderId="18" xfId="0" applyNumberFormat="1" applyFont="1" applyFill="1" applyBorder="1" applyAlignment="1"/>
    <xf numFmtId="164" fontId="72" fillId="19" borderId="10" xfId="0" applyNumberFormat="1" applyFont="1" applyFill="1" applyBorder="1" applyAlignment="1"/>
    <xf numFmtId="164" fontId="72" fillId="19" borderId="0" xfId="0" applyNumberFormat="1" applyFont="1" applyFill="1" applyBorder="1" applyAlignment="1"/>
    <xf numFmtId="164" fontId="26" fillId="0" borderId="17" xfId="0" applyNumberFormat="1" applyFont="1" applyFill="1" applyBorder="1" applyAlignment="1">
      <alignment vertical="center"/>
    </xf>
    <xf numFmtId="164" fontId="26" fillId="0" borderId="18" xfId="0" applyNumberFormat="1" applyFont="1" applyFill="1" applyBorder="1" applyAlignment="1">
      <alignment vertical="center"/>
    </xf>
    <xf numFmtId="164" fontId="26" fillId="0" borderId="10" xfId="0" applyNumberFormat="1" applyFont="1" applyFill="1" applyBorder="1" applyAlignment="1">
      <alignment vertical="center"/>
    </xf>
    <xf numFmtId="164" fontId="26" fillId="0" borderId="17" xfId="0" applyNumberFormat="1" applyFont="1" applyFill="1" applyBorder="1" applyAlignment="1">
      <alignment horizontal="right" vertical="center"/>
    </xf>
    <xf numFmtId="164" fontId="26" fillId="0" borderId="18" xfId="0" applyNumberFormat="1" applyFont="1" applyFill="1" applyBorder="1" applyAlignment="1">
      <alignment horizontal="right" vertical="center"/>
    </xf>
    <xf numFmtId="164" fontId="26" fillId="0" borderId="10" xfId="0" applyNumberFormat="1" applyFont="1" applyFill="1" applyBorder="1" applyAlignment="1">
      <alignment horizontal="right" vertical="center"/>
    </xf>
    <xf numFmtId="164" fontId="26" fillId="0" borderId="19" xfId="0" applyNumberFormat="1" applyFont="1" applyFill="1" applyBorder="1" applyAlignment="1">
      <alignment horizontal="right" vertical="center"/>
    </xf>
    <xf numFmtId="164" fontId="26" fillId="0" borderId="20" xfId="0" applyNumberFormat="1" applyFont="1" applyFill="1" applyBorder="1" applyAlignment="1">
      <alignment horizontal="right" vertical="center"/>
    </xf>
    <xf numFmtId="164" fontId="26" fillId="0" borderId="21" xfId="0" applyNumberFormat="1" applyFont="1" applyFill="1" applyBorder="1" applyAlignment="1">
      <alignment horizontal="right" vertical="center"/>
    </xf>
    <xf numFmtId="164" fontId="72" fillId="19" borderId="17" xfId="0" applyNumberFormat="1" applyFont="1" applyFill="1" applyBorder="1"/>
    <xf numFmtId="164" fontId="72" fillId="19" borderId="18" xfId="0" applyNumberFormat="1" applyFont="1" applyFill="1" applyBorder="1"/>
    <xf numFmtId="164" fontId="72" fillId="19" borderId="10" xfId="0" applyNumberFormat="1" applyFont="1" applyFill="1" applyBorder="1"/>
    <xf numFmtId="164" fontId="73" fillId="19" borderId="17" xfId="0" applyNumberFormat="1" applyFont="1" applyFill="1" applyBorder="1"/>
    <xf numFmtId="164" fontId="73" fillId="19" borderId="18" xfId="0" applyNumberFormat="1" applyFont="1" applyFill="1" applyBorder="1"/>
    <xf numFmtId="164" fontId="73" fillId="19" borderId="10" xfId="0" applyNumberFormat="1" applyFont="1" applyFill="1" applyBorder="1"/>
    <xf numFmtId="172" fontId="26" fillId="0" borderId="20" xfId="0" applyNumberFormat="1" applyFont="1" applyFill="1" applyBorder="1" applyAlignment="1">
      <alignment horizontal="right"/>
    </xf>
    <xf numFmtId="172" fontId="26" fillId="0" borderId="28" xfId="0" applyNumberFormat="1" applyFont="1" applyFill="1" applyBorder="1" applyAlignment="1">
      <alignment horizontal="right"/>
    </xf>
    <xf numFmtId="3" fontId="26" fillId="0" borderId="28" xfId="0" applyNumberFormat="1" applyFont="1" applyFill="1" applyBorder="1" applyAlignment="1">
      <alignment horizontal="right"/>
    </xf>
    <xf numFmtId="164" fontId="26" fillId="0" borderId="28" xfId="0" applyNumberFormat="1" applyFont="1" applyFill="1" applyBorder="1" applyAlignment="1">
      <alignment horizontal="right"/>
    </xf>
    <xf numFmtId="3" fontId="26" fillId="0" borderId="18" xfId="0" applyNumberFormat="1" applyFont="1" applyFill="1" applyBorder="1" applyAlignment="1">
      <alignment horizontal="right"/>
    </xf>
    <xf numFmtId="0" fontId="62" fillId="0" borderId="0" xfId="0" applyFont="1" applyFill="1" applyBorder="1" applyAlignment="1">
      <alignment horizontal="center"/>
    </xf>
    <xf numFmtId="49" fontId="62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justify" vertical="top" wrapText="1"/>
    </xf>
    <xf numFmtId="0" fontId="47" fillId="0" borderId="0" xfId="0" applyFont="1" applyAlignment="1">
      <alignment horizontal="justify" vertical="top" wrapText="1"/>
    </xf>
    <xf numFmtId="0" fontId="47" fillId="0" borderId="0" xfId="0" applyFont="1" applyFill="1" applyAlignment="1">
      <alignment horizontal="justify" vertical="top" wrapText="1"/>
    </xf>
    <xf numFmtId="0" fontId="24" fillId="19" borderId="11" xfId="0" applyFont="1" applyFill="1" applyBorder="1" applyAlignment="1">
      <alignment horizontal="left" vertical="center" wrapText="1"/>
    </xf>
    <xf numFmtId="0" fontId="24" fillId="19" borderId="13" xfId="0" applyFont="1" applyFill="1" applyBorder="1" applyAlignment="1">
      <alignment horizontal="left" vertical="center" wrapText="1"/>
    </xf>
    <xf numFmtId="164" fontId="24" fillId="19" borderId="17" xfId="0" applyNumberFormat="1" applyFont="1" applyFill="1" applyBorder="1" applyAlignment="1">
      <alignment horizontal="center"/>
    </xf>
    <xf numFmtId="164" fontId="24" fillId="19" borderId="18" xfId="0" applyNumberFormat="1" applyFont="1" applyFill="1" applyBorder="1" applyAlignment="1">
      <alignment horizontal="center"/>
    </xf>
    <xf numFmtId="164" fontId="24" fillId="19" borderId="10" xfId="0" applyNumberFormat="1" applyFont="1" applyFill="1" applyBorder="1" applyAlignment="1">
      <alignment horizontal="center"/>
    </xf>
    <xf numFmtId="0" fontId="24" fillId="20" borderId="11" xfId="0" applyFont="1" applyFill="1" applyBorder="1" applyAlignment="1">
      <alignment horizontal="center" vertical="center"/>
    </xf>
    <xf numFmtId="0" fontId="24" fillId="20" borderId="12" xfId="0" applyFont="1" applyFill="1" applyBorder="1" applyAlignment="1">
      <alignment horizontal="center" vertical="center"/>
    </xf>
    <xf numFmtId="0" fontId="24" fillId="20" borderId="14" xfId="0" applyFont="1" applyFill="1" applyBorder="1" applyAlignment="1">
      <alignment horizontal="center" vertical="center"/>
    </xf>
    <xf numFmtId="0" fontId="24" fillId="20" borderId="15" xfId="0" applyFont="1" applyFill="1" applyBorder="1" applyAlignment="1">
      <alignment horizontal="center" vertical="center"/>
    </xf>
    <xf numFmtId="0" fontId="24" fillId="20" borderId="16" xfId="0" applyFont="1" applyFill="1" applyBorder="1" applyAlignment="1">
      <alignment horizontal="center" vertical="center"/>
    </xf>
    <xf numFmtId="164" fontId="72" fillId="19" borderId="17" xfId="0" applyNumberFormat="1" applyFont="1" applyFill="1" applyBorder="1" applyAlignment="1">
      <alignment horizontal="center"/>
    </xf>
    <xf numFmtId="164" fontId="72" fillId="19" borderId="18" xfId="0" applyNumberFormat="1" applyFont="1" applyFill="1" applyBorder="1" applyAlignment="1">
      <alignment horizontal="center"/>
    </xf>
    <xf numFmtId="164" fontId="72" fillId="19" borderId="10" xfId="0" applyNumberFormat="1" applyFont="1" applyFill="1" applyBorder="1" applyAlignment="1">
      <alignment horizontal="center"/>
    </xf>
    <xf numFmtId="0" fontId="24" fillId="20" borderId="22" xfId="0" applyFont="1" applyFill="1" applyBorder="1" applyAlignment="1">
      <alignment horizontal="center" vertical="center"/>
    </xf>
    <xf numFmtId="0" fontId="24" fillId="20" borderId="23" xfId="0" applyFont="1" applyFill="1" applyBorder="1" applyAlignment="1">
      <alignment horizontal="center" vertical="center"/>
    </xf>
    <xf numFmtId="164" fontId="24" fillId="19" borderId="22" xfId="0" applyNumberFormat="1" applyFont="1" applyFill="1" applyBorder="1" applyAlignment="1">
      <alignment horizontal="right" vertical="center"/>
    </xf>
    <xf numFmtId="164" fontId="24" fillId="19" borderId="23" xfId="0" applyNumberFormat="1" applyFont="1" applyFill="1" applyBorder="1" applyAlignment="1">
      <alignment horizontal="right" vertical="center"/>
    </xf>
    <xf numFmtId="0" fontId="24" fillId="19" borderId="12" xfId="0" applyFont="1" applyFill="1" applyBorder="1" applyAlignment="1">
      <alignment horizontal="left" vertical="center" wrapText="1"/>
    </xf>
    <xf numFmtId="164" fontId="24" fillId="19" borderId="25" xfId="0" applyNumberFormat="1" applyFont="1" applyFill="1" applyBorder="1" applyAlignment="1">
      <alignment horizontal="right" vertical="center"/>
    </xf>
    <xf numFmtId="0" fontId="22" fillId="20" borderId="23" xfId="0" applyFont="1" applyFill="1" applyBorder="1" applyAlignment="1">
      <alignment horizontal="center" vertical="center" wrapText="1"/>
    </xf>
    <xf numFmtId="0" fontId="22" fillId="20" borderId="29" xfId="0" applyFont="1" applyFill="1" applyBorder="1" applyAlignment="1">
      <alignment horizontal="center" vertical="center" wrapText="1"/>
    </xf>
    <xf numFmtId="0" fontId="22" fillId="20" borderId="12" xfId="0" applyFont="1" applyFill="1" applyBorder="1" applyAlignment="1">
      <alignment horizontal="center" vertical="center" wrapText="1"/>
    </xf>
    <xf numFmtId="0" fontId="24" fillId="20" borderId="22" xfId="0" applyFont="1" applyFill="1" applyBorder="1" applyAlignment="1">
      <alignment horizontal="center" vertical="center" wrapText="1"/>
    </xf>
    <xf numFmtId="0" fontId="24" fillId="20" borderId="24" xfId="0" applyFont="1" applyFill="1" applyBorder="1" applyAlignment="1">
      <alignment horizontal="center" vertical="center" wrapText="1"/>
    </xf>
    <xf numFmtId="0" fontId="24" fillId="20" borderId="11" xfId="0" applyFont="1" applyFill="1" applyBorder="1" applyAlignment="1">
      <alignment horizontal="center" vertical="center" wrapText="1"/>
    </xf>
    <xf numFmtId="164" fontId="57" fillId="22" borderId="17" xfId="0" applyNumberFormat="1" applyFont="1" applyFill="1" applyBorder="1" applyAlignment="1">
      <alignment horizontal="center"/>
    </xf>
    <xf numFmtId="164" fontId="57" fillId="22" borderId="18" xfId="0" applyNumberFormat="1" applyFont="1" applyFill="1" applyBorder="1" applyAlignment="1">
      <alignment horizontal="center"/>
    </xf>
    <xf numFmtId="0" fontId="57" fillId="21" borderId="22" xfId="0" applyFont="1" applyFill="1" applyBorder="1" applyAlignment="1">
      <alignment horizontal="center" vertical="center" wrapText="1"/>
    </xf>
    <xf numFmtId="0" fontId="57" fillId="21" borderId="24" xfId="0" applyFont="1" applyFill="1" applyBorder="1" applyAlignment="1">
      <alignment horizontal="center" vertical="center" wrapText="1"/>
    </xf>
    <xf numFmtId="0" fontId="56" fillId="21" borderId="23" xfId="0" applyFont="1" applyFill="1" applyBorder="1" applyAlignment="1">
      <alignment horizontal="center" vertical="center" wrapText="1"/>
    </xf>
    <xf numFmtId="0" fontId="56" fillId="21" borderId="29" xfId="0" applyFont="1" applyFill="1" applyBorder="1" applyAlignment="1">
      <alignment horizontal="center" vertical="center" wrapText="1"/>
    </xf>
    <xf numFmtId="2" fontId="24" fillId="19" borderId="11" xfId="0" applyNumberFormat="1" applyFont="1" applyFill="1" applyBorder="1" applyAlignment="1">
      <alignment vertical="center" wrapText="1"/>
    </xf>
    <xf numFmtId="2" fontId="24" fillId="19" borderId="12" xfId="0" applyNumberFormat="1" applyFont="1" applyFill="1" applyBorder="1" applyAlignment="1">
      <alignment vertical="center" wrapText="1"/>
    </xf>
    <xf numFmtId="0" fontId="24" fillId="19" borderId="12" xfId="0" applyNumberFormat="1" applyFont="1" applyFill="1" applyBorder="1" applyAlignment="1">
      <alignment vertical="center" wrapText="1"/>
    </xf>
    <xf numFmtId="0" fontId="24" fillId="20" borderId="11" xfId="0" applyFont="1" applyFill="1" applyBorder="1" applyAlignment="1">
      <alignment horizontal="right" vertical="top" wrapText="1"/>
    </xf>
    <xf numFmtId="0" fontId="24" fillId="20" borderId="13" xfId="0" applyFont="1" applyFill="1" applyBorder="1" applyAlignment="1">
      <alignment horizontal="right" vertical="top" wrapText="1"/>
    </xf>
    <xf numFmtId="0" fontId="24" fillId="20" borderId="12" xfId="0" applyFont="1" applyFill="1" applyBorder="1" applyAlignment="1">
      <alignment horizontal="right" vertical="top" wrapText="1"/>
    </xf>
    <xf numFmtId="0" fontId="22" fillId="20" borderId="23" xfId="0" applyFont="1" applyFill="1" applyBorder="1" applyAlignment="1">
      <alignment horizontal="center" vertical="top" wrapText="1"/>
    </xf>
    <xf numFmtId="0" fontId="22" fillId="20" borderId="29" xfId="0" applyFont="1" applyFill="1" applyBorder="1" applyAlignment="1">
      <alignment horizontal="center" vertical="top" wrapText="1"/>
    </xf>
    <xf numFmtId="2" fontId="24" fillId="19" borderId="11" xfId="0" applyNumberFormat="1" applyFont="1" applyFill="1" applyBorder="1" applyAlignment="1">
      <alignment horizontal="left" vertical="center" wrapText="1"/>
    </xf>
    <xf numFmtId="2" fontId="24" fillId="19" borderId="12" xfId="0" applyNumberFormat="1" applyFont="1" applyFill="1" applyBorder="1" applyAlignment="1">
      <alignment horizontal="left" vertical="center" wrapText="1"/>
    </xf>
    <xf numFmtId="164" fontId="24" fillId="19" borderId="17" xfId="0" applyNumberFormat="1" applyFont="1" applyFill="1" applyBorder="1" applyAlignment="1">
      <alignment horizontal="center" vertical="center"/>
    </xf>
    <xf numFmtId="0" fontId="24" fillId="19" borderId="18" xfId="0" applyFont="1" applyFill="1" applyBorder="1" applyAlignment="1">
      <alignment horizontal="center" vertical="center"/>
    </xf>
    <xf numFmtId="0" fontId="24" fillId="19" borderId="10" xfId="0" applyFont="1" applyFill="1" applyBorder="1" applyAlignment="1">
      <alignment horizontal="center" vertical="center"/>
    </xf>
    <xf numFmtId="0" fontId="25" fillId="20" borderId="11" xfId="0" applyFont="1" applyFill="1" applyBorder="1" applyAlignment="1">
      <alignment horizontal="center" vertical="center" wrapText="1"/>
    </xf>
    <xf numFmtId="0" fontId="25" fillId="20" borderId="13" xfId="0" applyFont="1" applyFill="1" applyBorder="1" applyAlignment="1">
      <alignment horizontal="center" vertical="center" wrapText="1"/>
    </xf>
    <xf numFmtId="0" fontId="22" fillId="20" borderId="12" xfId="0" applyFont="1" applyFill="1" applyBorder="1" applyAlignment="1">
      <alignment horizontal="center" vertical="top" wrapText="1"/>
    </xf>
    <xf numFmtId="0" fontId="24" fillId="20" borderId="22" xfId="0" applyFont="1" applyFill="1" applyBorder="1" applyAlignment="1">
      <alignment horizontal="center" vertical="top" wrapText="1"/>
    </xf>
    <xf numFmtId="0" fontId="24" fillId="20" borderId="24" xfId="0" applyFont="1" applyFill="1" applyBorder="1" applyAlignment="1">
      <alignment horizontal="center" vertical="top" wrapText="1"/>
    </xf>
    <xf numFmtId="0" fontId="24" fillId="20" borderId="11" xfId="0" applyFont="1" applyFill="1" applyBorder="1" applyAlignment="1">
      <alignment horizontal="center" vertical="top" wrapText="1"/>
    </xf>
    <xf numFmtId="0" fontId="24" fillId="20" borderId="3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164" fontId="24" fillId="19" borderId="11" xfId="0" applyNumberFormat="1" applyFont="1" applyFill="1" applyBorder="1" applyAlignment="1">
      <alignment horizontal="left" vertical="center"/>
    </xf>
    <xf numFmtId="164" fontId="24" fillId="19" borderId="12" xfId="0" applyNumberFormat="1" applyFont="1" applyFill="1" applyBorder="1" applyAlignment="1">
      <alignment horizontal="left" vertical="center"/>
    </xf>
    <xf numFmtId="164" fontId="24" fillId="19" borderId="0" xfId="0" applyNumberFormat="1" applyFont="1" applyFill="1" applyBorder="1" applyAlignment="1">
      <alignment horizontal="center"/>
    </xf>
    <xf numFmtId="0" fontId="24" fillId="19" borderId="11" xfId="0" applyFont="1" applyFill="1" applyBorder="1" applyAlignment="1">
      <alignment horizontal="left" vertical="center"/>
    </xf>
    <xf numFmtId="0" fontId="24" fillId="19" borderId="12" xfId="0" applyFont="1" applyFill="1" applyBorder="1" applyAlignment="1">
      <alignment horizontal="left" vertical="center"/>
    </xf>
    <xf numFmtId="0" fontId="24" fillId="20" borderId="22" xfId="0" applyFont="1" applyFill="1" applyBorder="1" applyAlignment="1">
      <alignment horizontal="center"/>
    </xf>
    <xf numFmtId="0" fontId="24" fillId="20" borderId="24" xfId="0" applyFont="1" applyFill="1" applyBorder="1" applyAlignment="1">
      <alignment horizontal="center"/>
    </xf>
    <xf numFmtId="0" fontId="22" fillId="20" borderId="23" xfId="0" applyFont="1" applyFill="1" applyBorder="1" applyAlignment="1">
      <alignment horizontal="center"/>
    </xf>
    <xf numFmtId="0" fontId="22" fillId="20" borderId="29" xfId="0" applyFont="1" applyFill="1" applyBorder="1" applyAlignment="1">
      <alignment horizontal="center"/>
    </xf>
    <xf numFmtId="0" fontId="24" fillId="20" borderId="17" xfId="0" applyFont="1" applyFill="1" applyBorder="1" applyAlignment="1">
      <alignment horizontal="center"/>
    </xf>
    <xf numFmtId="0" fontId="24" fillId="20" borderId="18" xfId="0" applyFont="1" applyFill="1" applyBorder="1" applyAlignment="1">
      <alignment horizontal="center"/>
    </xf>
    <xf numFmtId="0" fontId="24" fillId="20" borderId="11" xfId="0" applyFont="1" applyFill="1" applyBorder="1" applyAlignment="1">
      <alignment horizontal="center"/>
    </xf>
    <xf numFmtId="0" fontId="22" fillId="20" borderId="12" xfId="0" applyFont="1" applyFill="1" applyBorder="1" applyAlignment="1">
      <alignment horizontal="center"/>
    </xf>
    <xf numFmtId="0" fontId="24" fillId="20" borderId="10" xfId="0" applyFont="1" applyFill="1" applyBorder="1" applyAlignment="1">
      <alignment horizont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left"/>
    </xf>
    <xf numFmtId="0" fontId="22" fillId="0" borderId="18" xfId="0" applyFont="1" applyFill="1" applyBorder="1" applyAlignment="1">
      <alignment horizontal="left" indent="1"/>
    </xf>
    <xf numFmtId="0" fontId="22" fillId="0" borderId="26" xfId="0" applyFont="1" applyFill="1" applyBorder="1" applyAlignment="1">
      <alignment horizontal="left" indent="1"/>
    </xf>
    <xf numFmtId="0" fontId="22" fillId="0" borderId="28" xfId="0" applyFont="1" applyFill="1" applyBorder="1" applyAlignment="1">
      <alignment horizontal="left" indent="1"/>
    </xf>
    <xf numFmtId="0" fontId="24" fillId="20" borderId="18" xfId="0" applyFont="1" applyFill="1" applyBorder="1" applyAlignment="1">
      <alignment horizontal="center" vertical="center"/>
    </xf>
    <xf numFmtId="0" fontId="24" fillId="20" borderId="29" xfId="0" applyFont="1" applyFill="1" applyBorder="1" applyAlignment="1">
      <alignment horizontal="center" vertical="center" wrapText="1"/>
    </xf>
    <xf numFmtId="0" fontId="24" fillId="19" borderId="18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/>
    </xf>
    <xf numFmtId="22" fontId="22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</cellXfs>
  <cellStyles count="45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2" xfId="43" xr:uid="{00000000-0005-0000-0000-00001C000000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11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EBEB03"/>
      <color rgb="FF663300"/>
      <color rgb="FFC0504D"/>
      <color rgb="FF399AB5"/>
      <color rgb="FF9E413E"/>
      <color rgb="FFDC690A"/>
      <color rgb="FFFCF10C"/>
      <color rgb="FFFF97FF"/>
      <color rgb="FFFFFF66"/>
      <color rgb="FFD2CD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2740.0032099999999</c:v>
                </c:pt>
                <c:pt idx="1">
                  <c:v>2466.9492500000001</c:v>
                </c:pt>
                <c:pt idx="2">
                  <c:v>2595.8272900000002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4142.273733</c:v>
                </c:pt>
                <c:pt idx="1">
                  <c:v>3390.9286700000011</c:v>
                </c:pt>
                <c:pt idx="2">
                  <c:v>3306.1972490000003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585.33216000000004</c:v>
                </c:pt>
                <c:pt idx="1">
                  <c:v>516.67357000000004</c:v>
                </c:pt>
                <c:pt idx="2">
                  <c:v>648.82239000000004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375.13717800000029</c:v>
                </c:pt>
                <c:pt idx="1">
                  <c:v>335.3617060000002</c:v>
                </c:pt>
                <c:pt idx="2">
                  <c:v>363.19899400000077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189.31709200000003</c:v>
                </c:pt>
                <c:pt idx="1">
                  <c:v>292.02848499999982</c:v>
                </c:pt>
                <c:pt idx="2">
                  <c:v>244.6830779999998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118.53997</c:v>
                </c:pt>
                <c:pt idx="1">
                  <c:v>107.600566</c:v>
                </c:pt>
                <c:pt idx="2">
                  <c:v>93.230910000000009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54.126023000000046</c:v>
                </c:pt>
                <c:pt idx="1">
                  <c:v>44.859880999999966</c:v>
                </c:pt>
                <c:pt idx="2">
                  <c:v>55.436096999999933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43.890548000000308</c:v>
                </c:pt>
                <c:pt idx="1">
                  <c:v>85.145834000000576</c:v>
                </c:pt>
                <c:pt idx="2">
                  <c:v>184.02858099999952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12701257956E-2"/>
          <c:y val="0.81588873099970716"/>
          <c:w val="0.92879982904015912"/>
          <c:h val="0.174380480217750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154.06753000000066</c:v>
                </c:pt>
                <c:pt idx="1">
                  <c:v>183.648</c:v>
                </c:pt>
                <c:pt idx="2">
                  <c:v>752.78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1479432.966</c:v>
                </c:pt>
                <c:pt idx="2">
                  <c:v>0</c:v>
                </c:pt>
                <c:pt idx="3">
                  <c:v>90201.507999999987</c:v>
                </c:pt>
                <c:pt idx="4">
                  <c:v>27523.353000000006</c:v>
                </c:pt>
                <c:pt idx="5">
                  <c:v>0</c:v>
                </c:pt>
                <c:pt idx="6">
                  <c:v>4000.8459999999995</c:v>
                </c:pt>
                <c:pt idx="7">
                  <c:v>12411.749000000002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3.3346908437115748E-2</c:v>
                </c:pt>
                <c:pt idx="1">
                  <c:v>4.4181462986646394E-2</c:v>
                </c:pt>
                <c:pt idx="2">
                  <c:v>5.1149477499495666E-2</c:v>
                </c:pt>
                <c:pt idx="3">
                  <c:v>4.8153211946630678E-2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0.126731563224594</c:v>
                </c:pt>
                <c:pt idx="2">
                  <c:v>0</c:v>
                </c:pt>
                <c:pt idx="3">
                  <c:v>5.9202840264093309E-2</c:v>
                </c:pt>
                <c:pt idx="4">
                  <c:v>2.7296764801961179E-2</c:v>
                </c:pt>
                <c:pt idx="5">
                  <c:v>0</c:v>
                </c:pt>
                <c:pt idx="6">
                  <c:v>5.6568434990051888E-2</c:v>
                </c:pt>
                <c:pt idx="7">
                  <c:v>4.5556839219656191E-2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592405.03200000001</c:v>
                </c:pt>
                <c:pt idx="1">
                  <c:v>458253.93699999998</c:v>
                </c:pt>
                <c:pt idx="2">
                  <c:v>428773.99699999997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31459.58400000001</c:v>
                </c:pt>
                <c:pt idx="1">
                  <c:v>28167.425999999985</c:v>
                </c:pt>
                <c:pt idx="2">
                  <c:v>30574.497999999992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7185.2530000000006</c:v>
                </c:pt>
                <c:pt idx="1">
                  <c:v>10683.913</c:v>
                </c:pt>
                <c:pt idx="2">
                  <c:v>9654.1870000000054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1630.385</c:v>
                </c:pt>
                <c:pt idx="1">
                  <c:v>1132.9090000000001</c:v>
                </c:pt>
                <c:pt idx="2">
                  <c:v>1237.5519999999999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1504.2919999999981</c:v>
                </c:pt>
                <c:pt idx="1">
                  <c:v>3289.0830000000014</c:v>
                </c:pt>
                <c:pt idx="2">
                  <c:v>7618.3740000000016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0.13648661489541322</c:v>
                </c:pt>
                <c:pt idx="2">
                  <c:v>0</c:v>
                </c:pt>
                <c:pt idx="3">
                  <c:v>8.401013902348424E-2</c:v>
                </c:pt>
                <c:pt idx="4">
                  <c:v>3.7909458270624322E-2</c:v>
                </c:pt>
                <c:pt idx="5">
                  <c:v>0</c:v>
                </c:pt>
                <c:pt idx="6">
                  <c:v>2.5908523229147901E-2</c:v>
                </c:pt>
                <c:pt idx="7">
                  <c:v>3.9645921667701929E-2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234440.53400000001</c:v>
                </c:pt>
                <c:pt idx="2">
                  <c:v>0</c:v>
                </c:pt>
                <c:pt idx="3">
                  <c:v>70688.088000000003</c:v>
                </c:pt>
                <c:pt idx="4">
                  <c:v>22753.754000000001</c:v>
                </c:pt>
                <c:pt idx="5">
                  <c:v>8.1259999999999994</c:v>
                </c:pt>
                <c:pt idx="6">
                  <c:v>2075.0940000000001</c:v>
                </c:pt>
                <c:pt idx="7">
                  <c:v>31233.381000000027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2.6464583359117902E-2</c:v>
                </c:pt>
                <c:pt idx="1">
                  <c:v>6.1594353425618732E-2</c:v>
                </c:pt>
                <c:pt idx="2">
                  <c:v>6.2487378028035903E-2</c:v>
                </c:pt>
                <c:pt idx="3">
                  <c:v>5.9133381280571655E-2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2.6076926260858221E-2</c:v>
                </c:pt>
                <c:pt idx="2">
                  <c:v>0</c:v>
                </c:pt>
                <c:pt idx="3">
                  <c:v>7.2054952576108805E-2</c:v>
                </c:pt>
                <c:pt idx="4">
                  <c:v>1.8906359020105273E-2</c:v>
                </c:pt>
                <c:pt idx="5">
                  <c:v>1.2804097311139564E-3</c:v>
                </c:pt>
                <c:pt idx="6">
                  <c:v>1.5674170528493542E-2</c:v>
                </c:pt>
                <c:pt idx="7">
                  <c:v>0.10158911760945201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84645.672999999995</c:v>
                </c:pt>
                <c:pt idx="1">
                  <c:v>74399.962</c:v>
                </c:pt>
                <c:pt idx="2">
                  <c:v>75394.899000000005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24569.668999999998</c:v>
                </c:pt>
                <c:pt idx="1">
                  <c:v>21852.602000000003</c:v>
                </c:pt>
                <c:pt idx="2">
                  <c:v>24265.816999999999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5314.4770000000017</c:v>
                </c:pt>
                <c:pt idx="1">
                  <c:v>8465.2669999999944</c:v>
                </c:pt>
                <c:pt idx="2">
                  <c:v>8974.0100000000039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8.1259999999999994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915.70900000000006</c:v>
                </c:pt>
                <c:pt idx="1">
                  <c:v>379.89699999999999</c:v>
                </c:pt>
                <c:pt idx="2">
                  <c:v>779.48800000000006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3758.4260000000086</c:v>
                </c:pt>
                <c:pt idx="1">
                  <c:v>8982.2100000000046</c:v>
                </c:pt>
                <c:pt idx="2">
                  <c:v>18492.745000000014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47395.354999999952</c:v>
                </c:pt>
                <c:pt idx="1">
                  <c:v>50533.027000000038</c:v>
                </c:pt>
                <c:pt idx="2">
                  <c:v>64739.703999999998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64390.434999999998</c:v>
                </c:pt>
                <c:pt idx="1">
                  <c:v>64428.960000000021</c:v>
                </c:pt>
                <c:pt idx="2">
                  <c:v>73311.781999999963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77531.301999999996</c:v>
                </c:pt>
                <c:pt idx="1">
                  <c:v>177066.49800000002</c:v>
                </c:pt>
                <c:pt idx="2">
                  <c:v>106631.592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2.1628553381804954E-2</c:v>
                </c:pt>
                <c:pt idx="2">
                  <c:v>0</c:v>
                </c:pt>
                <c:pt idx="3">
                  <c:v>6.5836106644517403E-2</c:v>
                </c:pt>
                <c:pt idx="4">
                  <c:v>3.1340021971997784E-2</c:v>
                </c:pt>
                <c:pt idx="5">
                  <c:v>2.5443727364405645E-5</c:v>
                </c:pt>
                <c:pt idx="6">
                  <c:v>1.3437813177929228E-2</c:v>
                </c:pt>
                <c:pt idx="7">
                  <c:v>9.9766453264845317E-2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1560137.909</c:v>
                </c:pt>
                <c:pt idx="2">
                  <c:v>0</c:v>
                </c:pt>
                <c:pt idx="3">
                  <c:v>111140.81800000003</c:v>
                </c:pt>
                <c:pt idx="4">
                  <c:v>335763.42000000004</c:v>
                </c:pt>
                <c:pt idx="5">
                  <c:v>0</c:v>
                </c:pt>
                <c:pt idx="6">
                  <c:v>2061.7849999999999</c:v>
                </c:pt>
                <c:pt idx="7">
                  <c:v>35175.665999999954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0.10400271572408903</c:v>
                </c:pt>
                <c:pt idx="1">
                  <c:v>0.12589971242374212</c:v>
                </c:pt>
                <c:pt idx="2">
                  <c:v>0.13290003917556181</c:v>
                </c:pt>
                <c:pt idx="3">
                  <c:v>0.18963325277181656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0.16441303757759848</c:v>
                </c:pt>
                <c:pt idx="2">
                  <c:v>0</c:v>
                </c:pt>
                <c:pt idx="3">
                  <c:v>0.20712154452800463</c:v>
                </c:pt>
                <c:pt idx="4">
                  <c:v>0.59032905893708665</c:v>
                </c:pt>
                <c:pt idx="5">
                  <c:v>3.8412291933418691E-2</c:v>
                </c:pt>
                <c:pt idx="6">
                  <c:v>1.7807271931243419E-2</c:v>
                </c:pt>
                <c:pt idx="7">
                  <c:v>0.11989955170372624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570567.94400000002</c:v>
                </c:pt>
                <c:pt idx="1">
                  <c:v>527328.86899999995</c:v>
                </c:pt>
                <c:pt idx="2">
                  <c:v>462241.09600000002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39369.256000000008</c:v>
                </c:pt>
                <c:pt idx="1">
                  <c:v>34609.077999999994</c:v>
                </c:pt>
                <c:pt idx="2">
                  <c:v>37162.484000000026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74646.101999999999</c:v>
                </c:pt>
                <c:pt idx="1">
                  <c:v>155928.84700000001</c:v>
                </c:pt>
                <c:pt idx="2">
                  <c:v>105188.47100000001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929.06099999999992</c:v>
                </c:pt>
                <c:pt idx="1">
                  <c:v>390.45899999999995</c:v>
                </c:pt>
                <c:pt idx="2">
                  <c:v>742.26499999999999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5030.1889999999994</c:v>
                </c:pt>
                <c:pt idx="1">
                  <c:v>9202.4069999999683</c:v>
                </c:pt>
                <c:pt idx="2">
                  <c:v>20943.069999999985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0.14393213269077462</c:v>
                </c:pt>
                <c:pt idx="2">
                  <c:v>0</c:v>
                </c:pt>
                <c:pt idx="3">
                  <c:v>0.10351218930135585</c:v>
                </c:pt>
                <c:pt idx="4">
                  <c:v>0.46246579620194189</c:v>
                </c:pt>
                <c:pt idx="5">
                  <c:v>0</c:v>
                </c:pt>
                <c:pt idx="6">
                  <c:v>1.3351627272334078E-2</c:v>
                </c:pt>
                <c:pt idx="7">
                  <c:v>0.11235899943233173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5480981.5609999988</c:v>
                </c:pt>
                <c:pt idx="2">
                  <c:v>1066731.54</c:v>
                </c:pt>
                <c:pt idx="3">
                  <c:v>55822.599000000002</c:v>
                </c:pt>
                <c:pt idx="4">
                  <c:v>94213.570999999996</c:v>
                </c:pt>
                <c:pt idx="5">
                  <c:v>0</c:v>
                </c:pt>
                <c:pt idx="6">
                  <c:v>41400.775999999998</c:v>
                </c:pt>
                <c:pt idx="7">
                  <c:v>21507.622000000007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0.23822189544940728</c:v>
                </c:pt>
                <c:pt idx="1">
                  <c:v>7.2622889718672284E-2</c:v>
                </c:pt>
                <c:pt idx="2">
                  <c:v>7.209040394822426E-2</c:v>
                </c:pt>
                <c:pt idx="3">
                  <c:v>7.0431783065990294E-2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PVE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118539.97</c:v>
                </c:pt>
                <c:pt idx="1">
                  <c:v>107600.56600000001</c:v>
                </c:pt>
                <c:pt idx="2">
                  <c:v>93230.91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0.39833147869111618</c:v>
                </c:pt>
                <c:pt idx="2">
                  <c:v>0.61972863953061974</c:v>
                </c:pt>
                <c:pt idx="3">
                  <c:v>4.6982426176085661E-2</c:v>
                </c:pt>
                <c:pt idx="4">
                  <c:v>7.0866535326375851E-2</c:v>
                </c:pt>
                <c:pt idx="5">
                  <c:v>0</c:v>
                </c:pt>
                <c:pt idx="6">
                  <c:v>0.25573646651752624</c:v>
                </c:pt>
                <c:pt idx="7">
                  <c:v>7.8536721930356143E-2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2107043.6739999996</c:v>
                </c:pt>
                <c:pt idx="1">
                  <c:v>1648884.5079999999</c:v>
                </c:pt>
                <c:pt idx="2">
                  <c:v>1725053.3789999997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366643.07</c:v>
                </c:pt>
                <c:pt idx="1">
                  <c:v>297015.78000000003</c:v>
                </c:pt>
                <c:pt idx="2">
                  <c:v>403072.69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19649.768000000004</c:v>
                </c:pt>
                <c:pt idx="1">
                  <c:v>18410.917999999998</c:v>
                </c:pt>
                <c:pt idx="2">
                  <c:v>17761.913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28160.617999999995</c:v>
                </c:pt>
                <c:pt idx="1">
                  <c:v>27106.203999999998</c:v>
                </c:pt>
                <c:pt idx="2">
                  <c:v>38946.749000000011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14259.439999999999</c:v>
                </c:pt>
                <c:pt idx="1">
                  <c:v>9494.7039999999961</c:v>
                </c:pt>
                <c:pt idx="2">
                  <c:v>17646.632000000001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2901.5799999999995</c:v>
                </c:pt>
                <c:pt idx="1">
                  <c:v>5327.813000000001</c:v>
                </c:pt>
                <c:pt idx="2">
                  <c:v>13278.229000000007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0.50565360969864159</c:v>
                </c:pt>
                <c:pt idx="2">
                  <c:v>0.60927256525900442</c:v>
                </c:pt>
                <c:pt idx="3">
                  <c:v>5.199097450390977E-2</c:v>
                </c:pt>
                <c:pt idx="4">
                  <c:v>0.12976563714279291</c:v>
                </c:pt>
                <c:pt idx="5">
                  <c:v>0</c:v>
                </c:pt>
                <c:pt idx="6">
                  <c:v>0.26810153819985799</c:v>
                </c:pt>
                <c:pt idx="7">
                  <c:v>6.8700188593125988E-2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102642.08600000001</c:v>
                </c:pt>
                <c:pt idx="2">
                  <c:v>0</c:v>
                </c:pt>
                <c:pt idx="3">
                  <c:v>33076.824000000001</c:v>
                </c:pt>
                <c:pt idx="4">
                  <c:v>10919.960999999999</c:v>
                </c:pt>
                <c:pt idx="5">
                  <c:v>0</c:v>
                </c:pt>
                <c:pt idx="6">
                  <c:v>37.497</c:v>
                </c:pt>
                <c:pt idx="7">
                  <c:v>24958.381000000001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7.4029648201007728E-2</c:v>
                </c:pt>
                <c:pt idx="1">
                  <c:v>4.5194135873216287E-2</c:v>
                </c:pt>
                <c:pt idx="2">
                  <c:v>5.0036724718939309E-2</c:v>
                </c:pt>
                <c:pt idx="3">
                  <c:v>5.9159497717433999E-2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1.3187660340983539E-2</c:v>
                </c:pt>
                <c:pt idx="2">
                  <c:v>0</c:v>
                </c:pt>
                <c:pt idx="3">
                  <c:v>3.3811880062115267E-2</c:v>
                </c:pt>
                <c:pt idx="4">
                  <c:v>6.9229994917998387E-3</c:v>
                </c:pt>
                <c:pt idx="5">
                  <c:v>0</c:v>
                </c:pt>
                <c:pt idx="6">
                  <c:v>6.6291134753967062E-4</c:v>
                </c:pt>
                <c:pt idx="7">
                  <c:v>7.5994203389560033E-2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39778.642999999996</c:v>
                </c:pt>
                <c:pt idx="1">
                  <c:v>36289.878000000004</c:v>
                </c:pt>
                <c:pt idx="2">
                  <c:v>26573.564999999999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10840.745000000003</c:v>
                </c:pt>
                <c:pt idx="1">
                  <c:v>10333.261999999999</c:v>
                </c:pt>
                <c:pt idx="2">
                  <c:v>11902.816999999999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3727.3890000000001</c:v>
                </c:pt>
                <c:pt idx="1">
                  <c:v>2930.8680000000004</c:v>
                </c:pt>
                <c:pt idx="2">
                  <c:v>4261.7039999999988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11.848000000000001</c:v>
                </c:pt>
                <c:pt idx="1">
                  <c:v>13.795999999999999</c:v>
                </c:pt>
                <c:pt idx="2">
                  <c:v>11.853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3695.828000000005</c:v>
                </c:pt>
                <c:pt idx="1">
                  <c:v>6213.4180000000115</c:v>
                </c:pt>
                <c:pt idx="2">
                  <c:v>15049.134999999986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9.4693515596190169E-3</c:v>
                </c:pt>
                <c:pt idx="2">
                  <c:v>0</c:v>
                </c:pt>
                <c:pt idx="3">
                  <c:v>3.0806453731298158E-2</c:v>
                </c:pt>
                <c:pt idx="4">
                  <c:v>1.5040674944159053E-2</c:v>
                </c:pt>
                <c:pt idx="5">
                  <c:v>0</c:v>
                </c:pt>
                <c:pt idx="6">
                  <c:v>2.4282161710882124E-4</c:v>
                </c:pt>
                <c:pt idx="7">
                  <c:v>7.9722690015618269E-2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-2306.5940000000001</c:v>
                </c:pt>
                <c:pt idx="1">
                  <c:v>-1510.6580000000001</c:v>
                </c:pt>
                <c:pt idx="2">
                  <c:v>-1839.1179999999999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-1.4309430000000001</c:v>
                </c:pt>
                <c:pt idx="1">
                  <c:v>-12.296884</c:v>
                </c:pt>
                <c:pt idx="2">
                  <c:v>-40.107627000000001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1159.1009999999999</c:v>
                </c:pt>
                <c:pt idx="1">
                  <c:v>860.995</c:v>
                </c:pt>
                <c:pt idx="2">
                  <c:v>1160.2090000000001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17.155982999999999</c:v>
                </c:pt>
                <c:pt idx="1">
                  <c:v>4.8389110000000004</c:v>
                </c:pt>
                <c:pt idx="2">
                  <c:v>0.173813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'8'!$B$6:$D$6</c:f>
              <c:numCache>
                <c:formatCode>#\ ##0.0</c:formatCode>
                <c:ptCount val="3"/>
                <c:pt idx="0">
                  <c:v>-1131.7679599999999</c:v>
                </c:pt>
                <c:pt idx="1">
                  <c:v>-657.12097300000016</c:v>
                </c:pt>
                <c:pt idx="2">
                  <c:v>-718.84281399999986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171812.71160390513</c:v>
                </c:pt>
                <c:pt idx="1">
                  <c:v>183324.2421274368</c:v>
                </c:pt>
                <c:pt idx="2">
                  <c:v>184696.99078140169</c:v>
                </c:pt>
                <c:pt idx="3">
                  <c:v>219143.51059893853</c:v>
                </c:pt>
                <c:pt idx="4">
                  <c:v>226924.86439247621</c:v>
                </c:pt>
                <c:pt idx="5">
                  <c:v>231183.88887472404</c:v>
                </c:pt>
                <c:pt idx="6">
                  <c:v>233312.83282901309</c:v>
                </c:pt>
                <c:pt idx="7">
                  <c:v>232778.24748030805</c:v>
                </c:pt>
                <c:pt idx="8">
                  <c:v>206164.9399303917</c:v>
                </c:pt>
                <c:pt idx="9">
                  <c:v>202804.56818021648</c:v>
                </c:pt>
                <c:pt idx="10">
                  <c:v>241479.14115183864</c:v>
                </c:pt>
                <c:pt idx="11">
                  <c:v>246803.65092175337</c:v>
                </c:pt>
                <c:pt idx="12">
                  <c:v>242792.49505672985</c:v>
                </c:pt>
                <c:pt idx="13">
                  <c:v>243004.75968448963</c:v>
                </c:pt>
                <c:pt idx="14">
                  <c:v>240987.60771483078</c:v>
                </c:pt>
                <c:pt idx="15">
                  <c:v>218910.46425822386</c:v>
                </c:pt>
                <c:pt idx="16">
                  <c:v>217237.5419282566</c:v>
                </c:pt>
                <c:pt idx="17">
                  <c:v>252004.53073897347</c:v>
                </c:pt>
                <c:pt idx="18">
                  <c:v>248334.69852005105</c:v>
                </c:pt>
                <c:pt idx="19">
                  <c:v>239964.32640772499</c:v>
                </c:pt>
                <c:pt idx="20">
                  <c:v>237110.60018955023</c:v>
                </c:pt>
                <c:pt idx="21">
                  <c:v>226659.40358997034</c:v>
                </c:pt>
                <c:pt idx="22">
                  <c:v>200846.00512061614</c:v>
                </c:pt>
                <c:pt idx="23">
                  <c:v>199382.59848333662</c:v>
                </c:pt>
                <c:pt idx="24">
                  <c:v>234536.01697591637</c:v>
                </c:pt>
                <c:pt idx="25">
                  <c:v>241491.89396995583</c:v>
                </c:pt>
                <c:pt idx="26">
                  <c:v>240884.51822481857</c:v>
                </c:pt>
                <c:pt idx="27">
                  <c:v>242423.59957225755</c:v>
                </c:pt>
                <c:pt idx="28">
                  <c:v>235860.19278039399</c:v>
                </c:pt>
                <c:pt idx="29">
                  <c:v>207180.42078780994</c:v>
                </c:pt>
                <c:pt idx="30">
                  <c:v>206081.97412369025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4227"/>
          <c:min val="44197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7894.3166195325002</c:v>
                </c:pt>
                <c:pt idx="1">
                  <c:v>8607.7295091285996</c:v>
                </c:pt>
                <c:pt idx="2">
                  <c:v>8612.8186783547699</c:v>
                </c:pt>
                <c:pt idx="3">
                  <c:v>10497.470985432299</c:v>
                </c:pt>
                <c:pt idx="4">
                  <c:v>10713.793276477199</c:v>
                </c:pt>
                <c:pt idx="5">
                  <c:v>10860.896092544799</c:v>
                </c:pt>
                <c:pt idx="6">
                  <c:v>10819.541298483</c:v>
                </c:pt>
                <c:pt idx="7">
                  <c:v>10776.6659828543</c:v>
                </c:pt>
                <c:pt idx="8">
                  <c:v>9548.5141457171394</c:v>
                </c:pt>
                <c:pt idx="9">
                  <c:v>9365.0863483610901</c:v>
                </c:pt>
                <c:pt idx="10">
                  <c:v>11185.893282712999</c:v>
                </c:pt>
                <c:pt idx="11">
                  <c:v>11455.1748606778</c:v>
                </c:pt>
                <c:pt idx="12">
                  <c:v>11205.549245157101</c:v>
                </c:pt>
                <c:pt idx="13">
                  <c:v>11180.4899943242</c:v>
                </c:pt>
                <c:pt idx="14">
                  <c:v>11136.9215669637</c:v>
                </c:pt>
                <c:pt idx="15">
                  <c:v>10086.8890211199</c:v>
                </c:pt>
                <c:pt idx="16">
                  <c:v>9961.1682662073599</c:v>
                </c:pt>
                <c:pt idx="17">
                  <c:v>11726.1966411129</c:v>
                </c:pt>
                <c:pt idx="18">
                  <c:v>11385.654529073299</c:v>
                </c:pt>
                <c:pt idx="19">
                  <c:v>11031.0526899369</c:v>
                </c:pt>
                <c:pt idx="20">
                  <c:v>10994.3800626132</c:v>
                </c:pt>
                <c:pt idx="21">
                  <c:v>10583.730667375001</c:v>
                </c:pt>
                <c:pt idx="22">
                  <c:v>9610.3851916600106</c:v>
                </c:pt>
                <c:pt idx="23">
                  <c:v>9221.0962105498602</c:v>
                </c:pt>
                <c:pt idx="24">
                  <c:v>10867.1647674211</c:v>
                </c:pt>
                <c:pt idx="25">
                  <c:v>11153.2490130528</c:v>
                </c:pt>
                <c:pt idx="26">
                  <c:v>11097.643153249301</c:v>
                </c:pt>
                <c:pt idx="27">
                  <c:v>11189.290025717</c:v>
                </c:pt>
                <c:pt idx="28">
                  <c:v>11154.4914698797</c:v>
                </c:pt>
                <c:pt idx="29">
                  <c:v>9799.5441800743502</c:v>
                </c:pt>
                <c:pt idx="30">
                  <c:v>9543.8740864326392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6490.7498340351403</c:v>
                </c:pt>
                <c:pt idx="1">
                  <c:v>6456.5761710024099</c:v>
                </c:pt>
                <c:pt idx="2">
                  <c:v>6591.3947367351902</c:v>
                </c:pt>
                <c:pt idx="3">
                  <c:v>7037.1546608270801</c:v>
                </c:pt>
                <c:pt idx="4">
                  <c:v>7629.0055102231499</c:v>
                </c:pt>
                <c:pt idx="5">
                  <c:v>7833.1971159451105</c:v>
                </c:pt>
                <c:pt idx="6">
                  <c:v>7981.3925690838996</c:v>
                </c:pt>
                <c:pt idx="7">
                  <c:v>8097.5451647780101</c:v>
                </c:pt>
                <c:pt idx="8">
                  <c:v>7601.9742050400901</c:v>
                </c:pt>
                <c:pt idx="9">
                  <c:v>7259.1509085787202</c:v>
                </c:pt>
                <c:pt idx="10">
                  <c:v>8139.3765964415097</c:v>
                </c:pt>
                <c:pt idx="11">
                  <c:v>8643.8313563408592</c:v>
                </c:pt>
                <c:pt idx="12">
                  <c:v>8438.9211992654491</c:v>
                </c:pt>
                <c:pt idx="13">
                  <c:v>8467.7287906641195</c:v>
                </c:pt>
                <c:pt idx="14">
                  <c:v>8501.7420690733707</c:v>
                </c:pt>
                <c:pt idx="15">
                  <c:v>8017.1516389962499</c:v>
                </c:pt>
                <c:pt idx="16">
                  <c:v>7801.3339253668</c:v>
                </c:pt>
                <c:pt idx="17">
                  <c:v>8800.7772781563599</c:v>
                </c:pt>
                <c:pt idx="18">
                  <c:v>8811.2689055892806</c:v>
                </c:pt>
                <c:pt idx="19">
                  <c:v>8549.7250563972502</c:v>
                </c:pt>
                <c:pt idx="20">
                  <c:v>8371.4061624391106</c:v>
                </c:pt>
                <c:pt idx="21">
                  <c:v>7929.3322019781799</c:v>
                </c:pt>
                <c:pt idx="22">
                  <c:v>7249.9730185630197</c:v>
                </c:pt>
                <c:pt idx="23">
                  <c:v>7110.8020069807999</c:v>
                </c:pt>
                <c:pt idx="24">
                  <c:v>7945.4760475940902</c:v>
                </c:pt>
                <c:pt idx="25">
                  <c:v>8336.8818014454991</c:v>
                </c:pt>
                <c:pt idx="26">
                  <c:v>8445.0405845694404</c:v>
                </c:pt>
                <c:pt idx="27">
                  <c:v>8468.7369674208203</c:v>
                </c:pt>
                <c:pt idx="28">
                  <c:v>8154.7109031816399</c:v>
                </c:pt>
                <c:pt idx="29">
                  <c:v>7469.3177097199105</c:v>
                </c:pt>
                <c:pt idx="30">
                  <c:v>7452.8851318831703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'9.1'!$C$6</c:f>
              <c:numCache>
                <c:formatCode>d/\ m/</c:formatCode>
                <c:ptCount val="1"/>
                <c:pt idx="0">
                  <c:v>44214</c:v>
                </c:pt>
              </c:numCache>
            </c:numRef>
          </c:xVal>
          <c:yVal>
            <c:numRef>
              <c:f>'9.1'!$C$5</c:f>
              <c:numCache>
                <c:formatCode>#\ ##0.0</c:formatCode>
                <c:ptCount val="1"/>
                <c:pt idx="0">
                  <c:v>11726.1966411129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'9.1'!$C$9</c:f>
              <c:numCache>
                <c:formatCode>d/\ m/</c:formatCode>
                <c:ptCount val="1"/>
                <c:pt idx="0">
                  <c:v>44198</c:v>
                </c:pt>
              </c:numCache>
            </c:numRef>
          </c:xVal>
          <c:yVal>
            <c:numRef>
              <c:f>'9.1'!$C$8</c:f>
              <c:numCache>
                <c:formatCode>#\ ##0.0</c:formatCode>
                <c:ptCount val="1"/>
                <c:pt idx="0">
                  <c:v>6456.5761710024099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4227"/>
          <c:min val="44197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44233</c:v>
                </c:pt>
                <c:pt idx="6">
                  <c:v>44234</c:v>
                </c:pt>
                <c:pt idx="7">
                  <c:v>44235</c:v>
                </c:pt>
                <c:pt idx="8">
                  <c:v>44236</c:v>
                </c:pt>
                <c:pt idx="9">
                  <c:v>44237</c:v>
                </c:pt>
                <c:pt idx="10">
                  <c:v>44238</c:v>
                </c:pt>
                <c:pt idx="11">
                  <c:v>44239</c:v>
                </c:pt>
                <c:pt idx="12">
                  <c:v>44240</c:v>
                </c:pt>
                <c:pt idx="13">
                  <c:v>44241</c:v>
                </c:pt>
                <c:pt idx="14">
                  <c:v>44242</c:v>
                </c:pt>
                <c:pt idx="15">
                  <c:v>44243</c:v>
                </c:pt>
                <c:pt idx="16">
                  <c:v>44244</c:v>
                </c:pt>
                <c:pt idx="17">
                  <c:v>44245</c:v>
                </c:pt>
                <c:pt idx="18">
                  <c:v>44246</c:v>
                </c:pt>
                <c:pt idx="19">
                  <c:v>44247</c:v>
                </c:pt>
                <c:pt idx="20">
                  <c:v>44248</c:v>
                </c:pt>
                <c:pt idx="21">
                  <c:v>44249</c:v>
                </c:pt>
                <c:pt idx="22">
                  <c:v>44250</c:v>
                </c:pt>
                <c:pt idx="23">
                  <c:v>44251</c:v>
                </c:pt>
                <c:pt idx="24">
                  <c:v>44252</c:v>
                </c:pt>
                <c:pt idx="25">
                  <c:v>44253</c:v>
                </c:pt>
                <c:pt idx="26">
                  <c:v>44254</c:v>
                </c:pt>
                <c:pt idx="27">
                  <c:v>44255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11251.1189313211</c:v>
                </c:pt>
                <c:pt idx="1">
                  <c:v>11152.2034674157</c:v>
                </c:pt>
                <c:pt idx="2">
                  <c:v>10877.821665912201</c:v>
                </c:pt>
                <c:pt idx="3">
                  <c:v>10556.504206170801</c:v>
                </c:pt>
                <c:pt idx="4">
                  <c:v>10676.0926633579</c:v>
                </c:pt>
                <c:pt idx="5">
                  <c:v>9717.7493566892408</c:v>
                </c:pt>
                <c:pt idx="6">
                  <c:v>9641.6825705501997</c:v>
                </c:pt>
                <c:pt idx="7">
                  <c:v>11371.178367275101</c:v>
                </c:pt>
                <c:pt idx="8">
                  <c:v>11466.968123930899</c:v>
                </c:pt>
                <c:pt idx="9">
                  <c:v>11754.3708571466</c:v>
                </c:pt>
                <c:pt idx="10">
                  <c:v>11818.7985610261</c:v>
                </c:pt>
                <c:pt idx="11">
                  <c:v>11884.1572593567</c:v>
                </c:pt>
                <c:pt idx="12">
                  <c:v>10646.485985063</c:v>
                </c:pt>
                <c:pt idx="13">
                  <c:v>10178.629699332099</c:v>
                </c:pt>
                <c:pt idx="14">
                  <c:v>12096.657923327</c:v>
                </c:pt>
                <c:pt idx="15">
                  <c:v>11672.7767932758</c:v>
                </c:pt>
                <c:pt idx="16">
                  <c:v>11459.7475277986</c:v>
                </c:pt>
                <c:pt idx="17">
                  <c:v>10908.006102455</c:v>
                </c:pt>
                <c:pt idx="18">
                  <c:v>10773.424476211199</c:v>
                </c:pt>
                <c:pt idx="19">
                  <c:v>9415.06692455339</c:v>
                </c:pt>
                <c:pt idx="20">
                  <c:v>9190.4985870280398</c:v>
                </c:pt>
                <c:pt idx="21">
                  <c:v>10652.029276802299</c:v>
                </c:pt>
                <c:pt idx="22">
                  <c:v>10651.031943497201</c:v>
                </c:pt>
                <c:pt idx="23">
                  <c:v>10506.449887213401</c:v>
                </c:pt>
                <c:pt idx="24">
                  <c:v>10244.781198201899</c:v>
                </c:pt>
                <c:pt idx="25">
                  <c:v>9957.2606749705592</c:v>
                </c:pt>
                <c:pt idx="26">
                  <c:v>9076.3136882554409</c:v>
                </c:pt>
                <c:pt idx="27">
                  <c:v>8537.1414277839503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44233</c:v>
                </c:pt>
                <c:pt idx="6">
                  <c:v>44234</c:v>
                </c:pt>
                <c:pt idx="7">
                  <c:v>44235</c:v>
                </c:pt>
                <c:pt idx="8">
                  <c:v>44236</c:v>
                </c:pt>
                <c:pt idx="9">
                  <c:v>44237</c:v>
                </c:pt>
                <c:pt idx="10">
                  <c:v>44238</c:v>
                </c:pt>
                <c:pt idx="11">
                  <c:v>44239</c:v>
                </c:pt>
                <c:pt idx="12">
                  <c:v>44240</c:v>
                </c:pt>
                <c:pt idx="13">
                  <c:v>44241</c:v>
                </c:pt>
                <c:pt idx="14">
                  <c:v>44242</c:v>
                </c:pt>
                <c:pt idx="15">
                  <c:v>44243</c:v>
                </c:pt>
                <c:pt idx="16">
                  <c:v>44244</c:v>
                </c:pt>
                <c:pt idx="17">
                  <c:v>44245</c:v>
                </c:pt>
                <c:pt idx="18">
                  <c:v>44246</c:v>
                </c:pt>
                <c:pt idx="19">
                  <c:v>44247</c:v>
                </c:pt>
                <c:pt idx="20">
                  <c:v>44248</c:v>
                </c:pt>
                <c:pt idx="21">
                  <c:v>44249</c:v>
                </c:pt>
                <c:pt idx="22">
                  <c:v>44250</c:v>
                </c:pt>
                <c:pt idx="23">
                  <c:v>44251</c:v>
                </c:pt>
                <c:pt idx="24">
                  <c:v>44252</c:v>
                </c:pt>
                <c:pt idx="25">
                  <c:v>44253</c:v>
                </c:pt>
                <c:pt idx="26">
                  <c:v>44254</c:v>
                </c:pt>
                <c:pt idx="27">
                  <c:v>44255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8399.2209650918194</c:v>
                </c:pt>
                <c:pt idx="1">
                  <c:v>8424.2520112164002</c:v>
                </c:pt>
                <c:pt idx="2">
                  <c:v>8076.3485011480398</c:v>
                </c:pt>
                <c:pt idx="3">
                  <c:v>7873.0184255531203</c:v>
                </c:pt>
                <c:pt idx="4">
                  <c:v>8036.8782398898802</c:v>
                </c:pt>
                <c:pt idx="5">
                  <c:v>7337.2935892539899</c:v>
                </c:pt>
                <c:pt idx="6">
                  <c:v>7334.8970933559103</c:v>
                </c:pt>
                <c:pt idx="7">
                  <c:v>8393.2968750763393</c:v>
                </c:pt>
                <c:pt idx="8">
                  <c:v>8842.8164287251693</c:v>
                </c:pt>
                <c:pt idx="9">
                  <c:v>8922.1588825495692</c:v>
                </c:pt>
                <c:pt idx="10">
                  <c:v>9305.1415415104002</c:v>
                </c:pt>
                <c:pt idx="11">
                  <c:v>9417.5056389397505</c:v>
                </c:pt>
                <c:pt idx="12">
                  <c:v>8800.7580680619394</c:v>
                </c:pt>
                <c:pt idx="13">
                  <c:v>8386.4327009403296</c:v>
                </c:pt>
                <c:pt idx="14">
                  <c:v>9180.7800627545894</c:v>
                </c:pt>
                <c:pt idx="15">
                  <c:v>9157.6548848840794</c:v>
                </c:pt>
                <c:pt idx="16">
                  <c:v>8876.0006235827004</c:v>
                </c:pt>
                <c:pt idx="17">
                  <c:v>8539.8396986849893</c:v>
                </c:pt>
                <c:pt idx="18">
                  <c:v>8226.2455902317997</c:v>
                </c:pt>
                <c:pt idx="19">
                  <c:v>7595.9364308634304</c:v>
                </c:pt>
                <c:pt idx="20">
                  <c:v>7081.8608124907096</c:v>
                </c:pt>
                <c:pt idx="21">
                  <c:v>7758.0786642825396</c:v>
                </c:pt>
                <c:pt idx="22">
                  <c:v>8224.5628264001898</c:v>
                </c:pt>
                <c:pt idx="23">
                  <c:v>8126.3229837451299</c:v>
                </c:pt>
                <c:pt idx="24">
                  <c:v>7874.4175416909802</c:v>
                </c:pt>
                <c:pt idx="25">
                  <c:v>7707.74826536622</c:v>
                </c:pt>
                <c:pt idx="26">
                  <c:v>7053.0003297252197</c:v>
                </c:pt>
                <c:pt idx="27">
                  <c:v>6792.7284172557602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'9.1'!$D$6</c:f>
              <c:numCache>
                <c:formatCode>d/\ m/</c:formatCode>
                <c:ptCount val="1"/>
                <c:pt idx="0">
                  <c:v>44242</c:v>
                </c:pt>
              </c:numCache>
            </c:numRef>
          </c:xVal>
          <c:yVal>
            <c:numRef>
              <c:f>'9.1'!$D$5</c:f>
              <c:numCache>
                <c:formatCode>#\ ##0.0</c:formatCode>
                <c:ptCount val="1"/>
                <c:pt idx="0">
                  <c:v>12096.657923327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'9.1'!$D$9</c:f>
              <c:numCache>
                <c:formatCode>d/\ m/</c:formatCode>
                <c:ptCount val="1"/>
                <c:pt idx="0">
                  <c:v>44255</c:v>
                </c:pt>
              </c:numCache>
            </c:numRef>
          </c:xVal>
          <c:yVal>
            <c:numRef>
              <c:f>'9.1'!$D$8</c:f>
              <c:numCache>
                <c:formatCode>#\ ##0.0</c:formatCode>
                <c:ptCount val="1"/>
                <c:pt idx="0">
                  <c:v>6792.7284172557602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4255"/>
          <c:min val="44228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44256</c:v>
                </c:pt>
                <c:pt idx="1">
                  <c:v>44257</c:v>
                </c:pt>
                <c:pt idx="2">
                  <c:v>44258</c:v>
                </c:pt>
                <c:pt idx="3">
                  <c:v>44259</c:v>
                </c:pt>
                <c:pt idx="4">
                  <c:v>44260</c:v>
                </c:pt>
                <c:pt idx="5">
                  <c:v>44261</c:v>
                </c:pt>
                <c:pt idx="6">
                  <c:v>44262</c:v>
                </c:pt>
                <c:pt idx="7">
                  <c:v>44263</c:v>
                </c:pt>
                <c:pt idx="8">
                  <c:v>44264</c:v>
                </c:pt>
                <c:pt idx="9">
                  <c:v>44265</c:v>
                </c:pt>
                <c:pt idx="10">
                  <c:v>44266</c:v>
                </c:pt>
                <c:pt idx="11">
                  <c:v>44267</c:v>
                </c:pt>
                <c:pt idx="12">
                  <c:v>44268</c:v>
                </c:pt>
                <c:pt idx="13">
                  <c:v>44269</c:v>
                </c:pt>
                <c:pt idx="14">
                  <c:v>44270</c:v>
                </c:pt>
                <c:pt idx="15">
                  <c:v>44271</c:v>
                </c:pt>
                <c:pt idx="16">
                  <c:v>44272</c:v>
                </c:pt>
                <c:pt idx="17">
                  <c:v>44273</c:v>
                </c:pt>
                <c:pt idx="18">
                  <c:v>44274</c:v>
                </c:pt>
                <c:pt idx="19">
                  <c:v>44275</c:v>
                </c:pt>
                <c:pt idx="20">
                  <c:v>44276</c:v>
                </c:pt>
                <c:pt idx="21">
                  <c:v>44277</c:v>
                </c:pt>
                <c:pt idx="22">
                  <c:v>44278</c:v>
                </c:pt>
                <c:pt idx="23">
                  <c:v>44279</c:v>
                </c:pt>
                <c:pt idx="24">
                  <c:v>44280</c:v>
                </c:pt>
                <c:pt idx="25">
                  <c:v>44281</c:v>
                </c:pt>
                <c:pt idx="26">
                  <c:v>44282</c:v>
                </c:pt>
                <c:pt idx="27">
                  <c:v>44283</c:v>
                </c:pt>
                <c:pt idx="28">
                  <c:v>44284</c:v>
                </c:pt>
                <c:pt idx="29">
                  <c:v>44285</c:v>
                </c:pt>
                <c:pt idx="30">
                  <c:v>44286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10459.6341113214</c:v>
                </c:pt>
                <c:pt idx="1">
                  <c:v>10645.5819378624</c:v>
                </c:pt>
                <c:pt idx="2">
                  <c:v>10494.008614197501</c:v>
                </c:pt>
                <c:pt idx="3">
                  <c:v>10350.376265441901</c:v>
                </c:pt>
                <c:pt idx="4">
                  <c:v>10523.5581839518</c:v>
                </c:pt>
                <c:pt idx="5">
                  <c:v>9163.3045197611409</c:v>
                </c:pt>
                <c:pt idx="6">
                  <c:v>8922.1192077187607</c:v>
                </c:pt>
                <c:pt idx="7">
                  <c:v>10754.895588674401</c:v>
                </c:pt>
                <c:pt idx="8">
                  <c:v>10675.3144668688</c:v>
                </c:pt>
                <c:pt idx="9">
                  <c:v>10518.452071976801</c:v>
                </c:pt>
                <c:pt idx="10">
                  <c:v>10832.5558081252</c:v>
                </c:pt>
                <c:pt idx="11">
                  <c:v>10210.745012240601</c:v>
                </c:pt>
                <c:pt idx="12">
                  <c:v>8997.1877095619402</c:v>
                </c:pt>
                <c:pt idx="13">
                  <c:v>8612.2377455536698</c:v>
                </c:pt>
                <c:pt idx="14">
                  <c:v>10041.7452817229</c:v>
                </c:pt>
                <c:pt idx="15">
                  <c:v>10501.1222425777</c:v>
                </c:pt>
                <c:pt idx="16">
                  <c:v>10578.5514412844</c:v>
                </c:pt>
                <c:pt idx="17">
                  <c:v>10355.237556362101</c:v>
                </c:pt>
                <c:pt idx="18">
                  <c:v>10508.461958648701</c:v>
                </c:pt>
                <c:pt idx="19">
                  <c:v>9568.2363955289202</c:v>
                </c:pt>
                <c:pt idx="20">
                  <c:v>9385.8858074310701</c:v>
                </c:pt>
                <c:pt idx="21">
                  <c:v>10465.960400971901</c:v>
                </c:pt>
                <c:pt idx="22">
                  <c:v>10595.019794956501</c:v>
                </c:pt>
                <c:pt idx="23">
                  <c:v>10429.081065590601</c:v>
                </c:pt>
                <c:pt idx="24">
                  <c:v>10019.7296263679</c:v>
                </c:pt>
                <c:pt idx="25">
                  <c:v>9712.7461082162008</c:v>
                </c:pt>
                <c:pt idx="26">
                  <c:v>8679.16412826333</c:v>
                </c:pt>
                <c:pt idx="27">
                  <c:v>8280.3425446760302</c:v>
                </c:pt>
                <c:pt idx="28">
                  <c:v>9724.7568581512805</c:v>
                </c:pt>
                <c:pt idx="29">
                  <c:v>9376.6398968172307</c:v>
                </c:pt>
                <c:pt idx="30">
                  <c:v>9129.4176638417302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44256</c:v>
                </c:pt>
                <c:pt idx="1">
                  <c:v>44257</c:v>
                </c:pt>
                <c:pt idx="2">
                  <c:v>44258</c:v>
                </c:pt>
                <c:pt idx="3">
                  <c:v>44259</c:v>
                </c:pt>
                <c:pt idx="4">
                  <c:v>44260</c:v>
                </c:pt>
                <c:pt idx="5">
                  <c:v>44261</c:v>
                </c:pt>
                <c:pt idx="6">
                  <c:v>44262</c:v>
                </c:pt>
                <c:pt idx="7">
                  <c:v>44263</c:v>
                </c:pt>
                <c:pt idx="8">
                  <c:v>44264</c:v>
                </c:pt>
                <c:pt idx="9">
                  <c:v>44265</c:v>
                </c:pt>
                <c:pt idx="10">
                  <c:v>44266</c:v>
                </c:pt>
                <c:pt idx="11">
                  <c:v>44267</c:v>
                </c:pt>
                <c:pt idx="12">
                  <c:v>44268</c:v>
                </c:pt>
                <c:pt idx="13">
                  <c:v>44269</c:v>
                </c:pt>
                <c:pt idx="14">
                  <c:v>44270</c:v>
                </c:pt>
                <c:pt idx="15">
                  <c:v>44271</c:v>
                </c:pt>
                <c:pt idx="16">
                  <c:v>44272</c:v>
                </c:pt>
                <c:pt idx="17">
                  <c:v>44273</c:v>
                </c:pt>
                <c:pt idx="18">
                  <c:v>44274</c:v>
                </c:pt>
                <c:pt idx="19">
                  <c:v>44275</c:v>
                </c:pt>
                <c:pt idx="20">
                  <c:v>44276</c:v>
                </c:pt>
                <c:pt idx="21">
                  <c:v>44277</c:v>
                </c:pt>
                <c:pt idx="22">
                  <c:v>44278</c:v>
                </c:pt>
                <c:pt idx="23">
                  <c:v>44279</c:v>
                </c:pt>
                <c:pt idx="24">
                  <c:v>44280</c:v>
                </c:pt>
                <c:pt idx="25">
                  <c:v>44281</c:v>
                </c:pt>
                <c:pt idx="26">
                  <c:v>44282</c:v>
                </c:pt>
                <c:pt idx="27">
                  <c:v>44283</c:v>
                </c:pt>
                <c:pt idx="28">
                  <c:v>44284</c:v>
                </c:pt>
                <c:pt idx="29">
                  <c:v>44285</c:v>
                </c:pt>
                <c:pt idx="30">
                  <c:v>44286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7581.2900566554899</c:v>
                </c:pt>
                <c:pt idx="1">
                  <c:v>8051.3690628886998</c:v>
                </c:pt>
                <c:pt idx="2">
                  <c:v>8100.4866218550796</c:v>
                </c:pt>
                <c:pt idx="3">
                  <c:v>7953.0959463238196</c:v>
                </c:pt>
                <c:pt idx="4">
                  <c:v>7792.2063753953898</c:v>
                </c:pt>
                <c:pt idx="5">
                  <c:v>7515.4496500858404</c:v>
                </c:pt>
                <c:pt idx="6">
                  <c:v>7171.50439140868</c:v>
                </c:pt>
                <c:pt idx="7">
                  <c:v>7892.37002796054</c:v>
                </c:pt>
                <c:pt idx="8">
                  <c:v>8394.4155886747794</c:v>
                </c:pt>
                <c:pt idx="9">
                  <c:v>8339.1159827905503</c:v>
                </c:pt>
                <c:pt idx="10">
                  <c:v>8262.71214165942</c:v>
                </c:pt>
                <c:pt idx="11">
                  <c:v>7836.1746671543597</c:v>
                </c:pt>
                <c:pt idx="12">
                  <c:v>7165.0447930957198</c:v>
                </c:pt>
                <c:pt idx="13">
                  <c:v>6683.6045492560197</c:v>
                </c:pt>
                <c:pt idx="14">
                  <c:v>7487.3748651586902</c:v>
                </c:pt>
                <c:pt idx="15">
                  <c:v>7791.3651777229697</c:v>
                </c:pt>
                <c:pt idx="16">
                  <c:v>7898.8015302559197</c:v>
                </c:pt>
                <c:pt idx="17">
                  <c:v>8038.4119428949298</c:v>
                </c:pt>
                <c:pt idx="18">
                  <c:v>8089.9979235602104</c:v>
                </c:pt>
                <c:pt idx="19">
                  <c:v>7647.4879012032397</c:v>
                </c:pt>
                <c:pt idx="20">
                  <c:v>7371.0872606462199</c:v>
                </c:pt>
                <c:pt idx="21">
                  <c:v>7911.0085308874604</c:v>
                </c:pt>
                <c:pt idx="22">
                  <c:v>8124.2167527882302</c:v>
                </c:pt>
                <c:pt idx="23">
                  <c:v>7910.2130325499302</c:v>
                </c:pt>
                <c:pt idx="24">
                  <c:v>8024.4448955542202</c:v>
                </c:pt>
                <c:pt idx="25">
                  <c:v>7493.9626505434198</c:v>
                </c:pt>
                <c:pt idx="26">
                  <c:v>6849.8947278644901</c:v>
                </c:pt>
                <c:pt idx="27">
                  <c:v>6616.8553176021396</c:v>
                </c:pt>
                <c:pt idx="28">
                  <c:v>7214.1096446256297</c:v>
                </c:pt>
                <c:pt idx="29">
                  <c:v>7153.3291970273804</c:v>
                </c:pt>
                <c:pt idx="30">
                  <c:v>7004.4201017925898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'9.1'!$E$6</c:f>
              <c:numCache>
                <c:formatCode>d/\ m/</c:formatCode>
                <c:ptCount val="1"/>
                <c:pt idx="0">
                  <c:v>44266</c:v>
                </c:pt>
              </c:numCache>
            </c:numRef>
          </c:xVal>
          <c:yVal>
            <c:numRef>
              <c:f>'9.1'!$E$5</c:f>
              <c:numCache>
                <c:formatCode>#\ ##0.0</c:formatCode>
                <c:ptCount val="1"/>
                <c:pt idx="0">
                  <c:v>10832.5558081252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'9.1'!$E$9</c:f>
              <c:numCache>
                <c:formatCode>d/\ m/</c:formatCode>
                <c:ptCount val="1"/>
                <c:pt idx="0">
                  <c:v>44283</c:v>
                </c:pt>
              </c:numCache>
            </c:numRef>
          </c:xVal>
          <c:yVal>
            <c:numRef>
              <c:f>'9.1'!$E$8</c:f>
              <c:numCache>
                <c:formatCode>#\ ##0.0</c:formatCode>
                <c:ptCount val="1"/>
                <c:pt idx="0">
                  <c:v>6616.8553176021396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4286"/>
          <c:min val="44256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44233</c:v>
                </c:pt>
                <c:pt idx="6">
                  <c:v>44234</c:v>
                </c:pt>
                <c:pt idx="7">
                  <c:v>44235</c:v>
                </c:pt>
                <c:pt idx="8">
                  <c:v>44236</c:v>
                </c:pt>
                <c:pt idx="9">
                  <c:v>44237</c:v>
                </c:pt>
                <c:pt idx="10">
                  <c:v>44238</c:v>
                </c:pt>
                <c:pt idx="11">
                  <c:v>44239</c:v>
                </c:pt>
                <c:pt idx="12">
                  <c:v>44240</c:v>
                </c:pt>
                <c:pt idx="13">
                  <c:v>44241</c:v>
                </c:pt>
                <c:pt idx="14">
                  <c:v>44242</c:v>
                </c:pt>
                <c:pt idx="15">
                  <c:v>44243</c:v>
                </c:pt>
                <c:pt idx="16">
                  <c:v>44244</c:v>
                </c:pt>
                <c:pt idx="17">
                  <c:v>44245</c:v>
                </c:pt>
                <c:pt idx="18">
                  <c:v>44246</c:v>
                </c:pt>
                <c:pt idx="19">
                  <c:v>44247</c:v>
                </c:pt>
                <c:pt idx="20">
                  <c:v>44248</c:v>
                </c:pt>
                <c:pt idx="21">
                  <c:v>44249</c:v>
                </c:pt>
                <c:pt idx="22">
                  <c:v>44250</c:v>
                </c:pt>
                <c:pt idx="23">
                  <c:v>44251</c:v>
                </c:pt>
                <c:pt idx="24">
                  <c:v>44252</c:v>
                </c:pt>
                <c:pt idx="25">
                  <c:v>44253</c:v>
                </c:pt>
                <c:pt idx="26">
                  <c:v>44254</c:v>
                </c:pt>
                <c:pt idx="27">
                  <c:v>44255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240849.60933055167</c:v>
                </c:pt>
                <c:pt idx="1">
                  <c:v>240726.1395953777</c:v>
                </c:pt>
                <c:pt idx="2">
                  <c:v>233921.32527461561</c:v>
                </c:pt>
                <c:pt idx="3">
                  <c:v>228577.82568341016</c:v>
                </c:pt>
                <c:pt idx="4">
                  <c:v>229109.6807684415</c:v>
                </c:pt>
                <c:pt idx="5">
                  <c:v>205547.4313718073</c:v>
                </c:pt>
                <c:pt idx="6">
                  <c:v>208278.06173825572</c:v>
                </c:pt>
                <c:pt idx="7">
                  <c:v>244921.04590092041</c:v>
                </c:pt>
                <c:pt idx="8">
                  <c:v>250250.0352731256</c:v>
                </c:pt>
                <c:pt idx="9">
                  <c:v>254984.72824006755</c:v>
                </c:pt>
                <c:pt idx="10">
                  <c:v>259698.05092857135</c:v>
                </c:pt>
                <c:pt idx="11">
                  <c:v>257897.84100304201</c:v>
                </c:pt>
                <c:pt idx="12">
                  <c:v>231415.6916167383</c:v>
                </c:pt>
                <c:pt idx="13">
                  <c:v>225553.97575096856</c:v>
                </c:pt>
                <c:pt idx="14">
                  <c:v>261585.22537524663</c:v>
                </c:pt>
                <c:pt idx="15">
                  <c:v>254851.54756362617</c:v>
                </c:pt>
                <c:pt idx="16">
                  <c:v>246160.95696988481</c:v>
                </c:pt>
                <c:pt idx="17">
                  <c:v>236846.58063541588</c:v>
                </c:pt>
                <c:pt idx="18">
                  <c:v>231425.49328411452</c:v>
                </c:pt>
                <c:pt idx="19">
                  <c:v>202206.66462311236</c:v>
                </c:pt>
                <c:pt idx="20">
                  <c:v>196896.75900619439</c:v>
                </c:pt>
                <c:pt idx="21">
                  <c:v>228039.80551487685</c:v>
                </c:pt>
                <c:pt idx="22">
                  <c:v>230398.65370179794</c:v>
                </c:pt>
                <c:pt idx="23">
                  <c:v>225924.85509027576</c:v>
                </c:pt>
                <c:pt idx="24">
                  <c:v>220581.32207589669</c:v>
                </c:pt>
                <c:pt idx="25">
                  <c:v>215173.40214957786</c:v>
                </c:pt>
                <c:pt idx="26">
                  <c:v>192661.57770749292</c:v>
                </c:pt>
                <c:pt idx="27">
                  <c:v>185579.63082659474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4255"/>
          <c:min val="44228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44256</c:v>
                </c:pt>
                <c:pt idx="1">
                  <c:v>44257</c:v>
                </c:pt>
                <c:pt idx="2">
                  <c:v>44258</c:v>
                </c:pt>
                <c:pt idx="3">
                  <c:v>44259</c:v>
                </c:pt>
                <c:pt idx="4">
                  <c:v>44260</c:v>
                </c:pt>
                <c:pt idx="5">
                  <c:v>44261</c:v>
                </c:pt>
                <c:pt idx="6">
                  <c:v>44262</c:v>
                </c:pt>
                <c:pt idx="7">
                  <c:v>44263</c:v>
                </c:pt>
                <c:pt idx="8">
                  <c:v>44264</c:v>
                </c:pt>
                <c:pt idx="9">
                  <c:v>44265</c:v>
                </c:pt>
                <c:pt idx="10">
                  <c:v>44266</c:v>
                </c:pt>
                <c:pt idx="11">
                  <c:v>44267</c:v>
                </c:pt>
                <c:pt idx="12">
                  <c:v>44268</c:v>
                </c:pt>
                <c:pt idx="13">
                  <c:v>44269</c:v>
                </c:pt>
                <c:pt idx="14">
                  <c:v>44270</c:v>
                </c:pt>
                <c:pt idx="15">
                  <c:v>44271</c:v>
                </c:pt>
                <c:pt idx="16">
                  <c:v>44272</c:v>
                </c:pt>
                <c:pt idx="17">
                  <c:v>44273</c:v>
                </c:pt>
                <c:pt idx="18">
                  <c:v>44274</c:v>
                </c:pt>
                <c:pt idx="19">
                  <c:v>44275</c:v>
                </c:pt>
                <c:pt idx="20">
                  <c:v>44276</c:v>
                </c:pt>
                <c:pt idx="21">
                  <c:v>44277</c:v>
                </c:pt>
                <c:pt idx="22">
                  <c:v>44278</c:v>
                </c:pt>
                <c:pt idx="23">
                  <c:v>44279</c:v>
                </c:pt>
                <c:pt idx="24">
                  <c:v>44280</c:v>
                </c:pt>
                <c:pt idx="25">
                  <c:v>44281</c:v>
                </c:pt>
                <c:pt idx="26">
                  <c:v>44282</c:v>
                </c:pt>
                <c:pt idx="27">
                  <c:v>44283</c:v>
                </c:pt>
                <c:pt idx="28">
                  <c:v>44284</c:v>
                </c:pt>
                <c:pt idx="29">
                  <c:v>44285</c:v>
                </c:pt>
                <c:pt idx="30">
                  <c:v>44286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223772.43758230531</c:v>
                </c:pt>
                <c:pt idx="1">
                  <c:v>229047.23140608965</c:v>
                </c:pt>
                <c:pt idx="2">
                  <c:v>228440.4658615661</c:v>
                </c:pt>
                <c:pt idx="3">
                  <c:v>224031.09088927152</c:v>
                </c:pt>
                <c:pt idx="4">
                  <c:v>224974.78944977745</c:v>
                </c:pt>
                <c:pt idx="5">
                  <c:v>199635.85873862979</c:v>
                </c:pt>
                <c:pt idx="6">
                  <c:v>193946.54376955758</c:v>
                </c:pt>
                <c:pt idx="7">
                  <c:v>230752.89534567186</c:v>
                </c:pt>
                <c:pt idx="8">
                  <c:v>234342.41075138815</c:v>
                </c:pt>
                <c:pt idx="9">
                  <c:v>231399.98285221614</c:v>
                </c:pt>
                <c:pt idx="10">
                  <c:v>232095.77253990897</c:v>
                </c:pt>
                <c:pt idx="11">
                  <c:v>220018.32487737091</c:v>
                </c:pt>
                <c:pt idx="12">
                  <c:v>192160.36232854996</c:v>
                </c:pt>
                <c:pt idx="13">
                  <c:v>186615.89165716837</c:v>
                </c:pt>
                <c:pt idx="14">
                  <c:v>217577.62041141259</c:v>
                </c:pt>
                <c:pt idx="15">
                  <c:v>225470.04496122408</c:v>
                </c:pt>
                <c:pt idx="16">
                  <c:v>227644.7846299923</c:v>
                </c:pt>
                <c:pt idx="17">
                  <c:v>227142.72774178901</c:v>
                </c:pt>
                <c:pt idx="18">
                  <c:v>227398.42851086173</c:v>
                </c:pt>
                <c:pt idx="19">
                  <c:v>205989.23534199921</c:v>
                </c:pt>
                <c:pt idx="20">
                  <c:v>202261.18217762024</c:v>
                </c:pt>
                <c:pt idx="21">
                  <c:v>226963.30399231406</c:v>
                </c:pt>
                <c:pt idx="22">
                  <c:v>229486.35114205902</c:v>
                </c:pt>
                <c:pt idx="23">
                  <c:v>224933.2739669054</c:v>
                </c:pt>
                <c:pt idx="24">
                  <c:v>218654.44078407285</c:v>
                </c:pt>
                <c:pt idx="25">
                  <c:v>209643.32399612293</c:v>
                </c:pt>
                <c:pt idx="26">
                  <c:v>184928.42134551023</c:v>
                </c:pt>
                <c:pt idx="27">
                  <c:v>173009.53367305378</c:v>
                </c:pt>
                <c:pt idx="28">
                  <c:v>206162.39549665654</c:v>
                </c:pt>
                <c:pt idx="29">
                  <c:v>200035.41257727949</c:v>
                </c:pt>
                <c:pt idx="30">
                  <c:v>195269.07081811357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4286"/>
          <c:min val="44256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</a:t>
            </a:r>
            <a:r>
              <a:rPr lang="cs-CZ" sz="1000"/>
              <a:t> brutto</a:t>
            </a:r>
            <a:r>
              <a:rPr lang="en-US" sz="1000"/>
              <a:t>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6456.5761710024099</c:v>
                </c:pt>
                <c:pt idx="1">
                  <c:v>6792.7284172557602</c:v>
                </c:pt>
                <c:pt idx="2">
                  <c:v>6616.8553176021396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11726.1966411129</c:v>
                </c:pt>
                <c:pt idx="1">
                  <c:v>12096.657923327</c:v>
                </c:pt>
                <c:pt idx="2">
                  <c:v>10832.5558081252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'9.3'!$B$3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'9.3'!$B$5:$B$28</c:f>
              <c:numCache>
                <c:formatCode>#,##0</c:formatCode>
                <c:ptCount val="24"/>
                <c:pt idx="0">
                  <c:v>3693.2068371044902</c:v>
                </c:pt>
                <c:pt idx="1">
                  <c:v>3693.1451540602302</c:v>
                </c:pt>
                <c:pt idx="2">
                  <c:v>3691.0378935783501</c:v>
                </c:pt>
                <c:pt idx="3">
                  <c:v>3690.2176495096901</c:v>
                </c:pt>
                <c:pt idx="4">
                  <c:v>3691.3512987971599</c:v>
                </c:pt>
                <c:pt idx="5">
                  <c:v>3691.7364240372699</c:v>
                </c:pt>
                <c:pt idx="6">
                  <c:v>3690.9461972864301</c:v>
                </c:pt>
                <c:pt idx="7">
                  <c:v>3693.4502195523701</c:v>
                </c:pt>
                <c:pt idx="8">
                  <c:v>3696.3376982990599</c:v>
                </c:pt>
                <c:pt idx="9">
                  <c:v>3693.39521968585</c:v>
                </c:pt>
                <c:pt idx="10">
                  <c:v>3695.8609011878798</c:v>
                </c:pt>
                <c:pt idx="11">
                  <c:v>3697.1929496830298</c:v>
                </c:pt>
                <c:pt idx="12">
                  <c:v>3690.9695436369302</c:v>
                </c:pt>
                <c:pt idx="13">
                  <c:v>3690.3560303623299</c:v>
                </c:pt>
                <c:pt idx="14">
                  <c:v>3691.50970069201</c:v>
                </c:pt>
                <c:pt idx="15">
                  <c:v>3688.85894970647</c:v>
                </c:pt>
                <c:pt idx="16">
                  <c:v>3689.31908771503</c:v>
                </c:pt>
                <c:pt idx="17">
                  <c:v>3690.1776481267202</c:v>
                </c:pt>
                <c:pt idx="18">
                  <c:v>3686.3065781905998</c:v>
                </c:pt>
                <c:pt idx="19">
                  <c:v>3686.8433855165199</c:v>
                </c:pt>
                <c:pt idx="20">
                  <c:v>3683.9059009709699</c:v>
                </c:pt>
                <c:pt idx="21">
                  <c:v>3679.3863145150799</c:v>
                </c:pt>
                <c:pt idx="22">
                  <c:v>3678.66277301644</c:v>
                </c:pt>
                <c:pt idx="23">
                  <c:v>3680.8016992247599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C-4591-91D7-EE9E621ECC6F}"/>
            </c:ext>
          </c:extLst>
        </c:ser>
        <c:ser>
          <c:idx val="1"/>
          <c:order val="1"/>
          <c:tx>
            <c:strRef>
              <c:f>'9.3'!$C$3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'9.3'!$C$5:$C$28</c:f>
              <c:numCache>
                <c:formatCode>#,##0</c:formatCode>
                <c:ptCount val="24"/>
                <c:pt idx="0">
                  <c:v>5676.1739723726796</c:v>
                </c:pt>
                <c:pt idx="1">
                  <c:v>5684.8890690573098</c:v>
                </c:pt>
                <c:pt idx="2">
                  <c:v>5318.5746995005702</c:v>
                </c:pt>
                <c:pt idx="3">
                  <c:v>5206.2952180235498</c:v>
                </c:pt>
                <c:pt idx="4">
                  <c:v>5437.3385228217803</c:v>
                </c:pt>
                <c:pt idx="5">
                  <c:v>5777.0613145924099</c:v>
                </c:pt>
                <c:pt idx="6">
                  <c:v>5899.4346729523904</c:v>
                </c:pt>
                <c:pt idx="7">
                  <c:v>5983.87015497013</c:v>
                </c:pt>
                <c:pt idx="8">
                  <c:v>6116.3372336757902</c:v>
                </c:pt>
                <c:pt idx="9">
                  <c:v>6024.6707847486496</c:v>
                </c:pt>
                <c:pt idx="10">
                  <c:v>5661.68875569597</c:v>
                </c:pt>
                <c:pt idx="11">
                  <c:v>5931.2368324091503</c:v>
                </c:pt>
                <c:pt idx="12">
                  <c:v>5939.8555433347701</c:v>
                </c:pt>
                <c:pt idx="13">
                  <c:v>5951.8189364916998</c:v>
                </c:pt>
                <c:pt idx="14">
                  <c:v>5864.2098015589299</c:v>
                </c:pt>
                <c:pt idx="15">
                  <c:v>5821.3253889507996</c:v>
                </c:pt>
                <c:pt idx="16">
                  <c:v>5798.7310395671002</c:v>
                </c:pt>
                <c:pt idx="17">
                  <c:v>5793.1568218382399</c:v>
                </c:pt>
                <c:pt idx="18">
                  <c:v>5884.5222331341201</c:v>
                </c:pt>
                <c:pt idx="19">
                  <c:v>5922.7933525894396</c:v>
                </c:pt>
                <c:pt idx="20">
                  <c:v>5904.6960798001701</c:v>
                </c:pt>
                <c:pt idx="21">
                  <c:v>5903.1862861528698</c:v>
                </c:pt>
                <c:pt idx="22">
                  <c:v>5785.9815162834802</c:v>
                </c:pt>
                <c:pt idx="23">
                  <c:v>5497.1033864147703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C-4591-91D7-EE9E621ECC6F}"/>
            </c:ext>
          </c:extLst>
        </c:ser>
        <c:ser>
          <c:idx val="2"/>
          <c:order val="2"/>
          <c:tx>
            <c:strRef>
              <c:f>'9.3'!$D$3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'9.3'!$D$5:$D$28</c:f>
              <c:numCache>
                <c:formatCode>#,##0</c:formatCode>
                <c:ptCount val="24"/>
                <c:pt idx="0">
                  <c:v>235.33172219635799</c:v>
                </c:pt>
                <c:pt idx="1">
                  <c:v>219.482163835553</c:v>
                </c:pt>
                <c:pt idx="2">
                  <c:v>219.670887611127</c:v>
                </c:pt>
                <c:pt idx="3">
                  <c:v>219.67422833530799</c:v>
                </c:pt>
                <c:pt idx="4">
                  <c:v>221.72348089273899</c:v>
                </c:pt>
                <c:pt idx="5">
                  <c:v>481.43747151897702</c:v>
                </c:pt>
                <c:pt idx="6">
                  <c:v>1024.2306069011599</c:v>
                </c:pt>
                <c:pt idx="7">
                  <c:v>1092.05303357457</c:v>
                </c:pt>
                <c:pt idx="8">
                  <c:v>1086.56831319457</c:v>
                </c:pt>
                <c:pt idx="9">
                  <c:v>1006.41363314942</c:v>
                </c:pt>
                <c:pt idx="10">
                  <c:v>1076.16171450502</c:v>
                </c:pt>
                <c:pt idx="11">
                  <c:v>1072.8114266118801</c:v>
                </c:pt>
                <c:pt idx="12">
                  <c:v>1039.1966679514701</c:v>
                </c:pt>
                <c:pt idx="13">
                  <c:v>1036.6530468288499</c:v>
                </c:pt>
                <c:pt idx="14">
                  <c:v>1070.4866067406799</c:v>
                </c:pt>
                <c:pt idx="15">
                  <c:v>1058.80736364669</c:v>
                </c:pt>
                <c:pt idx="16">
                  <c:v>1067.1914340432099</c:v>
                </c:pt>
                <c:pt idx="17">
                  <c:v>1064.2954173604501</c:v>
                </c:pt>
                <c:pt idx="18">
                  <c:v>1068.8415321150001</c:v>
                </c:pt>
                <c:pt idx="19">
                  <c:v>1071.6623785536401</c:v>
                </c:pt>
                <c:pt idx="20">
                  <c:v>1063.64574347456</c:v>
                </c:pt>
                <c:pt idx="21">
                  <c:v>1045.4078919927899</c:v>
                </c:pt>
                <c:pt idx="22">
                  <c:v>800.00193073173</c:v>
                </c:pt>
                <c:pt idx="23">
                  <c:v>728.74070952788895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C-4591-91D7-EE9E621ECC6F}"/>
            </c:ext>
          </c:extLst>
        </c:ser>
        <c:ser>
          <c:idx val="3"/>
          <c:order val="3"/>
          <c:tx>
            <c:strRef>
              <c:f>'9.3'!$E$3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'9.3'!$E$5:$E$28</c:f>
              <c:numCache>
                <c:formatCode>#,##0</c:formatCode>
                <c:ptCount val="24"/>
                <c:pt idx="0">
                  <c:v>463.87075959938301</c:v>
                </c:pt>
                <c:pt idx="1">
                  <c:v>465.012323173249</c:v>
                </c:pt>
                <c:pt idx="2">
                  <c:v>462.14043828573102</c:v>
                </c:pt>
                <c:pt idx="3">
                  <c:v>461.21667105140102</c:v>
                </c:pt>
                <c:pt idx="4">
                  <c:v>463.06042627064699</c:v>
                </c:pt>
                <c:pt idx="5">
                  <c:v>467.94272151653598</c:v>
                </c:pt>
                <c:pt idx="6">
                  <c:v>533.03874554265406</c:v>
                </c:pt>
                <c:pt idx="7">
                  <c:v>546.31690300588002</c:v>
                </c:pt>
                <c:pt idx="8">
                  <c:v>548.74632149424099</c:v>
                </c:pt>
                <c:pt idx="9">
                  <c:v>579.91148703458305</c:v>
                </c:pt>
                <c:pt idx="10">
                  <c:v>549.85433955381097</c:v>
                </c:pt>
                <c:pt idx="11">
                  <c:v>550.99826362617898</c:v>
                </c:pt>
                <c:pt idx="12">
                  <c:v>546.506488017077</c:v>
                </c:pt>
                <c:pt idx="13">
                  <c:v>541.28545982168498</c:v>
                </c:pt>
                <c:pt idx="14">
                  <c:v>542.55646213794796</c:v>
                </c:pt>
                <c:pt idx="15">
                  <c:v>543.867208811399</c:v>
                </c:pt>
                <c:pt idx="16">
                  <c:v>556.27662714985001</c:v>
                </c:pt>
                <c:pt idx="17">
                  <c:v>561.148407655043</c:v>
                </c:pt>
                <c:pt idx="18">
                  <c:v>565.90629202505897</c:v>
                </c:pt>
                <c:pt idx="19">
                  <c:v>557.54021666154301</c:v>
                </c:pt>
                <c:pt idx="20">
                  <c:v>548.09966592373701</c:v>
                </c:pt>
                <c:pt idx="21">
                  <c:v>530.17352793572695</c:v>
                </c:pt>
                <c:pt idx="22">
                  <c:v>479.428049641467</c:v>
                </c:pt>
                <c:pt idx="23">
                  <c:v>472.70271908201101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2C-4591-91D7-EE9E621ECC6F}"/>
            </c:ext>
          </c:extLst>
        </c:ser>
        <c:ser>
          <c:idx val="6"/>
          <c:order val="4"/>
          <c:tx>
            <c:strRef>
              <c:f>'9.3'!$I$3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'9.3'!$I$5:$I$28</c:f>
              <c:numCache>
                <c:formatCode>#,##0</c:formatCode>
                <c:ptCount val="24"/>
                <c:pt idx="0">
                  <c:v>16.982154198027199</c:v>
                </c:pt>
                <c:pt idx="1">
                  <c:v>24.274496438464499</c:v>
                </c:pt>
                <c:pt idx="2">
                  <c:v>35.743348760874099</c:v>
                </c:pt>
                <c:pt idx="3">
                  <c:v>41.509586840012197</c:v>
                </c:pt>
                <c:pt idx="4">
                  <c:v>51.793861378684802</c:v>
                </c:pt>
                <c:pt idx="5">
                  <c:v>56.881987873264201</c:v>
                </c:pt>
                <c:pt idx="6">
                  <c:v>73.560599410521505</c:v>
                </c:pt>
                <c:pt idx="7">
                  <c:v>77.1713026295199</c:v>
                </c:pt>
                <c:pt idx="8">
                  <c:v>76.393403197610496</c:v>
                </c:pt>
                <c:pt idx="9">
                  <c:v>77.859307143195494</c:v>
                </c:pt>
                <c:pt idx="10">
                  <c:v>74.598020923318103</c:v>
                </c:pt>
                <c:pt idx="11">
                  <c:v>72.597187120205902</c:v>
                </c:pt>
                <c:pt idx="12">
                  <c:v>75.917889928696795</c:v>
                </c:pt>
                <c:pt idx="13">
                  <c:v>70.8990107183904</c:v>
                </c:pt>
                <c:pt idx="14">
                  <c:v>81.322574156864107</c:v>
                </c:pt>
                <c:pt idx="15">
                  <c:v>69.6826442837353</c:v>
                </c:pt>
                <c:pt idx="16">
                  <c:v>68.135928982174505</c:v>
                </c:pt>
                <c:pt idx="17">
                  <c:v>93.043092474021904</c:v>
                </c:pt>
                <c:pt idx="18">
                  <c:v>105.842646804642</c:v>
                </c:pt>
                <c:pt idx="19">
                  <c:v>111.02304304619101</c:v>
                </c:pt>
                <c:pt idx="20">
                  <c:v>120.70230701260201</c:v>
                </c:pt>
                <c:pt idx="21">
                  <c:v>120.050639536017</c:v>
                </c:pt>
                <c:pt idx="22">
                  <c:v>129.770599204923</c:v>
                </c:pt>
                <c:pt idx="23">
                  <c:v>129.10771629676199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2C-4591-91D7-EE9E621ECC6F}"/>
            </c:ext>
          </c:extLst>
        </c:ser>
        <c:ser>
          <c:idx val="7"/>
          <c:order val="5"/>
          <c:tx>
            <c:strRef>
              <c:f>'9.3'!$H$3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2.6677003079396799E-2</c:v>
                </c:pt>
                <c:pt idx="7">
                  <c:v>1.65250130008799</c:v>
                </c:pt>
                <c:pt idx="8">
                  <c:v>18.874219054524399</c:v>
                </c:pt>
                <c:pt idx="9">
                  <c:v>81.156751854723197</c:v>
                </c:pt>
                <c:pt idx="10">
                  <c:v>159.82964682986201</c:v>
                </c:pt>
                <c:pt idx="11">
                  <c:v>191.88743591570201</c:v>
                </c:pt>
                <c:pt idx="12">
                  <c:v>194.72404993978199</c:v>
                </c:pt>
                <c:pt idx="13">
                  <c:v>144.55891996832</c:v>
                </c:pt>
                <c:pt idx="14">
                  <c:v>83.305579057607204</c:v>
                </c:pt>
                <c:pt idx="15">
                  <c:v>25.320075199829901</c:v>
                </c:pt>
                <c:pt idx="16">
                  <c:v>2.7467382321012099</c:v>
                </c:pt>
                <c:pt idx="17">
                  <c:v>0.48705286822117899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2C-4591-91D7-EE9E621ECC6F}"/>
            </c:ext>
          </c:extLst>
        </c:ser>
        <c:ser>
          <c:idx val="4"/>
          <c:order val="6"/>
          <c:tx>
            <c:strRef>
              <c:f>'9.3'!$F$3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'9.3'!$F$5:$F$28</c:f>
              <c:numCache>
                <c:formatCode>#,##0</c:formatCode>
                <c:ptCount val="24"/>
                <c:pt idx="0">
                  <c:v>156.766655201231</c:v>
                </c:pt>
                <c:pt idx="1">
                  <c:v>159.95429484413901</c:v>
                </c:pt>
                <c:pt idx="2">
                  <c:v>158.69914794782599</c:v>
                </c:pt>
                <c:pt idx="3">
                  <c:v>157.505385288019</c:v>
                </c:pt>
                <c:pt idx="4">
                  <c:v>158.558193108089</c:v>
                </c:pt>
                <c:pt idx="5">
                  <c:v>158.49617492876399</c:v>
                </c:pt>
                <c:pt idx="6">
                  <c:v>161.81826808050599</c:v>
                </c:pt>
                <c:pt idx="7">
                  <c:v>310.91825681958301</c:v>
                </c:pt>
                <c:pt idx="8">
                  <c:v>456.39587769001298</c:v>
                </c:pt>
                <c:pt idx="9">
                  <c:v>386.27668919994898</c:v>
                </c:pt>
                <c:pt idx="10">
                  <c:v>272.84367928047197</c:v>
                </c:pt>
                <c:pt idx="11">
                  <c:v>308.59068228452901</c:v>
                </c:pt>
                <c:pt idx="12">
                  <c:v>232.10160703847501</c:v>
                </c:pt>
                <c:pt idx="13">
                  <c:v>232.623593498547</c:v>
                </c:pt>
                <c:pt idx="14">
                  <c:v>231.65508640540301</c:v>
                </c:pt>
                <c:pt idx="15">
                  <c:v>239.97263234528501</c:v>
                </c:pt>
                <c:pt idx="16">
                  <c:v>263.94768158374802</c:v>
                </c:pt>
                <c:pt idx="17">
                  <c:v>259.345000828411</c:v>
                </c:pt>
                <c:pt idx="18">
                  <c:v>321.97547450842302</c:v>
                </c:pt>
                <c:pt idx="19">
                  <c:v>334.13782291556799</c:v>
                </c:pt>
                <c:pt idx="20">
                  <c:v>321.04537316206603</c:v>
                </c:pt>
                <c:pt idx="21">
                  <c:v>205.44711470519599</c:v>
                </c:pt>
                <c:pt idx="22">
                  <c:v>207.726003728085</c:v>
                </c:pt>
                <c:pt idx="23">
                  <c:v>268.55966899730299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2C-4591-91D7-EE9E621ECC6F}"/>
            </c:ext>
          </c:extLst>
        </c:ser>
        <c:ser>
          <c:idx val="5"/>
          <c:order val="7"/>
          <c:tx>
            <c:strRef>
              <c:f>'9.3'!$G$3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9.9752343656276903</c:v>
                </c:pt>
                <c:pt idx="7">
                  <c:v>422.24391075740198</c:v>
                </c:pt>
                <c:pt idx="8">
                  <c:v>642.06971721744401</c:v>
                </c:pt>
                <c:pt idx="9">
                  <c:v>588.05162787209701</c:v>
                </c:pt>
                <c:pt idx="10">
                  <c:v>223.37694368403601</c:v>
                </c:pt>
                <c:pt idx="11">
                  <c:v>146.89151523681801</c:v>
                </c:pt>
                <c:pt idx="12">
                  <c:v>37.011793192941099</c:v>
                </c:pt>
                <c:pt idx="13">
                  <c:v>0</c:v>
                </c:pt>
                <c:pt idx="14">
                  <c:v>0</c:v>
                </c:pt>
                <c:pt idx="15">
                  <c:v>273.66422750284897</c:v>
                </c:pt>
                <c:pt idx="16">
                  <c:v>430.48889674063599</c:v>
                </c:pt>
                <c:pt idx="17">
                  <c:v>759.42398680559995</c:v>
                </c:pt>
                <c:pt idx="18">
                  <c:v>572.81766917257198</c:v>
                </c:pt>
                <c:pt idx="19">
                  <c:v>437.53614195319301</c:v>
                </c:pt>
                <c:pt idx="20">
                  <c:v>179.037893098746</c:v>
                </c:pt>
                <c:pt idx="21">
                  <c:v>2.6091314723433001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2C-4591-91D7-EE9E621ECC6F}"/>
            </c:ext>
          </c:extLst>
        </c:ser>
        <c:ser>
          <c:idx val="10"/>
          <c:order val="10"/>
          <c:tx>
            <c:strRef>
              <c:f>'9.3'!$P$4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6.0684286433061203</c:v>
                </c:pt>
                <c:pt idx="3">
                  <c:v>71.112657857528305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'9.3'!$Q$5:$Q$28</c:f>
              <c:numCache>
                <c:formatCode>General</c:formatCode>
                <c:ptCount val="24"/>
                <c:pt idx="0">
                  <c:v>-524.14679803249703</c:v>
                </c:pt>
                <c:pt idx="1">
                  <c:v>-284.85265944109</c:v>
                </c:pt>
                <c:pt idx="2">
                  <c:v>0</c:v>
                </c:pt>
                <c:pt idx="3">
                  <c:v>0</c:v>
                </c:pt>
                <c:pt idx="4">
                  <c:v>-33.475886431575397</c:v>
                </c:pt>
                <c:pt idx="5">
                  <c:v>-493.81675168517501</c:v>
                </c:pt>
                <c:pt idx="6">
                  <c:v>-698.30302955016805</c:v>
                </c:pt>
                <c:pt idx="7">
                  <c:v>-812.44377479006801</c:v>
                </c:pt>
                <c:pt idx="8">
                  <c:v>-1124.7110656714401</c:v>
                </c:pt>
                <c:pt idx="9">
                  <c:v>-711.53885957554996</c:v>
                </c:pt>
                <c:pt idx="10">
                  <c:v>-367.21449592800201</c:v>
                </c:pt>
                <c:pt idx="11">
                  <c:v>-367.95502256068897</c:v>
                </c:pt>
                <c:pt idx="12">
                  <c:v>-179.59501322481</c:v>
                </c:pt>
                <c:pt idx="13">
                  <c:v>-68.402974202892196</c:v>
                </c:pt>
                <c:pt idx="14">
                  <c:v>-326.49586173658798</c:v>
                </c:pt>
                <c:pt idx="15">
                  <c:v>-455.082485269703</c:v>
                </c:pt>
                <c:pt idx="16">
                  <c:v>-674.77992491856503</c:v>
                </c:pt>
                <c:pt idx="17">
                  <c:v>-972.78909445832403</c:v>
                </c:pt>
                <c:pt idx="18">
                  <c:v>-1174.8783776602299</c:v>
                </c:pt>
                <c:pt idx="19">
                  <c:v>-1151.6989412620401</c:v>
                </c:pt>
                <c:pt idx="20">
                  <c:v>-1186.76546505286</c:v>
                </c:pt>
                <c:pt idx="21">
                  <c:v>-1317.4069214832</c:v>
                </c:pt>
                <c:pt idx="22">
                  <c:v>-1378.65025130353</c:v>
                </c:pt>
                <c:pt idx="23">
                  <c:v>-932.46430446385398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2C-4591-91D7-EE9E621ECC6F}"/>
            </c:ext>
          </c:extLst>
        </c:ser>
        <c:ser>
          <c:idx val="9"/>
          <c:order val="9"/>
          <c:tx>
            <c:strRef>
              <c:f>'9.3'!$K$3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'9.3'!$K$5:$K$28</c:f>
              <c:numCache>
                <c:formatCode>#,##0</c:formatCode>
                <c:ptCount val="24"/>
                <c:pt idx="0">
                  <c:v>-917.40802448331397</c:v>
                </c:pt>
                <c:pt idx="1">
                  <c:v>-1056.91898086274</c:v>
                </c:pt>
                <c:pt idx="2">
                  <c:v>-1047.58183760365</c:v>
                </c:pt>
                <c:pt idx="3">
                  <c:v>-1038.46582614764</c:v>
                </c:pt>
                <c:pt idx="4">
                  <c:v>-988.85872014319295</c:v>
                </c:pt>
                <c:pt idx="5">
                  <c:v>-601.92704505690006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-9.0456654386187302E-2</c:v>
                </c:pt>
                <c:pt idx="23">
                  <c:v>-581.94114862019296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noMultiLvlLbl val="0"/>
      </c:catAx>
      <c:valAx>
        <c:axId val="169772928"/>
        <c:scaling>
          <c:orientation val="minMax"/>
          <c:max val="14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86.519680000001244</c:v>
                </c:pt>
                <c:pt idx="1">
                  <c:v>143.30136999999939</c:v>
                </c:pt>
                <c:pt idx="2">
                  <c:v>57.076389999999947</c:v>
                </c:pt>
                <c:pt idx="3">
                  <c:v>456.74622999999997</c:v>
                </c:pt>
                <c:pt idx="4">
                  <c:v>980.57489000000032</c:v>
                </c:pt>
                <c:pt idx="5">
                  <c:v>332.23841999999996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'9.4'!$B$3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'9.4'!$B$5:$B$28</c:f>
              <c:numCache>
                <c:formatCode>#,##0</c:formatCode>
                <c:ptCount val="24"/>
                <c:pt idx="0">
                  <c:v>3668.18553606352</c:v>
                </c:pt>
                <c:pt idx="1">
                  <c:v>3668.6273678714501</c:v>
                </c:pt>
                <c:pt idx="2">
                  <c:v>3668.1138282533698</c:v>
                </c:pt>
                <c:pt idx="3">
                  <c:v>3669.4526915500401</c:v>
                </c:pt>
                <c:pt idx="4">
                  <c:v>3670.2463459074002</c:v>
                </c:pt>
                <c:pt idx="5">
                  <c:v>3671.03165959133</c:v>
                </c:pt>
                <c:pt idx="6">
                  <c:v>3675.3133233283402</c:v>
                </c:pt>
                <c:pt idx="7">
                  <c:v>3680.25359497008</c:v>
                </c:pt>
                <c:pt idx="8">
                  <c:v>3679.7950940271298</c:v>
                </c:pt>
                <c:pt idx="9">
                  <c:v>3679.8967899978802</c:v>
                </c:pt>
                <c:pt idx="10">
                  <c:v>3678.0043811590899</c:v>
                </c:pt>
                <c:pt idx="11">
                  <c:v>3672.53058321967</c:v>
                </c:pt>
                <c:pt idx="12">
                  <c:v>3664.7175052222501</c:v>
                </c:pt>
                <c:pt idx="13">
                  <c:v>3664.2406539836502</c:v>
                </c:pt>
                <c:pt idx="14">
                  <c:v>3661.4395554381199</c:v>
                </c:pt>
                <c:pt idx="15">
                  <c:v>3657.7781178539399</c:v>
                </c:pt>
                <c:pt idx="16">
                  <c:v>3657.7897964249701</c:v>
                </c:pt>
                <c:pt idx="17">
                  <c:v>3665.4578142769301</c:v>
                </c:pt>
                <c:pt idx="18">
                  <c:v>3667.4902560617302</c:v>
                </c:pt>
                <c:pt idx="19">
                  <c:v>3666.24312389026</c:v>
                </c:pt>
                <c:pt idx="20">
                  <c:v>3669.4443753002602</c:v>
                </c:pt>
                <c:pt idx="21">
                  <c:v>3668.9558414200201</c:v>
                </c:pt>
                <c:pt idx="22">
                  <c:v>3665.7796038890701</c:v>
                </c:pt>
                <c:pt idx="23">
                  <c:v>3666.4515389606199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D-4AA7-B12D-E4B515044B4D}"/>
            </c:ext>
          </c:extLst>
        </c:ser>
        <c:ser>
          <c:idx val="1"/>
          <c:order val="1"/>
          <c:tx>
            <c:strRef>
              <c:f>'9.4'!$C$3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'9.4'!$C$5:$C$28</c:f>
              <c:numCache>
                <c:formatCode>#,##0</c:formatCode>
                <c:ptCount val="24"/>
                <c:pt idx="0">
                  <c:v>5003.3515588522096</c:v>
                </c:pt>
                <c:pt idx="1">
                  <c:v>4700.4163880264196</c:v>
                </c:pt>
                <c:pt idx="2">
                  <c:v>4765.8454531084999</c:v>
                </c:pt>
                <c:pt idx="3">
                  <c:v>4874.6841663465602</c:v>
                </c:pt>
                <c:pt idx="4">
                  <c:v>4943.6493338945002</c:v>
                </c:pt>
                <c:pt idx="5">
                  <c:v>5188.5917345227799</c:v>
                </c:pt>
                <c:pt idx="6">
                  <c:v>5505.8056450946597</c:v>
                </c:pt>
                <c:pt idx="7">
                  <c:v>5994.6617115639501</c:v>
                </c:pt>
                <c:pt idx="8">
                  <c:v>6191.3543739885999</c:v>
                </c:pt>
                <c:pt idx="9">
                  <c:v>6172.2405321794604</c:v>
                </c:pt>
                <c:pt idx="10">
                  <c:v>6092.7843983373896</c:v>
                </c:pt>
                <c:pt idx="11">
                  <c:v>5656.9853431315196</c:v>
                </c:pt>
                <c:pt idx="12">
                  <c:v>5726.9636888810401</c:v>
                </c:pt>
                <c:pt idx="13">
                  <c:v>5827.5016549306401</c:v>
                </c:pt>
                <c:pt idx="14">
                  <c:v>5980.1395812154697</c:v>
                </c:pt>
                <c:pt idx="15">
                  <c:v>6253.2135730522104</c:v>
                </c:pt>
                <c:pt idx="16">
                  <c:v>6403.0489516184598</c:v>
                </c:pt>
                <c:pt idx="17">
                  <c:v>6449.3235796106801</c:v>
                </c:pt>
                <c:pt idx="18">
                  <c:v>6483.5592622617296</c:v>
                </c:pt>
                <c:pt idx="19">
                  <c:v>6515.6892663846202</c:v>
                </c:pt>
                <c:pt idx="20">
                  <c:v>6410.4766451104197</c:v>
                </c:pt>
                <c:pt idx="21">
                  <c:v>5888.2671437110303</c:v>
                </c:pt>
                <c:pt idx="22">
                  <c:v>5598.6054279565296</c:v>
                </c:pt>
                <c:pt idx="23">
                  <c:v>5467.3053755251003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D-4AA7-B12D-E4B515044B4D}"/>
            </c:ext>
          </c:extLst>
        </c:ser>
        <c:ser>
          <c:idx val="2"/>
          <c:order val="2"/>
          <c:tx>
            <c:strRef>
              <c:f>'9.4'!$D$3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'9.4'!$D$5:$D$28</c:f>
              <c:numCache>
                <c:formatCode>#,##0</c:formatCode>
                <c:ptCount val="24"/>
                <c:pt idx="0">
                  <c:v>330.09703987089699</c:v>
                </c:pt>
                <c:pt idx="1">
                  <c:v>330.23393946830402</c:v>
                </c:pt>
                <c:pt idx="2">
                  <c:v>327.70298841854901</c:v>
                </c:pt>
                <c:pt idx="3">
                  <c:v>331.83832021275998</c:v>
                </c:pt>
                <c:pt idx="4">
                  <c:v>330.92176900155499</c:v>
                </c:pt>
                <c:pt idx="5">
                  <c:v>426.28317440023699</c:v>
                </c:pt>
                <c:pt idx="6">
                  <c:v>645.88152284574301</c:v>
                </c:pt>
                <c:pt idx="7">
                  <c:v>1209.3786043089599</c:v>
                </c:pt>
                <c:pt idx="8">
                  <c:v>1206.5221073412399</c:v>
                </c:pt>
                <c:pt idx="9">
                  <c:v>1205.5905236677299</c:v>
                </c:pt>
                <c:pt idx="10">
                  <c:v>1196.8273618670501</c:v>
                </c:pt>
                <c:pt idx="11">
                  <c:v>1197.8257191216401</c:v>
                </c:pt>
                <c:pt idx="12">
                  <c:v>1154.6511423300301</c:v>
                </c:pt>
                <c:pt idx="13">
                  <c:v>1199.1679852837401</c:v>
                </c:pt>
                <c:pt idx="14">
                  <c:v>1198.78902151988</c:v>
                </c:pt>
                <c:pt idx="15">
                  <c:v>1197.2781186940499</c:v>
                </c:pt>
                <c:pt idx="16">
                  <c:v>1200.56534550934</c:v>
                </c:pt>
                <c:pt idx="17">
                  <c:v>1192.9157424584901</c:v>
                </c:pt>
                <c:pt idx="18">
                  <c:v>1203.8442350525399</c:v>
                </c:pt>
                <c:pt idx="19">
                  <c:v>1204.4051800065599</c:v>
                </c:pt>
                <c:pt idx="20">
                  <c:v>1193.36984153097</c:v>
                </c:pt>
                <c:pt idx="21">
                  <c:v>1207.557186499</c:v>
                </c:pt>
                <c:pt idx="22">
                  <c:v>1197.36160350251</c:v>
                </c:pt>
                <c:pt idx="23">
                  <c:v>878.45517080801596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D-4AA7-B12D-E4B515044B4D}"/>
            </c:ext>
          </c:extLst>
        </c:ser>
        <c:ser>
          <c:idx val="3"/>
          <c:order val="3"/>
          <c:tx>
            <c:strRef>
              <c:f>'9.4'!$E$3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'9.4'!$E$5:$E$28</c:f>
              <c:numCache>
                <c:formatCode>#,##0</c:formatCode>
                <c:ptCount val="24"/>
                <c:pt idx="0">
                  <c:v>461.585420259079</c:v>
                </c:pt>
                <c:pt idx="1">
                  <c:v>461.35374992813502</c:v>
                </c:pt>
                <c:pt idx="2">
                  <c:v>463.04951781325502</c:v>
                </c:pt>
                <c:pt idx="3">
                  <c:v>463.02588762694398</c:v>
                </c:pt>
                <c:pt idx="4">
                  <c:v>461.69453633108401</c:v>
                </c:pt>
                <c:pt idx="5">
                  <c:v>466.34138465735299</c:v>
                </c:pt>
                <c:pt idx="6">
                  <c:v>539.95293376536199</c:v>
                </c:pt>
                <c:pt idx="7">
                  <c:v>548.06266412626496</c:v>
                </c:pt>
                <c:pt idx="8">
                  <c:v>548.67292626364497</c:v>
                </c:pt>
                <c:pt idx="9">
                  <c:v>553.62088355915398</c:v>
                </c:pt>
                <c:pt idx="10">
                  <c:v>535.88341356659896</c:v>
                </c:pt>
                <c:pt idx="11">
                  <c:v>529.77410939931201</c:v>
                </c:pt>
                <c:pt idx="12">
                  <c:v>526.48827789490304</c:v>
                </c:pt>
                <c:pt idx="13">
                  <c:v>527.44612196204298</c:v>
                </c:pt>
                <c:pt idx="14">
                  <c:v>534.90783852794402</c:v>
                </c:pt>
                <c:pt idx="15">
                  <c:v>533.17080962285104</c:v>
                </c:pt>
                <c:pt idx="16">
                  <c:v>554.13064906845204</c:v>
                </c:pt>
                <c:pt idx="17">
                  <c:v>554.71150901109104</c:v>
                </c:pt>
                <c:pt idx="18">
                  <c:v>566.078239936822</c:v>
                </c:pt>
                <c:pt idx="19">
                  <c:v>562.76988085774303</c:v>
                </c:pt>
                <c:pt idx="20">
                  <c:v>556.60385235194099</c:v>
                </c:pt>
                <c:pt idx="21">
                  <c:v>541.54522826825598</c:v>
                </c:pt>
                <c:pt idx="22">
                  <c:v>473.59005825407502</c:v>
                </c:pt>
                <c:pt idx="23">
                  <c:v>457.82651109477399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D-4AA7-B12D-E4B515044B4D}"/>
            </c:ext>
          </c:extLst>
        </c:ser>
        <c:ser>
          <c:idx val="6"/>
          <c:order val="4"/>
          <c:tx>
            <c:strRef>
              <c:f>'9.4'!$I$3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'9.4'!$I$5:$I$28</c:f>
              <c:numCache>
                <c:formatCode>#,##0</c:formatCode>
                <c:ptCount val="24"/>
                <c:pt idx="0">
                  <c:v>13.758687281740199</c:v>
                </c:pt>
                <c:pt idx="1">
                  <c:v>18.145965532883299</c:v>
                </c:pt>
                <c:pt idx="2">
                  <c:v>20.746143482183399</c:v>
                </c:pt>
                <c:pt idx="3">
                  <c:v>20.1695636677373</c:v>
                </c:pt>
                <c:pt idx="4">
                  <c:v>25.409673678626302</c:v>
                </c:pt>
                <c:pt idx="5">
                  <c:v>27.216130150065901</c:v>
                </c:pt>
                <c:pt idx="6">
                  <c:v>29.9794331873807</c:v>
                </c:pt>
                <c:pt idx="7">
                  <c:v>38.5732788157123</c:v>
                </c:pt>
                <c:pt idx="8">
                  <c:v>52.716193236428197</c:v>
                </c:pt>
                <c:pt idx="9">
                  <c:v>52.337501331988797</c:v>
                </c:pt>
                <c:pt idx="10">
                  <c:v>51.001894442628199</c:v>
                </c:pt>
                <c:pt idx="11">
                  <c:v>44.932101589649598</c:v>
                </c:pt>
                <c:pt idx="12">
                  <c:v>45.747016471464697</c:v>
                </c:pt>
                <c:pt idx="13">
                  <c:v>46.520636374807303</c:v>
                </c:pt>
                <c:pt idx="14">
                  <c:v>60.730759307949299</c:v>
                </c:pt>
                <c:pt idx="15">
                  <c:v>75.739768311359001</c:v>
                </c:pt>
                <c:pt idx="16">
                  <c:v>78.541898765173698</c:v>
                </c:pt>
                <c:pt idx="17">
                  <c:v>86.963751916138193</c:v>
                </c:pt>
                <c:pt idx="18">
                  <c:v>93.276844595614506</c:v>
                </c:pt>
                <c:pt idx="19">
                  <c:v>103.93833215576301</c:v>
                </c:pt>
                <c:pt idx="20">
                  <c:v>113.566918878347</c:v>
                </c:pt>
                <c:pt idx="21">
                  <c:v>132.62137028443999</c:v>
                </c:pt>
                <c:pt idx="22">
                  <c:v>134.57895511637199</c:v>
                </c:pt>
                <c:pt idx="23">
                  <c:v>108.21718976055899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4D-4AA7-B12D-E4B515044B4D}"/>
            </c:ext>
          </c:extLst>
        </c:ser>
        <c:ser>
          <c:idx val="7"/>
          <c:order val="5"/>
          <c:tx>
            <c:strRef>
              <c:f>'9.4'!$H$3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1.02967655443682</c:v>
                </c:pt>
                <c:pt idx="7">
                  <c:v>26.8897214945294</c:v>
                </c:pt>
                <c:pt idx="8">
                  <c:v>226.51866682061501</c:v>
                </c:pt>
                <c:pt idx="9">
                  <c:v>461.17813760401702</c:v>
                </c:pt>
                <c:pt idx="10">
                  <c:v>648.37771253477001</c:v>
                </c:pt>
                <c:pt idx="11">
                  <c:v>763.13491700069096</c:v>
                </c:pt>
                <c:pt idx="12">
                  <c:v>792.62714802016899</c:v>
                </c:pt>
                <c:pt idx="13">
                  <c:v>746.80519239517105</c:v>
                </c:pt>
                <c:pt idx="14">
                  <c:v>583.688788893685</c:v>
                </c:pt>
                <c:pt idx="15">
                  <c:v>298.72962246844497</c:v>
                </c:pt>
                <c:pt idx="16">
                  <c:v>54.0806088876828</c:v>
                </c:pt>
                <c:pt idx="17">
                  <c:v>2.4895846121670702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D-4AA7-B12D-E4B515044B4D}"/>
            </c:ext>
          </c:extLst>
        </c:ser>
        <c:ser>
          <c:idx val="4"/>
          <c:order val="6"/>
          <c:tx>
            <c:strRef>
              <c:f>'9.4'!$F$3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'9.4'!$F$5:$F$28</c:f>
              <c:numCache>
                <c:formatCode>#,##0</c:formatCode>
                <c:ptCount val="24"/>
                <c:pt idx="0">
                  <c:v>351.66048490466397</c:v>
                </c:pt>
                <c:pt idx="1">
                  <c:v>409.84680618214998</c:v>
                </c:pt>
                <c:pt idx="2">
                  <c:v>354.32017810065298</c:v>
                </c:pt>
                <c:pt idx="3">
                  <c:v>354.86589656178899</c:v>
                </c:pt>
                <c:pt idx="4">
                  <c:v>345.81970342721797</c:v>
                </c:pt>
                <c:pt idx="5">
                  <c:v>346.99105180676702</c:v>
                </c:pt>
                <c:pt idx="6">
                  <c:v>413.75441337005498</c:v>
                </c:pt>
                <c:pt idx="7">
                  <c:v>460.25362879078</c:v>
                </c:pt>
                <c:pt idx="8">
                  <c:v>578.84924672663897</c:v>
                </c:pt>
                <c:pt idx="9">
                  <c:v>554.302465494069</c:v>
                </c:pt>
                <c:pt idx="10">
                  <c:v>516.538863966799</c:v>
                </c:pt>
                <c:pt idx="11">
                  <c:v>545.45333588654705</c:v>
                </c:pt>
                <c:pt idx="12">
                  <c:v>460.513334951606</c:v>
                </c:pt>
                <c:pt idx="13">
                  <c:v>412.81665113758402</c:v>
                </c:pt>
                <c:pt idx="14">
                  <c:v>357.18410425465203</c:v>
                </c:pt>
                <c:pt idx="15">
                  <c:v>388.93793483529299</c:v>
                </c:pt>
                <c:pt idx="16">
                  <c:v>533.50590860464604</c:v>
                </c:pt>
                <c:pt idx="17">
                  <c:v>635.06225959243102</c:v>
                </c:pt>
                <c:pt idx="18">
                  <c:v>668.14704220331805</c:v>
                </c:pt>
                <c:pt idx="19">
                  <c:v>630.84927750421195</c:v>
                </c:pt>
                <c:pt idx="20">
                  <c:v>607.62425799827599</c:v>
                </c:pt>
                <c:pt idx="21">
                  <c:v>510.770679260267</c:v>
                </c:pt>
                <c:pt idx="22">
                  <c:v>448.98877872387601</c:v>
                </c:pt>
                <c:pt idx="23">
                  <c:v>488.65175421672399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4D-4AA7-B12D-E4B515044B4D}"/>
            </c:ext>
          </c:extLst>
        </c:ser>
        <c:ser>
          <c:idx val="5"/>
          <c:order val="7"/>
          <c:tx>
            <c:strRef>
              <c:f>'9.4'!$G$3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'9.4'!$G$5:$G$28</c:f>
              <c:numCache>
                <c:formatCode>#,##0</c:formatCode>
                <c:ptCount val="24"/>
                <c:pt idx="0">
                  <c:v>0</c:v>
                </c:pt>
                <c:pt idx="1">
                  <c:v>1.6896362110937199E-2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100.163168244635</c:v>
                </c:pt>
                <c:pt idx="6">
                  <c:v>564.53970197225794</c:v>
                </c:pt>
                <c:pt idx="7">
                  <c:v>527.86384574041404</c:v>
                </c:pt>
                <c:pt idx="8">
                  <c:v>493.93902473531898</c:v>
                </c:pt>
                <c:pt idx="9">
                  <c:v>381.51063284219498</c:v>
                </c:pt>
                <c:pt idx="10">
                  <c:v>68.961732303997294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116.723137123247</c:v>
                </c:pt>
                <c:pt idx="17">
                  <c:v>735.501698532109</c:v>
                </c:pt>
                <c:pt idx="18">
                  <c:v>716.56855521191699</c:v>
                </c:pt>
                <c:pt idx="19">
                  <c:v>396.59754709732601</c:v>
                </c:pt>
                <c:pt idx="20">
                  <c:v>182.06597796377</c:v>
                </c:pt>
                <c:pt idx="21">
                  <c:v>43.832234701108398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4D-4AA7-B12D-E4B515044B4D}"/>
            </c:ext>
          </c:extLst>
        </c:ser>
        <c:ser>
          <c:idx val="10"/>
          <c:order val="10"/>
          <c:tx>
            <c:strRef>
              <c:f>'9.4'!$P$4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165.021770015518</c:v>
                </c:pt>
                <c:pt idx="3">
                  <c:v>612.18768602399996</c:v>
                </c:pt>
                <c:pt idx="4">
                  <c:v>503.81420817799398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32992"/>
        <c:axId val="164947072"/>
      </c:areaChart>
      <c:areaChart>
        <c:grouping val="stacked"/>
        <c:varyColors val="0"/>
        <c:ser>
          <c:idx val="8"/>
          <c:order val="8"/>
          <c:tx>
            <c:strRef>
              <c:f>'9.4'!$J$3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'9.4'!$Q$5:$Q$28</c:f>
              <c:numCache>
                <c:formatCode>General</c:formatCode>
                <c:ptCount val="24"/>
                <c:pt idx="0">
                  <c:v>-647.85866447751698</c:v>
                </c:pt>
                <c:pt idx="1">
                  <c:v>-141.19296389515401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-84.248697261426003</c:v>
                </c:pt>
                <c:pt idx="6">
                  <c:v>-217.75121446718001</c:v>
                </c:pt>
                <c:pt idx="7">
                  <c:v>-755.10137126944198</c:v>
                </c:pt>
                <c:pt idx="8">
                  <c:v>-980.27623400856601</c:v>
                </c:pt>
                <c:pt idx="9">
                  <c:v>-964.01954334954303</c:v>
                </c:pt>
                <c:pt idx="10">
                  <c:v>-790.24757255326097</c:v>
                </c:pt>
                <c:pt idx="11">
                  <c:v>-654.553751014402</c:v>
                </c:pt>
                <c:pt idx="12">
                  <c:v>-634.96813164684602</c:v>
                </c:pt>
                <c:pt idx="13">
                  <c:v>-712.15780905197096</c:v>
                </c:pt>
                <c:pt idx="14">
                  <c:v>-986.969929228826</c:v>
                </c:pt>
                <c:pt idx="15">
                  <c:v>-952.27490669455301</c:v>
                </c:pt>
                <c:pt idx="16">
                  <c:v>-1180.20860134145</c:v>
                </c:pt>
                <c:pt idx="17">
                  <c:v>-1705.6437533492201</c:v>
                </c:pt>
                <c:pt idx="18">
                  <c:v>-1902.6782543924501</c:v>
                </c:pt>
                <c:pt idx="19">
                  <c:v>-1569.1121058665201</c:v>
                </c:pt>
                <c:pt idx="20">
                  <c:v>-1543.5024477787799</c:v>
                </c:pt>
                <c:pt idx="21">
                  <c:v>-1387.34174864431</c:v>
                </c:pt>
                <c:pt idx="22">
                  <c:v>-1420.99472062623</c:v>
                </c:pt>
                <c:pt idx="23">
                  <c:v>-1208.67865339727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4D-4AA7-B12D-E4B515044B4D}"/>
            </c:ext>
          </c:extLst>
        </c:ser>
        <c:ser>
          <c:idx val="9"/>
          <c:order val="9"/>
          <c:tx>
            <c:strRef>
              <c:f>'9.4'!$K$3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'9.4'!$K$5:$K$28</c:f>
              <c:numCache>
                <c:formatCode>#,##0</c:formatCode>
                <c:ptCount val="24"/>
                <c:pt idx="0">
                  <c:v>0</c:v>
                </c:pt>
                <c:pt idx="1">
                  <c:v>-102.528531094615</c:v>
                </c:pt>
                <c:pt idx="2">
                  <c:v>-423.56326243064001</c:v>
                </c:pt>
                <c:pt idx="3">
                  <c:v>-915.919081084102</c:v>
                </c:pt>
                <c:pt idx="4">
                  <c:v>-690.32883223860097</c:v>
                </c:pt>
                <c:pt idx="5">
                  <c:v>-29.931667665441601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-1.17313365111959E-2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-220.16032159134301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131840"/>
        <c:axId val="164948608"/>
      </c:areaChart>
      <c:catAx>
        <c:axId val="1649329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4947072"/>
        <c:crosses val="autoZero"/>
        <c:auto val="1"/>
        <c:lblAlgn val="ctr"/>
        <c:lblOffset val="100"/>
        <c:noMultiLvlLbl val="0"/>
      </c:catAx>
      <c:valAx>
        <c:axId val="164947072"/>
        <c:scaling>
          <c:orientation val="minMax"/>
          <c:max val="14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932992"/>
        <c:crosses val="autoZero"/>
        <c:crossBetween val="midCat"/>
        <c:majorUnit val="2000"/>
      </c:valAx>
      <c:valAx>
        <c:axId val="16494860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131840"/>
        <c:crosses val="max"/>
        <c:crossBetween val="midCat"/>
      </c:valAx>
      <c:catAx>
        <c:axId val="17013184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494860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'9.5'!$B$3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'9.5'!$B$5:$B$28</c:f>
              <c:numCache>
                <c:formatCode>#,##0</c:formatCode>
                <c:ptCount val="24"/>
                <c:pt idx="0">
                  <c:v>3692.1087675149001</c:v>
                </c:pt>
                <c:pt idx="1">
                  <c:v>3693.3492636444298</c:v>
                </c:pt>
                <c:pt idx="2">
                  <c:v>3696.8941070384899</c:v>
                </c:pt>
                <c:pt idx="3">
                  <c:v>3694.32134437902</c:v>
                </c:pt>
                <c:pt idx="4">
                  <c:v>3689.82945113185</c:v>
                </c:pt>
                <c:pt idx="5">
                  <c:v>3690.8632236877002</c:v>
                </c:pt>
                <c:pt idx="6">
                  <c:v>3691.3667803801</c:v>
                </c:pt>
                <c:pt idx="7">
                  <c:v>3689.4392803839801</c:v>
                </c:pt>
                <c:pt idx="8">
                  <c:v>3690.07788741369</c:v>
                </c:pt>
                <c:pt idx="9">
                  <c:v>3691.8336394961998</c:v>
                </c:pt>
                <c:pt idx="10">
                  <c:v>3691.3234271701699</c:v>
                </c:pt>
                <c:pt idx="11">
                  <c:v>3689.8278065593699</c:v>
                </c:pt>
                <c:pt idx="12">
                  <c:v>3687.9653323074199</c:v>
                </c:pt>
                <c:pt idx="13">
                  <c:v>3685.3992537766499</c:v>
                </c:pt>
                <c:pt idx="14">
                  <c:v>3681.2525253535</c:v>
                </c:pt>
                <c:pt idx="15">
                  <c:v>3678.1962380341301</c:v>
                </c:pt>
                <c:pt idx="16">
                  <c:v>3678.79813934611</c:v>
                </c:pt>
                <c:pt idx="17">
                  <c:v>3674.9348595013798</c:v>
                </c:pt>
                <c:pt idx="18">
                  <c:v>3674.6814121583702</c:v>
                </c:pt>
                <c:pt idx="19">
                  <c:v>3675.1682910948002</c:v>
                </c:pt>
                <c:pt idx="20">
                  <c:v>3675.3350279472402</c:v>
                </c:pt>
                <c:pt idx="21">
                  <c:v>3676.6555789336999</c:v>
                </c:pt>
                <c:pt idx="22">
                  <c:v>3676.5522151115001</c:v>
                </c:pt>
                <c:pt idx="23">
                  <c:v>3675.4367349847898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3-48EB-9CA2-778AE5CF7536}"/>
            </c:ext>
          </c:extLst>
        </c:ser>
        <c:ser>
          <c:idx val="1"/>
          <c:order val="1"/>
          <c:tx>
            <c:strRef>
              <c:f>'9.5'!$C$3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'9.5'!$C$5:$C$28</c:f>
              <c:numCache>
                <c:formatCode>#,##0</c:formatCode>
                <c:ptCount val="24"/>
                <c:pt idx="0">
                  <c:v>3933.14881933569</c:v>
                </c:pt>
                <c:pt idx="1">
                  <c:v>3862.8473984245002</c:v>
                </c:pt>
                <c:pt idx="2">
                  <c:v>3803.9806971381299</c:v>
                </c:pt>
                <c:pt idx="3">
                  <c:v>3922.72520352117</c:v>
                </c:pt>
                <c:pt idx="4">
                  <c:v>3896.8512272712601</c:v>
                </c:pt>
                <c:pt idx="5">
                  <c:v>4004.1037001456998</c:v>
                </c:pt>
                <c:pt idx="6">
                  <c:v>4482.5426465841701</c:v>
                </c:pt>
                <c:pt idx="7">
                  <c:v>4760.1910438369496</c:v>
                </c:pt>
                <c:pt idx="8">
                  <c:v>4796.9573540619003</c:v>
                </c:pt>
                <c:pt idx="9">
                  <c:v>4817.6105025687102</c:v>
                </c:pt>
                <c:pt idx="10">
                  <c:v>4777.1034586506203</c:v>
                </c:pt>
                <c:pt idx="11">
                  <c:v>4582.3826653592796</c:v>
                </c:pt>
                <c:pt idx="12">
                  <c:v>4533.5145963879804</c:v>
                </c:pt>
                <c:pt idx="13">
                  <c:v>4579.515173799</c:v>
                </c:pt>
                <c:pt idx="14">
                  <c:v>4500.5371201507796</c:v>
                </c:pt>
                <c:pt idx="15">
                  <c:v>4547.3199745677503</c:v>
                </c:pt>
                <c:pt idx="16">
                  <c:v>4725.4922300427197</c:v>
                </c:pt>
                <c:pt idx="17">
                  <c:v>4610.2752215078699</c:v>
                </c:pt>
                <c:pt idx="18">
                  <c:v>4509.1676272282002</c:v>
                </c:pt>
                <c:pt idx="19">
                  <c:v>4540.2243483859702</c:v>
                </c:pt>
                <c:pt idx="20">
                  <c:v>4458.9050619543996</c:v>
                </c:pt>
                <c:pt idx="21">
                  <c:v>4080.2187968860298</c:v>
                </c:pt>
                <c:pt idx="22">
                  <c:v>3901.9371655954501</c:v>
                </c:pt>
                <c:pt idx="23">
                  <c:v>3615.33400888501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3-48EB-9CA2-778AE5CF7536}"/>
            </c:ext>
          </c:extLst>
        </c:ser>
        <c:ser>
          <c:idx val="2"/>
          <c:order val="2"/>
          <c:tx>
            <c:strRef>
              <c:f>'9.5'!$D$3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'9.5'!$D$5:$D$28</c:f>
              <c:numCache>
                <c:formatCode>#,##0</c:formatCode>
                <c:ptCount val="24"/>
                <c:pt idx="0">
                  <c:v>318.65131738979602</c:v>
                </c:pt>
                <c:pt idx="1">
                  <c:v>319.47098876192302</c:v>
                </c:pt>
                <c:pt idx="2">
                  <c:v>320.94506886631598</c:v>
                </c:pt>
                <c:pt idx="3">
                  <c:v>323.87485999319199</c:v>
                </c:pt>
                <c:pt idx="4">
                  <c:v>324.02844530538403</c:v>
                </c:pt>
                <c:pt idx="5">
                  <c:v>607.34695947644298</c:v>
                </c:pt>
                <c:pt idx="6">
                  <c:v>1131.035386471</c:v>
                </c:pt>
                <c:pt idx="7">
                  <c:v>1162.01606174126</c:v>
                </c:pt>
                <c:pt idx="8">
                  <c:v>1141.5609417302201</c:v>
                </c:pt>
                <c:pt idx="9">
                  <c:v>1174.92051296204</c:v>
                </c:pt>
                <c:pt idx="10">
                  <c:v>1109.19965694183</c:v>
                </c:pt>
                <c:pt idx="11">
                  <c:v>1159.57207312223</c:v>
                </c:pt>
                <c:pt idx="12">
                  <c:v>1150.2751962848699</c:v>
                </c:pt>
                <c:pt idx="13">
                  <c:v>1159.7022808534</c:v>
                </c:pt>
                <c:pt idx="14">
                  <c:v>1145.95979682047</c:v>
                </c:pt>
                <c:pt idx="15">
                  <c:v>1146.17180748996</c:v>
                </c:pt>
                <c:pt idx="16">
                  <c:v>1186.3058019822899</c:v>
                </c:pt>
                <c:pt idx="17">
                  <c:v>1181.53466221288</c:v>
                </c:pt>
                <c:pt idx="18">
                  <c:v>1173.50653179032</c:v>
                </c:pt>
                <c:pt idx="19">
                  <c:v>1189.6329146798601</c:v>
                </c:pt>
                <c:pt idx="20">
                  <c:v>1190.1788130636401</c:v>
                </c:pt>
                <c:pt idx="21">
                  <c:v>1111.24466926478</c:v>
                </c:pt>
                <c:pt idx="22">
                  <c:v>537.16547331062202</c:v>
                </c:pt>
                <c:pt idx="23">
                  <c:v>323.68955622441399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3-48EB-9CA2-778AE5CF7536}"/>
            </c:ext>
          </c:extLst>
        </c:ser>
        <c:ser>
          <c:idx val="3"/>
          <c:order val="3"/>
          <c:tx>
            <c:strRef>
              <c:f>'9.5'!$E$3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'9.5'!$E$5:$E$28</c:f>
              <c:numCache>
                <c:formatCode>#,##0</c:formatCode>
                <c:ptCount val="24"/>
                <c:pt idx="0">
                  <c:v>438.06769463599801</c:v>
                </c:pt>
                <c:pt idx="1">
                  <c:v>436.16368444487699</c:v>
                </c:pt>
                <c:pt idx="2">
                  <c:v>442.99929239588403</c:v>
                </c:pt>
                <c:pt idx="3">
                  <c:v>442.82478778206502</c:v>
                </c:pt>
                <c:pt idx="4">
                  <c:v>448.05046134830502</c:v>
                </c:pt>
                <c:pt idx="5">
                  <c:v>454.25095910705198</c:v>
                </c:pt>
                <c:pt idx="6">
                  <c:v>498.9848834567</c:v>
                </c:pt>
                <c:pt idx="7">
                  <c:v>520.52762630636801</c:v>
                </c:pt>
                <c:pt idx="8">
                  <c:v>521.62296906733798</c:v>
                </c:pt>
                <c:pt idx="9">
                  <c:v>521.76393969992</c:v>
                </c:pt>
                <c:pt idx="10">
                  <c:v>522.075636151391</c:v>
                </c:pt>
                <c:pt idx="11">
                  <c:v>524.04926659201897</c:v>
                </c:pt>
                <c:pt idx="12">
                  <c:v>511.77289314085698</c:v>
                </c:pt>
                <c:pt idx="13">
                  <c:v>501.96982777453798</c:v>
                </c:pt>
                <c:pt idx="14">
                  <c:v>510.33795128414698</c:v>
                </c:pt>
                <c:pt idx="15">
                  <c:v>513.47203735195501</c:v>
                </c:pt>
                <c:pt idx="16">
                  <c:v>539.47755577287501</c:v>
                </c:pt>
                <c:pt idx="17">
                  <c:v>530.11060803688804</c:v>
                </c:pt>
                <c:pt idx="18">
                  <c:v>527.31333662378495</c:v>
                </c:pt>
                <c:pt idx="19">
                  <c:v>525.68180785214304</c:v>
                </c:pt>
                <c:pt idx="20">
                  <c:v>522.96334686039097</c:v>
                </c:pt>
                <c:pt idx="21">
                  <c:v>495.09465749853098</c:v>
                </c:pt>
                <c:pt idx="22">
                  <c:v>440.57925787029097</c:v>
                </c:pt>
                <c:pt idx="23">
                  <c:v>437.23932546034001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3-48EB-9CA2-778AE5CF7536}"/>
            </c:ext>
          </c:extLst>
        </c:ser>
        <c:ser>
          <c:idx val="6"/>
          <c:order val="4"/>
          <c:tx>
            <c:strRef>
              <c:f>'9.5'!$I$3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'9.5'!$I$5:$I$28</c:f>
              <c:numCache>
                <c:formatCode>#,##0</c:formatCode>
                <c:ptCount val="24"/>
                <c:pt idx="0">
                  <c:v>85.362161481572301</c:v>
                </c:pt>
                <c:pt idx="1">
                  <c:v>104.488700075171</c:v>
                </c:pt>
                <c:pt idx="2">
                  <c:v>121.112412336788</c:v>
                </c:pt>
                <c:pt idx="3">
                  <c:v>129.40951204692101</c:v>
                </c:pt>
                <c:pt idx="4">
                  <c:v>145.134842643007</c:v>
                </c:pt>
                <c:pt idx="5">
                  <c:v>156.13078437464901</c:v>
                </c:pt>
                <c:pt idx="6">
                  <c:v>163.489046558014</c:v>
                </c:pt>
                <c:pt idx="7">
                  <c:v>180.506204754945</c:v>
                </c:pt>
                <c:pt idx="8">
                  <c:v>199.848553605239</c:v>
                </c:pt>
                <c:pt idx="9">
                  <c:v>198.76899703842301</c:v>
                </c:pt>
                <c:pt idx="10">
                  <c:v>195.52285583594701</c:v>
                </c:pt>
                <c:pt idx="11">
                  <c:v>167.87259927008199</c:v>
                </c:pt>
                <c:pt idx="12">
                  <c:v>196.429158963856</c:v>
                </c:pt>
                <c:pt idx="13">
                  <c:v>199.32173881648399</c:v>
                </c:pt>
                <c:pt idx="14">
                  <c:v>221.35495988414999</c:v>
                </c:pt>
                <c:pt idx="15">
                  <c:v>233.768180954505</c:v>
                </c:pt>
                <c:pt idx="16">
                  <c:v>228.18096138863001</c:v>
                </c:pt>
                <c:pt idx="17">
                  <c:v>248.44383401065701</c:v>
                </c:pt>
                <c:pt idx="18">
                  <c:v>251.80599701499401</c:v>
                </c:pt>
                <c:pt idx="19">
                  <c:v>239.26562262954701</c:v>
                </c:pt>
                <c:pt idx="20">
                  <c:v>226.72497347323099</c:v>
                </c:pt>
                <c:pt idx="21">
                  <c:v>226.49350206733101</c:v>
                </c:pt>
                <c:pt idx="22">
                  <c:v>221.99065638381299</c:v>
                </c:pt>
                <c:pt idx="23">
                  <c:v>205.72308945101801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93-48EB-9CA2-778AE5CF7536}"/>
            </c:ext>
          </c:extLst>
        </c:ser>
        <c:ser>
          <c:idx val="7"/>
          <c:order val="5"/>
          <c:tx>
            <c:strRef>
              <c:f>'9.5'!$H$3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1.5590964783285</c:v>
                </c:pt>
                <c:pt idx="6">
                  <c:v>11.0473581569912</c:v>
                </c:pt>
                <c:pt idx="7">
                  <c:v>89.2512716561952</c:v>
                </c:pt>
                <c:pt idx="8">
                  <c:v>192.199221987123</c:v>
                </c:pt>
                <c:pt idx="9">
                  <c:v>219.33142578657299</c:v>
                </c:pt>
                <c:pt idx="10">
                  <c:v>221.35235660029301</c:v>
                </c:pt>
                <c:pt idx="11">
                  <c:v>223.49456961982801</c:v>
                </c:pt>
                <c:pt idx="12">
                  <c:v>213.42688914907899</c:v>
                </c:pt>
                <c:pt idx="13">
                  <c:v>179.45781660366401</c:v>
                </c:pt>
                <c:pt idx="14">
                  <c:v>163.21369768475699</c:v>
                </c:pt>
                <c:pt idx="15">
                  <c:v>153.238412602322</c:v>
                </c:pt>
                <c:pt idx="16">
                  <c:v>66.143268009815401</c:v>
                </c:pt>
                <c:pt idx="17">
                  <c:v>17.223992859384801</c:v>
                </c:pt>
                <c:pt idx="18">
                  <c:v>2.8483092217384298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93-48EB-9CA2-778AE5CF7536}"/>
            </c:ext>
          </c:extLst>
        </c:ser>
        <c:ser>
          <c:idx val="4"/>
          <c:order val="6"/>
          <c:tx>
            <c:strRef>
              <c:f>'9.5'!$F$3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'9.5'!$F$5:$F$28</c:f>
              <c:numCache>
                <c:formatCode>#,##0</c:formatCode>
                <c:ptCount val="24"/>
                <c:pt idx="0">
                  <c:v>224.16891902032799</c:v>
                </c:pt>
                <c:pt idx="1">
                  <c:v>222.67319168563199</c:v>
                </c:pt>
                <c:pt idx="2">
                  <c:v>222.53937075555001</c:v>
                </c:pt>
                <c:pt idx="3">
                  <c:v>222.38924782461601</c:v>
                </c:pt>
                <c:pt idx="4">
                  <c:v>256.95041053097702</c:v>
                </c:pt>
                <c:pt idx="5">
                  <c:v>288.42905464010101</c:v>
                </c:pt>
                <c:pt idx="6">
                  <c:v>429.381351658543</c:v>
                </c:pt>
                <c:pt idx="7">
                  <c:v>480.94149810078102</c:v>
                </c:pt>
                <c:pt idx="8">
                  <c:v>516.50550688527096</c:v>
                </c:pt>
                <c:pt idx="9">
                  <c:v>504.930641766625</c:v>
                </c:pt>
                <c:pt idx="10">
                  <c:v>338.70429722021601</c:v>
                </c:pt>
                <c:pt idx="11">
                  <c:v>248.17235225102201</c:v>
                </c:pt>
                <c:pt idx="12">
                  <c:v>234.38013042657599</c:v>
                </c:pt>
                <c:pt idx="13">
                  <c:v>233.92702009516799</c:v>
                </c:pt>
                <c:pt idx="14">
                  <c:v>233.666596491793</c:v>
                </c:pt>
                <c:pt idx="15">
                  <c:v>233.58286702587301</c:v>
                </c:pt>
                <c:pt idx="16">
                  <c:v>362.78387527540798</c:v>
                </c:pt>
                <c:pt idx="17">
                  <c:v>601.42579225305997</c:v>
                </c:pt>
                <c:pt idx="18">
                  <c:v>610.55660842327302</c:v>
                </c:pt>
                <c:pt idx="19">
                  <c:v>616.57590971268098</c:v>
                </c:pt>
                <c:pt idx="20">
                  <c:v>602.30055686294702</c:v>
                </c:pt>
                <c:pt idx="21">
                  <c:v>418.36702851795297</c:v>
                </c:pt>
                <c:pt idx="22">
                  <c:v>260.93095732906102</c:v>
                </c:pt>
                <c:pt idx="23">
                  <c:v>241.85027312525401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93-48EB-9CA2-778AE5CF7536}"/>
            </c:ext>
          </c:extLst>
        </c:ser>
        <c:ser>
          <c:idx val="5"/>
          <c:order val="7"/>
          <c:tx>
            <c:strRef>
              <c:f>'9.5'!$G$3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67.445340979265296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179.113010991507</c:v>
                </c:pt>
                <c:pt idx="12">
                  <c:v>188.51595086577601</c:v>
                </c:pt>
                <c:pt idx="13">
                  <c:v>174.21640871040699</c:v>
                </c:pt>
                <c:pt idx="14">
                  <c:v>31.397820522205599</c:v>
                </c:pt>
                <c:pt idx="15">
                  <c:v>143.83645763441001</c:v>
                </c:pt>
                <c:pt idx="16">
                  <c:v>153.96894885225001</c:v>
                </c:pt>
                <c:pt idx="17">
                  <c:v>184.344122369242</c:v>
                </c:pt>
                <c:pt idx="18">
                  <c:v>347.148933265577</c:v>
                </c:pt>
                <c:pt idx="19">
                  <c:v>498.00852684069901</c:v>
                </c:pt>
                <c:pt idx="20">
                  <c:v>86.017062354735998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93-48EB-9CA2-778AE5CF7536}"/>
            </c:ext>
          </c:extLst>
        </c:ser>
        <c:ser>
          <c:idx val="10"/>
          <c:order val="10"/>
          <c:tx>
            <c:strRef>
              <c:f>'9.5'!$P$4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'9.5'!$P$5:$P$28</c:f>
              <c:numCache>
                <c:formatCode>General</c:formatCode>
                <c:ptCount val="24"/>
                <c:pt idx="0">
                  <c:v>0</c:v>
                </c:pt>
                <c:pt idx="1">
                  <c:v>752.95344385754095</c:v>
                </c:pt>
                <c:pt idx="2">
                  <c:v>651.124874818237</c:v>
                </c:pt>
                <c:pt idx="3">
                  <c:v>467.52382661994397</c:v>
                </c:pt>
                <c:pt idx="4">
                  <c:v>507.889546626423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116.27566059877</c:v>
                </c:pt>
                <c:pt idx="13">
                  <c:v>97.709431169753103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60128"/>
        <c:axId val="170582400"/>
      </c:areaChart>
      <c:areaChart>
        <c:grouping val="stacked"/>
        <c:varyColors val="0"/>
        <c:ser>
          <c:idx val="8"/>
          <c:order val="8"/>
          <c:tx>
            <c:strRef>
              <c:f>'9.5'!$J$3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'9.5'!$Q$5:$Q$28</c:f>
              <c:numCache>
                <c:formatCode>General</c:formatCode>
                <c:ptCount val="24"/>
                <c:pt idx="0">
                  <c:v>-60.673238991199099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-307.80159108931002</c:v>
                </c:pt>
                <c:pt idx="6">
                  <c:v>-665.25912285794504</c:v>
                </c:pt>
                <c:pt idx="7">
                  <c:v>-713.27525681598399</c:v>
                </c:pt>
                <c:pt idx="8">
                  <c:v>-583.55426874400598</c:v>
                </c:pt>
                <c:pt idx="9">
                  <c:v>-443.79954029402597</c:v>
                </c:pt>
                <c:pt idx="10">
                  <c:v>-82.279561680877805</c:v>
                </c:pt>
                <c:pt idx="11">
                  <c:v>-18.946988627884501</c:v>
                </c:pt>
                <c:pt idx="12">
                  <c:v>0</c:v>
                </c:pt>
                <c:pt idx="13">
                  <c:v>0</c:v>
                </c:pt>
                <c:pt idx="14">
                  <c:v>-46.450135345357602</c:v>
                </c:pt>
                <c:pt idx="15">
                  <c:v>-285.73541857546002</c:v>
                </c:pt>
                <c:pt idx="16">
                  <c:v>-750.124980757917</c:v>
                </c:pt>
                <c:pt idx="17">
                  <c:v>-997.68851945235895</c:v>
                </c:pt>
                <c:pt idx="18">
                  <c:v>-1064.9705297757901</c:v>
                </c:pt>
                <c:pt idx="19">
                  <c:v>-1244.6278840412299</c:v>
                </c:pt>
                <c:pt idx="20">
                  <c:v>-1024.6317191460801</c:v>
                </c:pt>
                <c:pt idx="21">
                  <c:v>-775.11647979916995</c:v>
                </c:pt>
                <c:pt idx="22">
                  <c:v>-302.663611321377</c:v>
                </c:pt>
                <c:pt idx="23">
                  <c:v>-191.85674351892999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93-48EB-9CA2-778AE5CF7536}"/>
            </c:ext>
          </c:extLst>
        </c:ser>
        <c:ser>
          <c:idx val="9"/>
          <c:order val="9"/>
          <c:tx>
            <c:strRef>
              <c:f>'9.5'!$K$3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'9.5'!$K$5:$K$28</c:f>
              <c:numCache>
                <c:formatCode>#,##0</c:formatCode>
                <c:ptCount val="24"/>
                <c:pt idx="0">
                  <c:v>-306.81509535198398</c:v>
                </c:pt>
                <c:pt idx="1">
                  <c:v>-944.881337530731</c:v>
                </c:pt>
                <c:pt idx="2">
                  <c:v>-948.578486362695</c:v>
                </c:pt>
                <c:pt idx="3">
                  <c:v>-940.356640507512</c:v>
                </c:pt>
                <c:pt idx="4">
                  <c:v>-853.53972078357401</c:v>
                </c:pt>
                <c:pt idx="5">
                  <c:v>-5.0406580429111401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85472"/>
        <c:axId val="170583936"/>
      </c:areaChart>
      <c:catAx>
        <c:axId val="17056012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582400"/>
        <c:crosses val="autoZero"/>
        <c:auto val="1"/>
        <c:lblAlgn val="ctr"/>
        <c:lblOffset val="100"/>
        <c:noMultiLvlLbl val="0"/>
      </c:catAx>
      <c:valAx>
        <c:axId val="170582400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560128"/>
        <c:crosses val="autoZero"/>
        <c:crossBetween val="midCat"/>
        <c:majorUnit val="2000"/>
      </c:valAx>
      <c:valAx>
        <c:axId val="17058393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585472"/>
        <c:crosses val="max"/>
        <c:crossBetween val="midCat"/>
      </c:valAx>
      <c:catAx>
        <c:axId val="17058547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58393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'9.6'!$B$3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'9.6'!$B$5:$B$28</c:f>
              <c:numCache>
                <c:formatCode>#,##0</c:formatCode>
                <c:ptCount val="24"/>
                <c:pt idx="0">
                  <c:v>3683.14068932999</c:v>
                </c:pt>
                <c:pt idx="1">
                  <c:v>3679.6030375146001</c:v>
                </c:pt>
                <c:pt idx="2">
                  <c:v>3675.66527011584</c:v>
                </c:pt>
                <c:pt idx="3">
                  <c:v>3676.3954744415</c:v>
                </c:pt>
                <c:pt idx="4">
                  <c:v>3675.4135479412898</c:v>
                </c:pt>
                <c:pt idx="5">
                  <c:v>3675.4135357308601</c:v>
                </c:pt>
                <c:pt idx="6">
                  <c:v>3676.9589656366502</c:v>
                </c:pt>
                <c:pt idx="7">
                  <c:v>3676.4821725956299</c:v>
                </c:pt>
                <c:pt idx="8">
                  <c:v>3675.9786916152302</c:v>
                </c:pt>
                <c:pt idx="9">
                  <c:v>3676.38380126625</c:v>
                </c:pt>
                <c:pt idx="10">
                  <c:v>3674.4582646088602</c:v>
                </c:pt>
                <c:pt idx="11">
                  <c:v>3674.3665805273699</c:v>
                </c:pt>
                <c:pt idx="12">
                  <c:v>3675.16845196246</c:v>
                </c:pt>
                <c:pt idx="13">
                  <c:v>3671.2590534728702</c:v>
                </c:pt>
                <c:pt idx="14">
                  <c:v>3669.1017668414102</c:v>
                </c:pt>
                <c:pt idx="15">
                  <c:v>3668.76669217175</c:v>
                </c:pt>
                <c:pt idx="16">
                  <c:v>3666.0242489644302</c:v>
                </c:pt>
                <c:pt idx="17">
                  <c:v>3665.0656566042899</c:v>
                </c:pt>
                <c:pt idx="18">
                  <c:v>3665.5174589563198</c:v>
                </c:pt>
                <c:pt idx="19">
                  <c:v>3661.88975925764</c:v>
                </c:pt>
                <c:pt idx="20">
                  <c:v>3661.6163472815201</c:v>
                </c:pt>
                <c:pt idx="21">
                  <c:v>3661.0995691380999</c:v>
                </c:pt>
                <c:pt idx="22">
                  <c:v>3661.2395821188002</c:v>
                </c:pt>
                <c:pt idx="23">
                  <c:v>3659.0272996909598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356-8D0C-03515BD7ED7C}"/>
            </c:ext>
          </c:extLst>
        </c:ser>
        <c:ser>
          <c:idx val="1"/>
          <c:order val="1"/>
          <c:tx>
            <c:strRef>
              <c:f>'9.6'!$C$3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'9.6'!$C$5:$C$28</c:f>
              <c:numCache>
                <c:formatCode>#,##0</c:formatCode>
                <c:ptCount val="24"/>
                <c:pt idx="0">
                  <c:v>4454.3452907068004</c:v>
                </c:pt>
                <c:pt idx="1">
                  <c:v>4099.4361312686797</c:v>
                </c:pt>
                <c:pt idx="2">
                  <c:v>4004.4560892342402</c:v>
                </c:pt>
                <c:pt idx="3">
                  <c:v>4062.3695578009601</c:v>
                </c:pt>
                <c:pt idx="4">
                  <c:v>4034.2449241066302</c:v>
                </c:pt>
                <c:pt idx="5">
                  <c:v>4124.6020418272801</c:v>
                </c:pt>
                <c:pt idx="6">
                  <c:v>4462.7054679870398</c:v>
                </c:pt>
                <c:pt idx="7">
                  <c:v>4907.9917324824601</c:v>
                </c:pt>
                <c:pt idx="8">
                  <c:v>4819.2023230764198</c:v>
                </c:pt>
                <c:pt idx="9">
                  <c:v>5094.6558586023602</c:v>
                </c:pt>
                <c:pt idx="10">
                  <c:v>5225.39474946467</c:v>
                </c:pt>
                <c:pt idx="11">
                  <c:v>5294.61998364377</c:v>
                </c:pt>
                <c:pt idx="12">
                  <c:v>5290.7557789583298</c:v>
                </c:pt>
                <c:pt idx="13">
                  <c:v>5273.4821887608896</c:v>
                </c:pt>
                <c:pt idx="14">
                  <c:v>5259.7571170254796</c:v>
                </c:pt>
                <c:pt idx="15">
                  <c:v>5261.9537220265302</c:v>
                </c:pt>
                <c:pt idx="16">
                  <c:v>5265.4207999186301</c:v>
                </c:pt>
                <c:pt idx="17">
                  <c:v>5269.1586707953202</c:v>
                </c:pt>
                <c:pt idx="18">
                  <c:v>5269.6594170169001</c:v>
                </c:pt>
                <c:pt idx="19">
                  <c:v>5136.2281758855197</c:v>
                </c:pt>
                <c:pt idx="20">
                  <c:v>5192.5202603345697</c:v>
                </c:pt>
                <c:pt idx="21">
                  <c:v>5130.1143165450203</c:v>
                </c:pt>
                <c:pt idx="22">
                  <c:v>5027.8801277283001</c:v>
                </c:pt>
                <c:pt idx="23">
                  <c:v>4873.0239282274197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356-8D0C-03515BD7ED7C}"/>
            </c:ext>
          </c:extLst>
        </c:ser>
        <c:ser>
          <c:idx val="2"/>
          <c:order val="2"/>
          <c:tx>
            <c:strRef>
              <c:f>'9.6'!$D$3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'9.6'!$D$5:$D$28</c:f>
              <c:numCache>
                <c:formatCode>#,##0</c:formatCode>
                <c:ptCount val="24"/>
                <c:pt idx="0">
                  <c:v>316.12439442355497</c:v>
                </c:pt>
                <c:pt idx="1">
                  <c:v>312.31315030388498</c:v>
                </c:pt>
                <c:pt idx="2">
                  <c:v>318.31059704958801</c:v>
                </c:pt>
                <c:pt idx="3">
                  <c:v>316.16948617247999</c:v>
                </c:pt>
                <c:pt idx="4">
                  <c:v>311.84885462738703</c:v>
                </c:pt>
                <c:pt idx="5">
                  <c:v>317.60413263650599</c:v>
                </c:pt>
                <c:pt idx="6">
                  <c:v>318.57949005056997</c:v>
                </c:pt>
                <c:pt idx="7">
                  <c:v>402.26482957172402</c:v>
                </c:pt>
                <c:pt idx="8">
                  <c:v>713.82809343858798</c:v>
                </c:pt>
                <c:pt idx="9">
                  <c:v>1057.5864939686001</c:v>
                </c:pt>
                <c:pt idx="10">
                  <c:v>1148.5102008845299</c:v>
                </c:pt>
                <c:pt idx="11">
                  <c:v>1162.6294952610899</c:v>
                </c:pt>
                <c:pt idx="12">
                  <c:v>1169.3584645270701</c:v>
                </c:pt>
                <c:pt idx="13">
                  <c:v>1105.18361630496</c:v>
                </c:pt>
                <c:pt idx="14">
                  <c:v>1039.72276180106</c:v>
                </c:pt>
                <c:pt idx="15">
                  <c:v>1033.96581610569</c:v>
                </c:pt>
                <c:pt idx="16">
                  <c:v>1194.3419764084699</c:v>
                </c:pt>
                <c:pt idx="17">
                  <c:v>1189.20632437108</c:v>
                </c:pt>
                <c:pt idx="18">
                  <c:v>1196.0805923306</c:v>
                </c:pt>
                <c:pt idx="19">
                  <c:v>1137.27020453416</c:v>
                </c:pt>
                <c:pt idx="20">
                  <c:v>421.89556859266997</c:v>
                </c:pt>
                <c:pt idx="21">
                  <c:v>315.26594528142402</c:v>
                </c:pt>
                <c:pt idx="22">
                  <c:v>310.33404403479199</c:v>
                </c:pt>
                <c:pt idx="23">
                  <c:v>307.92237298013703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9-4356-8D0C-03515BD7ED7C}"/>
            </c:ext>
          </c:extLst>
        </c:ser>
        <c:ser>
          <c:idx val="3"/>
          <c:order val="3"/>
          <c:tx>
            <c:strRef>
              <c:f>'9.6'!$E$3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'9.6'!$E$5:$E$28</c:f>
              <c:numCache>
                <c:formatCode>#,##0</c:formatCode>
                <c:ptCount val="24"/>
                <c:pt idx="0">
                  <c:v>431.04631347153702</c:v>
                </c:pt>
                <c:pt idx="1">
                  <c:v>433.61945361209803</c:v>
                </c:pt>
                <c:pt idx="2">
                  <c:v>434.94335520429098</c:v>
                </c:pt>
                <c:pt idx="3">
                  <c:v>432.09709333233599</c:v>
                </c:pt>
                <c:pt idx="4">
                  <c:v>431.61437814693801</c:v>
                </c:pt>
                <c:pt idx="5">
                  <c:v>433.42290859586302</c:v>
                </c:pt>
                <c:pt idx="6">
                  <c:v>483.66038306299203</c:v>
                </c:pt>
                <c:pt idx="7">
                  <c:v>503.00605599485601</c:v>
                </c:pt>
                <c:pt idx="8">
                  <c:v>507.285018731131</c:v>
                </c:pt>
                <c:pt idx="9">
                  <c:v>503.09627751981901</c:v>
                </c:pt>
                <c:pt idx="10">
                  <c:v>516.43020060103697</c:v>
                </c:pt>
                <c:pt idx="11">
                  <c:v>521.67073493194403</c:v>
                </c:pt>
                <c:pt idx="12">
                  <c:v>524.77950163573098</c:v>
                </c:pt>
                <c:pt idx="13">
                  <c:v>509.654569687231</c:v>
                </c:pt>
                <c:pt idx="14">
                  <c:v>501.83088914764198</c:v>
                </c:pt>
                <c:pt idx="15">
                  <c:v>506.47503777190298</c:v>
                </c:pt>
                <c:pt idx="16">
                  <c:v>506.96490124898901</c:v>
                </c:pt>
                <c:pt idx="17">
                  <c:v>522.45941733904101</c:v>
                </c:pt>
                <c:pt idx="18">
                  <c:v>525.99994969356703</c:v>
                </c:pt>
                <c:pt idx="19">
                  <c:v>522.62383747790295</c:v>
                </c:pt>
                <c:pt idx="20">
                  <c:v>514.08186725581299</c:v>
                </c:pt>
                <c:pt idx="21">
                  <c:v>492.326092898615</c:v>
                </c:pt>
                <c:pt idx="22">
                  <c:v>447.42091390006698</c:v>
                </c:pt>
                <c:pt idx="23">
                  <c:v>437.228587767693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9-4356-8D0C-03515BD7ED7C}"/>
            </c:ext>
          </c:extLst>
        </c:ser>
        <c:ser>
          <c:idx val="6"/>
          <c:order val="4"/>
          <c:tx>
            <c:strRef>
              <c:f>'9.6'!$I$3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'9.6'!$I$5:$I$28</c:f>
              <c:numCache>
                <c:formatCode>#,##0</c:formatCode>
                <c:ptCount val="24"/>
                <c:pt idx="0">
                  <c:v>18.98538169906</c:v>
                </c:pt>
                <c:pt idx="1">
                  <c:v>25.957147003271398</c:v>
                </c:pt>
                <c:pt idx="2">
                  <c:v>24.789144362422299</c:v>
                </c:pt>
                <c:pt idx="3">
                  <c:v>18.841862932218501</c:v>
                </c:pt>
                <c:pt idx="4">
                  <c:v>19.8382607307102</c:v>
                </c:pt>
                <c:pt idx="5">
                  <c:v>20.928532571727199</c:v>
                </c:pt>
                <c:pt idx="6">
                  <c:v>24.8891910013825</c:v>
                </c:pt>
                <c:pt idx="7">
                  <c:v>23.3160729480539</c:v>
                </c:pt>
                <c:pt idx="8">
                  <c:v>21.962834844063</c:v>
                </c:pt>
                <c:pt idx="9">
                  <c:v>21.413937541684099</c:v>
                </c:pt>
                <c:pt idx="10">
                  <c:v>19.6590556398085</c:v>
                </c:pt>
                <c:pt idx="11">
                  <c:v>18.385469324822999</c:v>
                </c:pt>
                <c:pt idx="12">
                  <c:v>17.655319616748201</c:v>
                </c:pt>
                <c:pt idx="13">
                  <c:v>18.926870416402998</c:v>
                </c:pt>
                <c:pt idx="14">
                  <c:v>19.4039587892313</c:v>
                </c:pt>
                <c:pt idx="15">
                  <c:v>22.3118457989166</c:v>
                </c:pt>
                <c:pt idx="16">
                  <c:v>22.922596752102901</c:v>
                </c:pt>
                <c:pt idx="17">
                  <c:v>28.837371656010301</c:v>
                </c:pt>
                <c:pt idx="18">
                  <c:v>43.631097855780602</c:v>
                </c:pt>
                <c:pt idx="19">
                  <c:v>47.875330701465302</c:v>
                </c:pt>
                <c:pt idx="20">
                  <c:v>47.208360233436998</c:v>
                </c:pt>
                <c:pt idx="21">
                  <c:v>45.1732902619922</c:v>
                </c:pt>
                <c:pt idx="22">
                  <c:v>46.292632645439703</c:v>
                </c:pt>
                <c:pt idx="23">
                  <c:v>47.562577274237903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9-4356-8D0C-03515BD7ED7C}"/>
            </c:ext>
          </c:extLst>
        </c:ser>
        <c:ser>
          <c:idx val="7"/>
          <c:order val="5"/>
          <c:tx>
            <c:strRef>
              <c:f>'9.6'!$H$3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2.3909786910611399</c:v>
                </c:pt>
                <c:pt idx="8">
                  <c:v>14.395322392502001</c:v>
                </c:pt>
                <c:pt idx="9">
                  <c:v>66.348969675495098</c:v>
                </c:pt>
                <c:pt idx="10">
                  <c:v>113.23613193511601</c:v>
                </c:pt>
                <c:pt idx="11">
                  <c:v>129.551620585156</c:v>
                </c:pt>
                <c:pt idx="12">
                  <c:v>147.37170996617201</c:v>
                </c:pt>
                <c:pt idx="13">
                  <c:v>164.90110487156801</c:v>
                </c:pt>
                <c:pt idx="14">
                  <c:v>65.477238444904003</c:v>
                </c:pt>
                <c:pt idx="15">
                  <c:v>12.6592247729523</c:v>
                </c:pt>
                <c:pt idx="16">
                  <c:v>2.5319737285390098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9-4356-8D0C-03515BD7ED7C}"/>
            </c:ext>
          </c:extLst>
        </c:ser>
        <c:ser>
          <c:idx val="4"/>
          <c:order val="6"/>
          <c:tx>
            <c:strRef>
              <c:f>'9.6'!$F$3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'9.6'!$F$5:$F$28</c:f>
              <c:numCache>
                <c:formatCode>#,##0</c:formatCode>
                <c:ptCount val="24"/>
                <c:pt idx="0">
                  <c:v>169.63251555772399</c:v>
                </c:pt>
                <c:pt idx="1">
                  <c:v>160.75486824405101</c:v>
                </c:pt>
                <c:pt idx="2">
                  <c:v>161.79903956194801</c:v>
                </c:pt>
                <c:pt idx="3">
                  <c:v>161.82517113867701</c:v>
                </c:pt>
                <c:pt idx="4">
                  <c:v>160.677887097851</c:v>
                </c:pt>
                <c:pt idx="5">
                  <c:v>160.63244443077201</c:v>
                </c:pt>
                <c:pt idx="6">
                  <c:v>165.027370048488</c:v>
                </c:pt>
                <c:pt idx="7">
                  <c:v>189.577891413906</c:v>
                </c:pt>
                <c:pt idx="8">
                  <c:v>189.07312272244101</c:v>
                </c:pt>
                <c:pt idx="9">
                  <c:v>296.61555484759998</c:v>
                </c:pt>
                <c:pt idx="10">
                  <c:v>316.88384249154302</c:v>
                </c:pt>
                <c:pt idx="11">
                  <c:v>320.53521194077399</c:v>
                </c:pt>
                <c:pt idx="12">
                  <c:v>317.937209150738</c:v>
                </c:pt>
                <c:pt idx="13">
                  <c:v>317.47063174485299</c:v>
                </c:pt>
                <c:pt idx="14">
                  <c:v>300.59110171571001</c:v>
                </c:pt>
                <c:pt idx="15">
                  <c:v>371.423823496154</c:v>
                </c:pt>
                <c:pt idx="16">
                  <c:v>463.10477096963899</c:v>
                </c:pt>
                <c:pt idx="17">
                  <c:v>453.53235388940999</c:v>
                </c:pt>
                <c:pt idx="18">
                  <c:v>419.68821726753299</c:v>
                </c:pt>
                <c:pt idx="19">
                  <c:v>437.85724729931798</c:v>
                </c:pt>
                <c:pt idx="20">
                  <c:v>389.57678556449002</c:v>
                </c:pt>
                <c:pt idx="21">
                  <c:v>275.360515689897</c:v>
                </c:pt>
                <c:pt idx="22">
                  <c:v>172.37409998501599</c:v>
                </c:pt>
                <c:pt idx="23">
                  <c:v>161.073517016464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9-4356-8D0C-03515BD7ED7C}"/>
            </c:ext>
          </c:extLst>
        </c:ser>
        <c:ser>
          <c:idx val="5"/>
          <c:order val="7"/>
          <c:tx>
            <c:strRef>
              <c:f>'9.6'!$G$3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174.47191160204599</c:v>
                </c:pt>
                <c:pt idx="10">
                  <c:v>75.747360873145396</c:v>
                </c:pt>
                <c:pt idx="11">
                  <c:v>73.929709148905204</c:v>
                </c:pt>
                <c:pt idx="12">
                  <c:v>174.31167446251999</c:v>
                </c:pt>
                <c:pt idx="13">
                  <c:v>2.1672623749122399</c:v>
                </c:pt>
                <c:pt idx="14">
                  <c:v>0</c:v>
                </c:pt>
                <c:pt idx="15">
                  <c:v>73.180312636532094</c:v>
                </c:pt>
                <c:pt idx="16">
                  <c:v>239.37972437855001</c:v>
                </c:pt>
                <c:pt idx="17">
                  <c:v>553.63601768205899</c:v>
                </c:pt>
                <c:pt idx="18">
                  <c:v>561.43427708582499</c:v>
                </c:pt>
                <c:pt idx="19">
                  <c:v>305.23439742505599</c:v>
                </c:pt>
                <c:pt idx="20">
                  <c:v>865.88205434409201</c:v>
                </c:pt>
                <c:pt idx="21">
                  <c:v>688.97581665678297</c:v>
                </c:pt>
                <c:pt idx="22">
                  <c:v>109.114139481628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9-4356-8D0C-03515BD7ED7C}"/>
            </c:ext>
          </c:extLst>
        </c:ser>
        <c:ser>
          <c:idx val="10"/>
          <c:order val="10"/>
          <c:tx>
            <c:strRef>
              <c:f>'9.6'!$P$4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07808"/>
        <c:axId val="170409344"/>
      </c:areaChart>
      <c:areaChart>
        <c:grouping val="stacked"/>
        <c:varyColors val="0"/>
        <c:ser>
          <c:idx val="8"/>
          <c:order val="8"/>
          <c:tx>
            <c:strRef>
              <c:f>'9.6'!$J$3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'9.6'!$Q$5:$Q$28</c:f>
              <c:numCache>
                <c:formatCode>General</c:formatCode>
                <c:ptCount val="24"/>
                <c:pt idx="0">
                  <c:v>-2563.7522842083099</c:v>
                </c:pt>
                <c:pt idx="1">
                  <c:v>-2255.1076169441699</c:v>
                </c:pt>
                <c:pt idx="2">
                  <c:v>-1967.6623220246199</c:v>
                </c:pt>
                <c:pt idx="3">
                  <c:v>-2090.05332198927</c:v>
                </c:pt>
                <c:pt idx="4">
                  <c:v>-2022.80661150022</c:v>
                </c:pt>
                <c:pt idx="5">
                  <c:v>-2072.1117131053702</c:v>
                </c:pt>
                <c:pt idx="6">
                  <c:v>-2236.32310195334</c:v>
                </c:pt>
                <c:pt idx="7">
                  <c:v>-2521.6589854468698</c:v>
                </c:pt>
                <c:pt idx="8">
                  <c:v>-2574.2380729176998</c:v>
                </c:pt>
                <c:pt idx="9">
                  <c:v>-3022.3247996197902</c:v>
                </c:pt>
                <c:pt idx="10">
                  <c:v>-2796.60900181118</c:v>
                </c:pt>
                <c:pt idx="11">
                  <c:v>-2657.32837567978</c:v>
                </c:pt>
                <c:pt idx="12">
                  <c:v>-2790.4665232956499</c:v>
                </c:pt>
                <c:pt idx="13">
                  <c:v>-2455.31578850509</c:v>
                </c:pt>
                <c:pt idx="14">
                  <c:v>-2395.3015395379898</c:v>
                </c:pt>
                <c:pt idx="15">
                  <c:v>-2513.68734307668</c:v>
                </c:pt>
                <c:pt idx="16">
                  <c:v>-2896.9425309132898</c:v>
                </c:pt>
                <c:pt idx="17">
                  <c:v>-3201.27070837767</c:v>
                </c:pt>
                <c:pt idx="18">
                  <c:v>-3256.17937862291</c:v>
                </c:pt>
                <c:pt idx="19">
                  <c:v>-3039.7319774799798</c:v>
                </c:pt>
                <c:pt idx="20">
                  <c:v>-3047.7472851062498</c:v>
                </c:pt>
                <c:pt idx="21">
                  <c:v>-2954.8342907750598</c:v>
                </c:pt>
                <c:pt idx="22">
                  <c:v>-2294.43652949332</c:v>
                </c:pt>
                <c:pt idx="23">
                  <c:v>-2304.8924727082099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B9-4356-8D0C-03515BD7ED7C}"/>
            </c:ext>
          </c:extLst>
        </c:ser>
        <c:ser>
          <c:idx val="9"/>
          <c:order val="9"/>
          <c:tx>
            <c:strRef>
              <c:f>'9.6'!$K$3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'9.6'!$K$5:$K$28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-100.550944526031</c:v>
                </c:pt>
                <c:pt idx="3">
                  <c:v>-100.401859941509</c:v>
                </c:pt>
                <c:pt idx="4">
                  <c:v>-60.038090066909596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-9.0456654386187302E-2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-8.5431281591773101E-2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16768"/>
        <c:axId val="170415232"/>
      </c:areaChart>
      <c:catAx>
        <c:axId val="17040780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409344"/>
        <c:crosses val="autoZero"/>
        <c:auto val="1"/>
        <c:lblAlgn val="ctr"/>
        <c:lblOffset val="100"/>
        <c:noMultiLvlLbl val="0"/>
      </c:catAx>
      <c:valAx>
        <c:axId val="170409344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407808"/>
        <c:crosses val="autoZero"/>
        <c:crossBetween val="midCat"/>
        <c:majorUnit val="2000"/>
      </c:valAx>
      <c:valAx>
        <c:axId val="17041523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416768"/>
        <c:crosses val="max"/>
        <c:crossBetween val="midCat"/>
      </c:valAx>
      <c:catAx>
        <c:axId val="17041676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41523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'9.7'!$B$3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'9.7'!$B$5:$B$28</c:f>
              <c:numCache>
                <c:formatCode>#,##0</c:formatCode>
                <c:ptCount val="24"/>
                <c:pt idx="0">
                  <c:v>3689.29380624755</c:v>
                </c:pt>
                <c:pt idx="1">
                  <c:v>3687.8999327699999</c:v>
                </c:pt>
                <c:pt idx="2">
                  <c:v>3689.1671126801698</c:v>
                </c:pt>
                <c:pt idx="3">
                  <c:v>3686.6494545597102</c:v>
                </c:pt>
                <c:pt idx="4">
                  <c:v>3687.5314573679798</c:v>
                </c:pt>
                <c:pt idx="5">
                  <c:v>3689.5639276470301</c:v>
                </c:pt>
                <c:pt idx="6">
                  <c:v>3688.1550336302298</c:v>
                </c:pt>
                <c:pt idx="7">
                  <c:v>3686.5127228758602</c:v>
                </c:pt>
                <c:pt idx="8">
                  <c:v>3687.3747227221102</c:v>
                </c:pt>
                <c:pt idx="9">
                  <c:v>3686.2009388153401</c:v>
                </c:pt>
                <c:pt idx="10">
                  <c:v>3685.9775235587799</c:v>
                </c:pt>
                <c:pt idx="11">
                  <c:v>3684.4802566674298</c:v>
                </c:pt>
                <c:pt idx="12">
                  <c:v>3684.0701023219399</c:v>
                </c:pt>
                <c:pt idx="13">
                  <c:v>3681.5657998625402</c:v>
                </c:pt>
                <c:pt idx="14">
                  <c:v>3679.2082061443498</c:v>
                </c:pt>
                <c:pt idx="15">
                  <c:v>3676.94730562111</c:v>
                </c:pt>
                <c:pt idx="16">
                  <c:v>3674.6114041667902</c:v>
                </c:pt>
                <c:pt idx="17">
                  <c:v>3673.7843993275701</c:v>
                </c:pt>
                <c:pt idx="18">
                  <c:v>3673.68769392081</c:v>
                </c:pt>
                <c:pt idx="19">
                  <c:v>3672.78233804108</c:v>
                </c:pt>
                <c:pt idx="20">
                  <c:v>3674.4013120064201</c:v>
                </c:pt>
                <c:pt idx="21">
                  <c:v>3675.5217383986901</c:v>
                </c:pt>
                <c:pt idx="22">
                  <c:v>3679.6717098631202</c:v>
                </c:pt>
                <c:pt idx="23">
                  <c:v>3681.7125086037599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1-46C0-B191-96C997409676}"/>
            </c:ext>
          </c:extLst>
        </c:ser>
        <c:ser>
          <c:idx val="1"/>
          <c:order val="1"/>
          <c:tx>
            <c:strRef>
              <c:f>'9.7'!$C$3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'9.7'!$C$5:$C$28</c:f>
              <c:numCache>
                <c:formatCode>#,##0</c:formatCode>
                <c:ptCount val="24"/>
                <c:pt idx="0">
                  <c:v>3801.2104906387299</c:v>
                </c:pt>
                <c:pt idx="1">
                  <c:v>3793.13201331252</c:v>
                </c:pt>
                <c:pt idx="2">
                  <c:v>3723.0748475288901</c:v>
                </c:pt>
                <c:pt idx="3">
                  <c:v>3602.8955932211602</c:v>
                </c:pt>
                <c:pt idx="4">
                  <c:v>3669.44241133079</c:v>
                </c:pt>
                <c:pt idx="5">
                  <c:v>3701.6975636584302</c:v>
                </c:pt>
                <c:pt idx="6">
                  <c:v>3531.9496895748798</c:v>
                </c:pt>
                <c:pt idx="7">
                  <c:v>3672.2625363450102</c:v>
                </c:pt>
                <c:pt idx="8">
                  <c:v>3896.09916902441</c:v>
                </c:pt>
                <c:pt idx="9">
                  <c:v>3664.08457506493</c:v>
                </c:pt>
                <c:pt idx="10">
                  <c:v>3642.1908372429202</c:v>
                </c:pt>
                <c:pt idx="11">
                  <c:v>3600.8528489015398</c:v>
                </c:pt>
                <c:pt idx="12">
                  <c:v>3266.4003276901799</c:v>
                </c:pt>
                <c:pt idx="13">
                  <c:v>3232.8586416113799</c:v>
                </c:pt>
                <c:pt idx="14">
                  <c:v>3223.3646384533299</c:v>
                </c:pt>
                <c:pt idx="15">
                  <c:v>3306.6050393423202</c:v>
                </c:pt>
                <c:pt idx="16">
                  <c:v>3914.3805318402701</c:v>
                </c:pt>
                <c:pt idx="17">
                  <c:v>4135.9715837233798</c:v>
                </c:pt>
                <c:pt idx="18">
                  <c:v>4340.3704231011297</c:v>
                </c:pt>
                <c:pt idx="19">
                  <c:v>4359.2665550207303</c:v>
                </c:pt>
                <c:pt idx="20">
                  <c:v>4322.5929825428102</c:v>
                </c:pt>
                <c:pt idx="21">
                  <c:v>4261.8069821161198</c:v>
                </c:pt>
                <c:pt idx="22">
                  <c:v>4221.4727351374504</c:v>
                </c:pt>
                <c:pt idx="23">
                  <c:v>4015.81066807856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1-46C0-B191-96C997409676}"/>
            </c:ext>
          </c:extLst>
        </c:ser>
        <c:ser>
          <c:idx val="2"/>
          <c:order val="2"/>
          <c:tx>
            <c:strRef>
              <c:f>'9.7'!$D$3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'9.7'!$D$5:$D$28</c:f>
              <c:numCache>
                <c:formatCode>#,##0</c:formatCode>
                <c:ptCount val="24"/>
                <c:pt idx="0">
                  <c:v>303.84928107894098</c:v>
                </c:pt>
                <c:pt idx="1">
                  <c:v>311.91960914895202</c:v>
                </c:pt>
                <c:pt idx="2">
                  <c:v>317.615914784008</c:v>
                </c:pt>
                <c:pt idx="3">
                  <c:v>317.58085534226501</c:v>
                </c:pt>
                <c:pt idx="4">
                  <c:v>320.35555390892898</c:v>
                </c:pt>
                <c:pt idx="5">
                  <c:v>321.72286857049301</c:v>
                </c:pt>
                <c:pt idx="6">
                  <c:v>308.50716480126903</c:v>
                </c:pt>
                <c:pt idx="7">
                  <c:v>311.33194661067398</c:v>
                </c:pt>
                <c:pt idx="8">
                  <c:v>317.67434650759498</c:v>
                </c:pt>
                <c:pt idx="9">
                  <c:v>319.11178209060103</c:v>
                </c:pt>
                <c:pt idx="10">
                  <c:v>319.12012751451402</c:v>
                </c:pt>
                <c:pt idx="11">
                  <c:v>309.07312210453102</c:v>
                </c:pt>
                <c:pt idx="12">
                  <c:v>301.05288288163598</c:v>
                </c:pt>
                <c:pt idx="13">
                  <c:v>305.79090101512401</c:v>
                </c:pt>
                <c:pt idx="14">
                  <c:v>305.36351086558602</c:v>
                </c:pt>
                <c:pt idx="15">
                  <c:v>284.71189147794701</c:v>
                </c:pt>
                <c:pt idx="16">
                  <c:v>316.77616287132901</c:v>
                </c:pt>
                <c:pt idx="17">
                  <c:v>348.02070958621402</c:v>
                </c:pt>
                <c:pt idx="18">
                  <c:v>355.55679958718702</c:v>
                </c:pt>
                <c:pt idx="19">
                  <c:v>354.15108629533597</c:v>
                </c:pt>
                <c:pt idx="20">
                  <c:v>356.78554352860698</c:v>
                </c:pt>
                <c:pt idx="21">
                  <c:v>358.77224098164999</c:v>
                </c:pt>
                <c:pt idx="22">
                  <c:v>358.70546281517198</c:v>
                </c:pt>
                <c:pt idx="23">
                  <c:v>355.808893037497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1-46C0-B191-96C997409676}"/>
            </c:ext>
          </c:extLst>
        </c:ser>
        <c:ser>
          <c:idx val="3"/>
          <c:order val="3"/>
          <c:tx>
            <c:strRef>
              <c:f>'9.7'!$E$3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'9.7'!$E$5:$E$28</c:f>
              <c:numCache>
                <c:formatCode>#,##0</c:formatCode>
                <c:ptCount val="24"/>
                <c:pt idx="0">
                  <c:v>440.45915545707697</c:v>
                </c:pt>
                <c:pt idx="1">
                  <c:v>438.18857556447102</c:v>
                </c:pt>
                <c:pt idx="2">
                  <c:v>441.934313237109</c:v>
                </c:pt>
                <c:pt idx="3">
                  <c:v>441.69648114243699</c:v>
                </c:pt>
                <c:pt idx="4">
                  <c:v>447.16801381772302</c:v>
                </c:pt>
                <c:pt idx="5">
                  <c:v>452.71026642642801</c:v>
                </c:pt>
                <c:pt idx="6">
                  <c:v>493.97114612823702</c:v>
                </c:pt>
                <c:pt idx="7">
                  <c:v>496.62823255106201</c:v>
                </c:pt>
                <c:pt idx="8">
                  <c:v>497.34833433466702</c:v>
                </c:pt>
                <c:pt idx="9">
                  <c:v>498.98558079797402</c:v>
                </c:pt>
                <c:pt idx="10">
                  <c:v>507.96286444450197</c:v>
                </c:pt>
                <c:pt idx="11">
                  <c:v>506.97047023642199</c:v>
                </c:pt>
                <c:pt idx="12">
                  <c:v>486.53562171302798</c:v>
                </c:pt>
                <c:pt idx="13">
                  <c:v>473.98482615716102</c:v>
                </c:pt>
                <c:pt idx="14">
                  <c:v>473.89444931967802</c:v>
                </c:pt>
                <c:pt idx="15">
                  <c:v>476.04916557011001</c:v>
                </c:pt>
                <c:pt idx="16">
                  <c:v>493.41606526764599</c:v>
                </c:pt>
                <c:pt idx="17">
                  <c:v>513.40669484333398</c:v>
                </c:pt>
                <c:pt idx="18">
                  <c:v>510.58200933894602</c:v>
                </c:pt>
                <c:pt idx="19">
                  <c:v>515.59056067512495</c:v>
                </c:pt>
                <c:pt idx="20">
                  <c:v>526.98335795337005</c:v>
                </c:pt>
                <c:pt idx="21">
                  <c:v>511.53030307129302</c:v>
                </c:pt>
                <c:pt idx="22">
                  <c:v>461.282773626167</c:v>
                </c:pt>
                <c:pt idx="23">
                  <c:v>449.49164588425202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1-46C0-B191-96C997409676}"/>
            </c:ext>
          </c:extLst>
        </c:ser>
        <c:ser>
          <c:idx val="6"/>
          <c:order val="4"/>
          <c:tx>
            <c:strRef>
              <c:f>'9.7'!$I$3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'9.7'!$I$5:$I$28</c:f>
              <c:numCache>
                <c:formatCode>#,##0</c:formatCode>
                <c:ptCount val="24"/>
                <c:pt idx="0">
                  <c:v>30.743877162187001</c:v>
                </c:pt>
                <c:pt idx="1">
                  <c:v>28.243601410283102</c:v>
                </c:pt>
                <c:pt idx="2">
                  <c:v>23.167338840927499</c:v>
                </c:pt>
                <c:pt idx="3">
                  <c:v>17.961787538477498</c:v>
                </c:pt>
                <c:pt idx="4">
                  <c:v>12.136050519582801</c:v>
                </c:pt>
                <c:pt idx="5">
                  <c:v>10.348990324893199</c:v>
                </c:pt>
                <c:pt idx="6">
                  <c:v>9.9306128088957699</c:v>
                </c:pt>
                <c:pt idx="7">
                  <c:v>12.3504125040541</c:v>
                </c:pt>
                <c:pt idx="8">
                  <c:v>9.9063949498363293</c:v>
                </c:pt>
                <c:pt idx="9">
                  <c:v>7.80713186857664</c:v>
                </c:pt>
                <c:pt idx="10">
                  <c:v>7.4964603605205902</c:v>
                </c:pt>
                <c:pt idx="11">
                  <c:v>7.9233654128836397</c:v>
                </c:pt>
                <c:pt idx="12">
                  <c:v>7.1779508364806404</c:v>
                </c:pt>
                <c:pt idx="13">
                  <c:v>8.1457585893199695</c:v>
                </c:pt>
                <c:pt idx="14">
                  <c:v>10.830115939598</c:v>
                </c:pt>
                <c:pt idx="15">
                  <c:v>17.446299724047801</c:v>
                </c:pt>
                <c:pt idx="16">
                  <c:v>20.110165496542599</c:v>
                </c:pt>
                <c:pt idx="17">
                  <c:v>25.854703043272799</c:v>
                </c:pt>
                <c:pt idx="18">
                  <c:v>35.157009072450101</c:v>
                </c:pt>
                <c:pt idx="19">
                  <c:v>35.503983521267699</c:v>
                </c:pt>
                <c:pt idx="20">
                  <c:v>29.300514065595902</c:v>
                </c:pt>
                <c:pt idx="21">
                  <c:v>28.246277104692499</c:v>
                </c:pt>
                <c:pt idx="22">
                  <c:v>35.435829917674198</c:v>
                </c:pt>
                <c:pt idx="23">
                  <c:v>35.410262399812602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1-46C0-B191-96C997409676}"/>
            </c:ext>
          </c:extLst>
        </c:ser>
        <c:ser>
          <c:idx val="7"/>
          <c:order val="5"/>
          <c:tx>
            <c:strRef>
              <c:f>'9.7'!$H$3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2.78487271673082</c:v>
                </c:pt>
                <c:pt idx="7">
                  <c:v>74.791451705736904</c:v>
                </c:pt>
                <c:pt idx="8">
                  <c:v>318.19437838870698</c:v>
                </c:pt>
                <c:pt idx="9">
                  <c:v>641.18568389365498</c:v>
                </c:pt>
                <c:pt idx="10">
                  <c:v>978.49512221273994</c:v>
                </c:pt>
                <c:pt idx="11">
                  <c:v>1292.04450371239</c:v>
                </c:pt>
                <c:pt idx="12">
                  <c:v>1414.66268525743</c:v>
                </c:pt>
                <c:pt idx="13">
                  <c:v>1370.7028433544299</c:v>
                </c:pt>
                <c:pt idx="14">
                  <c:v>1164.13882383388</c:v>
                </c:pt>
                <c:pt idx="15">
                  <c:v>811.09414027128503</c:v>
                </c:pt>
                <c:pt idx="16">
                  <c:v>344.50131584129701</c:v>
                </c:pt>
                <c:pt idx="17">
                  <c:v>27.311544233894502</c:v>
                </c:pt>
                <c:pt idx="18">
                  <c:v>1.00271594639382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1-46C0-B191-96C997409676}"/>
            </c:ext>
          </c:extLst>
        </c:ser>
        <c:ser>
          <c:idx val="4"/>
          <c:order val="6"/>
          <c:tx>
            <c:strRef>
              <c:f>'9.7'!$F$3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'9.7'!$F$5:$F$28</c:f>
              <c:numCache>
                <c:formatCode>#,##0</c:formatCode>
                <c:ptCount val="24"/>
                <c:pt idx="0">
                  <c:v>304.50912603667598</c:v>
                </c:pt>
                <c:pt idx="1">
                  <c:v>214.95675224615999</c:v>
                </c:pt>
                <c:pt idx="2">
                  <c:v>208.211110817318</c:v>
                </c:pt>
                <c:pt idx="3">
                  <c:v>207.84828547338901</c:v>
                </c:pt>
                <c:pt idx="4">
                  <c:v>228.61786683342299</c:v>
                </c:pt>
                <c:pt idx="5">
                  <c:v>227.27742680884</c:v>
                </c:pt>
                <c:pt idx="6">
                  <c:v>230.12003742331899</c:v>
                </c:pt>
                <c:pt idx="7">
                  <c:v>354.62714363043801</c:v>
                </c:pt>
                <c:pt idx="8">
                  <c:v>369.85186024330602</c:v>
                </c:pt>
                <c:pt idx="9">
                  <c:v>366.19894707648598</c:v>
                </c:pt>
                <c:pt idx="10">
                  <c:v>357.940291162248</c:v>
                </c:pt>
                <c:pt idx="11">
                  <c:v>340.952116006018</c:v>
                </c:pt>
                <c:pt idx="12">
                  <c:v>225.14310775735899</c:v>
                </c:pt>
                <c:pt idx="13">
                  <c:v>224.28809498547599</c:v>
                </c:pt>
                <c:pt idx="14">
                  <c:v>223.48009939817101</c:v>
                </c:pt>
                <c:pt idx="15">
                  <c:v>335.66113643380402</c:v>
                </c:pt>
                <c:pt idx="16">
                  <c:v>388.32970684513901</c:v>
                </c:pt>
                <c:pt idx="17">
                  <c:v>483.08194972497103</c:v>
                </c:pt>
                <c:pt idx="18">
                  <c:v>487.77370079033699</c:v>
                </c:pt>
                <c:pt idx="19">
                  <c:v>488.12706741193102</c:v>
                </c:pt>
                <c:pt idx="20">
                  <c:v>478.43883823101299</c:v>
                </c:pt>
                <c:pt idx="21">
                  <c:v>436.85463639562101</c:v>
                </c:pt>
                <c:pt idx="22">
                  <c:v>379.065618460461</c:v>
                </c:pt>
                <c:pt idx="23">
                  <c:v>317.37157811028698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31-46C0-B191-96C997409676}"/>
            </c:ext>
          </c:extLst>
        </c:ser>
        <c:ser>
          <c:idx val="5"/>
          <c:order val="7"/>
          <c:tx>
            <c:strRef>
              <c:f>'9.7'!$G$3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125.430907283783</c:v>
                </c:pt>
                <c:pt idx="18">
                  <c:v>817.44444555159998</c:v>
                </c:pt>
                <c:pt idx="19">
                  <c:v>938.89088098637797</c:v>
                </c:pt>
                <c:pt idx="20">
                  <c:v>594.56760759274198</c:v>
                </c:pt>
                <c:pt idx="21">
                  <c:v>15.0439062249709</c:v>
                </c:pt>
                <c:pt idx="22">
                  <c:v>0</c:v>
                </c:pt>
                <c:pt idx="23">
                  <c:v>74.551356021138503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31-46C0-B191-96C997409676}"/>
            </c:ext>
          </c:extLst>
        </c:ser>
        <c:ser>
          <c:idx val="10"/>
          <c:order val="10"/>
          <c:tx>
            <c:strRef>
              <c:f>'9.7'!$P$4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99552"/>
        <c:axId val="170601088"/>
      </c:areaChart>
      <c:areaChart>
        <c:grouping val="stacked"/>
        <c:varyColors val="0"/>
        <c:ser>
          <c:idx val="8"/>
          <c:order val="8"/>
          <c:tx>
            <c:strRef>
              <c:f>'9.7'!$J$3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'9.7'!$Q$5:$Q$28</c:f>
              <c:numCache>
                <c:formatCode>General</c:formatCode>
                <c:ptCount val="24"/>
                <c:pt idx="0">
                  <c:v>-1723.8971728608601</c:v>
                </c:pt>
                <c:pt idx="1">
                  <c:v>-1681.6120671966401</c:v>
                </c:pt>
                <c:pt idx="2">
                  <c:v>-1561.5527776233801</c:v>
                </c:pt>
                <c:pt idx="3">
                  <c:v>-1392.51182042511</c:v>
                </c:pt>
                <c:pt idx="4">
                  <c:v>-1409.63743645058</c:v>
                </c:pt>
                <c:pt idx="5">
                  <c:v>-1390.0903397321099</c:v>
                </c:pt>
                <c:pt idx="6">
                  <c:v>-1136.69064930582</c:v>
                </c:pt>
                <c:pt idx="7">
                  <c:v>-1123.9792401306499</c:v>
                </c:pt>
                <c:pt idx="8">
                  <c:v>-1271.8521833012201</c:v>
                </c:pt>
                <c:pt idx="9">
                  <c:v>-988.10030761342796</c:v>
                </c:pt>
                <c:pt idx="10">
                  <c:v>-731.60657930662398</c:v>
                </c:pt>
                <c:pt idx="11">
                  <c:v>-580.30469172494304</c:v>
                </c:pt>
                <c:pt idx="12">
                  <c:v>-240.417538433142</c:v>
                </c:pt>
                <c:pt idx="13">
                  <c:v>-346.22750627616301</c:v>
                </c:pt>
                <c:pt idx="14">
                  <c:v>-268.62591643589502</c:v>
                </c:pt>
                <c:pt idx="15">
                  <c:v>-259.27083163202701</c:v>
                </c:pt>
                <c:pt idx="16">
                  <c:v>-1385.8134476247001</c:v>
                </c:pt>
                <c:pt idx="17">
                  <c:v>-1361.5433396588201</c:v>
                </c:pt>
                <c:pt idx="18">
                  <c:v>-1684.4333695248999</c:v>
                </c:pt>
                <c:pt idx="19">
                  <c:v>-1876.0341052731401</c:v>
                </c:pt>
                <c:pt idx="20">
                  <c:v>-1579.7016467333101</c:v>
                </c:pt>
                <c:pt idx="21">
                  <c:v>-1100.1276671606499</c:v>
                </c:pt>
                <c:pt idx="22">
                  <c:v>-1012.39840505965</c:v>
                </c:pt>
                <c:pt idx="23">
                  <c:v>-1123.7240313171901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31-46C0-B191-96C997409676}"/>
            </c:ext>
          </c:extLst>
        </c:ser>
        <c:ser>
          <c:idx val="9"/>
          <c:order val="9"/>
          <c:tx>
            <c:strRef>
              <c:f>'9.7'!$K$3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'9.7'!$K$5:$K$28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-19.983493944337301</c:v>
                </c:pt>
                <c:pt idx="10">
                  <c:v>-315.20592875320199</c:v>
                </c:pt>
                <c:pt idx="11">
                  <c:v>-713.79653010304105</c:v>
                </c:pt>
                <c:pt idx="12">
                  <c:v>-1030.3783848358901</c:v>
                </c:pt>
                <c:pt idx="13">
                  <c:v>-1042.04939141301</c:v>
                </c:pt>
                <c:pt idx="14">
                  <c:v>-1031.53308088978</c:v>
                </c:pt>
                <c:pt idx="15">
                  <c:v>-967.29229006190405</c:v>
                </c:pt>
                <c:pt idx="16">
                  <c:v>-34.872236632875797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16704"/>
        <c:axId val="170615168"/>
      </c:areaChart>
      <c:catAx>
        <c:axId val="17059955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601088"/>
        <c:crosses val="autoZero"/>
        <c:auto val="1"/>
        <c:lblAlgn val="ctr"/>
        <c:lblOffset val="100"/>
        <c:noMultiLvlLbl val="0"/>
      </c:catAx>
      <c:valAx>
        <c:axId val="170601088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599552"/>
        <c:crosses val="autoZero"/>
        <c:crossBetween val="midCat"/>
        <c:majorUnit val="2000"/>
      </c:valAx>
      <c:valAx>
        <c:axId val="17061516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616704"/>
        <c:crosses val="max"/>
        <c:crossBetween val="midCat"/>
      </c:valAx>
      <c:catAx>
        <c:axId val="17061670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61516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'9.8'!$B$3</c:f>
              <c:strCache>
                <c:ptCount val="1"/>
                <c:pt idx="0">
                  <c:v>JE</c:v>
                </c:pt>
              </c:strCache>
            </c:strRef>
          </c:tx>
          <c:cat>
            <c:strRef>
              <c:f>'9.8'!$A$5:$A$28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'9.8'!$B$5:$B$28</c:f>
              <c:numCache>
                <c:formatCode>#,##0</c:formatCode>
                <c:ptCount val="23"/>
                <c:pt idx="0">
                  <c:v>2597.6096974531101</c:v>
                </c:pt>
                <c:pt idx="1">
                  <c:v>2599.74728344087</c:v>
                </c:pt>
                <c:pt idx="2">
                  <c:v>2599.0369787504601</c:v>
                </c:pt>
                <c:pt idx="3">
                  <c:v>2601.0144794486901</c:v>
                </c:pt>
                <c:pt idx="4">
                  <c:v>2600.8644040693198</c:v>
                </c:pt>
                <c:pt idx="5">
                  <c:v>2598.6634939000101</c:v>
                </c:pt>
                <c:pt idx="6">
                  <c:v>2599.1153483276798</c:v>
                </c:pt>
                <c:pt idx="7">
                  <c:v>2600.2241361842398</c:v>
                </c:pt>
                <c:pt idx="8">
                  <c:v>2600.7243548830102</c:v>
                </c:pt>
                <c:pt idx="9">
                  <c:v>2598.6901734246899</c:v>
                </c:pt>
                <c:pt idx="10">
                  <c:v>2597.5480137733002</c:v>
                </c:pt>
                <c:pt idx="11">
                  <c:v>2594.0598837051198</c:v>
                </c:pt>
                <c:pt idx="12">
                  <c:v>2593.1144824951998</c:v>
                </c:pt>
                <c:pt idx="13">
                  <c:v>2593.2211883817499</c:v>
                </c:pt>
                <c:pt idx="14">
                  <c:v>2591.1769807303699</c:v>
                </c:pt>
                <c:pt idx="15">
                  <c:v>2586.7134522875799</c:v>
                </c:pt>
                <c:pt idx="16">
                  <c:v>2587.0752623017902</c:v>
                </c:pt>
                <c:pt idx="17">
                  <c:v>2587.5421214179</c:v>
                </c:pt>
                <c:pt idx="18">
                  <c:v>2587.29703941257</c:v>
                </c:pt>
                <c:pt idx="19">
                  <c:v>2588.4958635411599</c:v>
                </c:pt>
                <c:pt idx="20">
                  <c:v>2590.7067917620798</c:v>
                </c:pt>
                <c:pt idx="21">
                  <c:v>2591.2236882168199</c:v>
                </c:pt>
                <c:pt idx="22">
                  <c:v>2590.79016425903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6-4ED3-90B8-D268EC801704}"/>
            </c:ext>
          </c:extLst>
        </c:ser>
        <c:ser>
          <c:idx val="1"/>
          <c:order val="1"/>
          <c:tx>
            <c:strRef>
              <c:f>'9.8'!$C$3</c:f>
              <c:strCache>
                <c:ptCount val="1"/>
                <c:pt idx="0">
                  <c:v>PE</c:v>
                </c:pt>
              </c:strCache>
            </c:strRef>
          </c:tx>
          <c:cat>
            <c:strRef>
              <c:f>'9.8'!$A$5:$A$28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'9.8'!$C$5:$C$28</c:f>
              <c:numCache>
                <c:formatCode>#,##0</c:formatCode>
                <c:ptCount val="23"/>
                <c:pt idx="0">
                  <c:v>3510.21391507214</c:v>
                </c:pt>
                <c:pt idx="1">
                  <c:v>3496.61386595253</c:v>
                </c:pt>
                <c:pt idx="2">
                  <c:v>3508.6795412330898</c:v>
                </c:pt>
                <c:pt idx="3">
                  <c:v>3558.9603894008401</c:v>
                </c:pt>
                <c:pt idx="4">
                  <c:v>3537.7365507685199</c:v>
                </c:pt>
                <c:pt idx="5">
                  <c:v>3448.59845591467</c:v>
                </c:pt>
                <c:pt idx="6">
                  <c:v>3564.3452355208301</c:v>
                </c:pt>
                <c:pt idx="7">
                  <c:v>3348.22427570025</c:v>
                </c:pt>
                <c:pt idx="8">
                  <c:v>3404.9108810146799</c:v>
                </c:pt>
                <c:pt idx="9">
                  <c:v>3433.14827686537</c:v>
                </c:pt>
                <c:pt idx="10">
                  <c:v>3341.6271727124199</c:v>
                </c:pt>
                <c:pt idx="11">
                  <c:v>3228.9499982459001</c:v>
                </c:pt>
                <c:pt idx="12">
                  <c:v>3334.8398039551898</c:v>
                </c:pt>
                <c:pt idx="13">
                  <c:v>3094.6595904240498</c:v>
                </c:pt>
                <c:pt idx="14">
                  <c:v>3061.1226617544398</c:v>
                </c:pt>
                <c:pt idx="15">
                  <c:v>3033.5953883453899</c:v>
                </c:pt>
                <c:pt idx="16">
                  <c:v>3065.1006773174299</c:v>
                </c:pt>
                <c:pt idx="17">
                  <c:v>3511.55763151272</c:v>
                </c:pt>
                <c:pt idx="18">
                  <c:v>3680.1778684639498</c:v>
                </c:pt>
                <c:pt idx="19">
                  <c:v>3631.0090819583102</c:v>
                </c:pt>
                <c:pt idx="20">
                  <c:v>3589.9005493801701</c:v>
                </c:pt>
                <c:pt idx="21">
                  <c:v>3486.5272778707499</c:v>
                </c:pt>
                <c:pt idx="22">
                  <c:v>3503.7268763426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6-4ED3-90B8-D268EC801704}"/>
            </c:ext>
          </c:extLst>
        </c:ser>
        <c:ser>
          <c:idx val="2"/>
          <c:order val="2"/>
          <c:tx>
            <c:strRef>
              <c:f>'9.8'!$D$3</c:f>
              <c:strCache>
                <c:ptCount val="1"/>
                <c:pt idx="0">
                  <c:v>PPE</c:v>
                </c:pt>
              </c:strCache>
            </c:strRef>
          </c:tx>
          <c:cat>
            <c:strRef>
              <c:f>'9.8'!$A$5:$A$28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'9.8'!$D$5:$D$28</c:f>
              <c:numCache>
                <c:formatCode>#,##0</c:formatCode>
                <c:ptCount val="23"/>
                <c:pt idx="0">
                  <c:v>260.07548528995102</c:v>
                </c:pt>
                <c:pt idx="1">
                  <c:v>282.38198138568799</c:v>
                </c:pt>
                <c:pt idx="2">
                  <c:v>285.39691037462302</c:v>
                </c:pt>
                <c:pt idx="3">
                  <c:v>324.02677682459699</c:v>
                </c:pt>
                <c:pt idx="4">
                  <c:v>317.85835189945698</c:v>
                </c:pt>
                <c:pt idx="5">
                  <c:v>315.57795489220899</c:v>
                </c:pt>
                <c:pt idx="6">
                  <c:v>314.324238050433</c:v>
                </c:pt>
                <c:pt idx="7">
                  <c:v>305.154236058332</c:v>
                </c:pt>
                <c:pt idx="8">
                  <c:v>316.10715522215799</c:v>
                </c:pt>
                <c:pt idx="9">
                  <c:v>317.08875838608998</c:v>
                </c:pt>
                <c:pt idx="10">
                  <c:v>312.01378902954701</c:v>
                </c:pt>
                <c:pt idx="11">
                  <c:v>313.89686905123102</c:v>
                </c:pt>
                <c:pt idx="12">
                  <c:v>317.15720328892297</c:v>
                </c:pt>
                <c:pt idx="13">
                  <c:v>313.347639309942</c:v>
                </c:pt>
                <c:pt idx="14">
                  <c:v>307.72176816510398</c:v>
                </c:pt>
                <c:pt idx="15">
                  <c:v>302.19773038885199</c:v>
                </c:pt>
                <c:pt idx="16">
                  <c:v>305.03403768351399</c:v>
                </c:pt>
                <c:pt idx="17">
                  <c:v>318.12378655955399</c:v>
                </c:pt>
                <c:pt idx="18">
                  <c:v>319.37917290103701</c:v>
                </c:pt>
                <c:pt idx="19">
                  <c:v>322.12700282476601</c:v>
                </c:pt>
                <c:pt idx="20">
                  <c:v>346.08452943635399</c:v>
                </c:pt>
                <c:pt idx="21">
                  <c:v>347.850753139392</c:v>
                </c:pt>
                <c:pt idx="22">
                  <c:v>342.94439306402001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26-4ED3-90B8-D268EC801704}"/>
            </c:ext>
          </c:extLst>
        </c:ser>
        <c:ser>
          <c:idx val="3"/>
          <c:order val="3"/>
          <c:tx>
            <c:strRef>
              <c:f>'9.8'!$E$3</c:f>
              <c:strCache>
                <c:ptCount val="1"/>
                <c:pt idx="0">
                  <c:v>PSE</c:v>
                </c:pt>
              </c:strCache>
            </c:strRef>
          </c:tx>
          <c:cat>
            <c:strRef>
              <c:f>'9.8'!$A$5:$A$28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'9.8'!$E$5:$E$28</c:f>
              <c:numCache>
                <c:formatCode>#,##0</c:formatCode>
                <c:ptCount val="23"/>
                <c:pt idx="0">
                  <c:v>424.29174609052097</c:v>
                </c:pt>
                <c:pt idx="1">
                  <c:v>425.29042039387701</c:v>
                </c:pt>
                <c:pt idx="2">
                  <c:v>435.33033419795601</c:v>
                </c:pt>
                <c:pt idx="3">
                  <c:v>437.77101268600899</c:v>
                </c:pt>
                <c:pt idx="4">
                  <c:v>443.38054843979</c:v>
                </c:pt>
                <c:pt idx="5">
                  <c:v>490.36154758057398</c:v>
                </c:pt>
                <c:pt idx="6">
                  <c:v>498.76025022778401</c:v>
                </c:pt>
                <c:pt idx="7">
                  <c:v>494.64994751245399</c:v>
                </c:pt>
                <c:pt idx="8">
                  <c:v>493.24263940783402</c:v>
                </c:pt>
                <c:pt idx="9">
                  <c:v>486.743459657193</c:v>
                </c:pt>
                <c:pt idx="10">
                  <c:v>484.04336478285501</c:v>
                </c:pt>
                <c:pt idx="11">
                  <c:v>469.53670104043402</c:v>
                </c:pt>
                <c:pt idx="12">
                  <c:v>452.06179939188797</c:v>
                </c:pt>
                <c:pt idx="13">
                  <c:v>459.950204951682</c:v>
                </c:pt>
                <c:pt idx="14">
                  <c:v>451.20788467766602</c:v>
                </c:pt>
                <c:pt idx="15">
                  <c:v>451.96259224818198</c:v>
                </c:pt>
                <c:pt idx="16">
                  <c:v>464.57406296159502</c:v>
                </c:pt>
                <c:pt idx="17">
                  <c:v>485.820004188621</c:v>
                </c:pt>
                <c:pt idx="18">
                  <c:v>518.507510661487</c:v>
                </c:pt>
                <c:pt idx="19">
                  <c:v>513.38429095566801</c:v>
                </c:pt>
                <c:pt idx="20">
                  <c:v>496.42100584220202</c:v>
                </c:pt>
                <c:pt idx="21">
                  <c:v>431.13102778090899</c:v>
                </c:pt>
                <c:pt idx="22">
                  <c:v>425.40521593626602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26-4ED3-90B8-D268EC801704}"/>
            </c:ext>
          </c:extLst>
        </c:ser>
        <c:ser>
          <c:idx val="6"/>
          <c:order val="4"/>
          <c:tx>
            <c:strRef>
              <c:f>'9.8'!$I$3</c:f>
              <c:strCache>
                <c:ptCount val="1"/>
                <c:pt idx="0">
                  <c:v>VTE</c:v>
                </c:pt>
              </c:strCache>
            </c:strRef>
          </c:tx>
          <c:cat>
            <c:strRef>
              <c:f>'9.8'!$A$5:$A$28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'9.8'!$I$5:$I$28</c:f>
              <c:numCache>
                <c:formatCode>#,##0</c:formatCode>
                <c:ptCount val="23"/>
                <c:pt idx="0">
                  <c:v>102.34300250408501</c:v>
                </c:pt>
                <c:pt idx="1">
                  <c:v>88.953330857272803</c:v>
                </c:pt>
                <c:pt idx="2">
                  <c:v>87.655514410631596</c:v>
                </c:pt>
                <c:pt idx="3">
                  <c:v>85.491903254164498</c:v>
                </c:pt>
                <c:pt idx="4">
                  <c:v>79.812324584631696</c:v>
                </c:pt>
                <c:pt idx="5">
                  <c:v>75.485459170867898</c:v>
                </c:pt>
                <c:pt idx="6">
                  <c:v>63.611618255947</c:v>
                </c:pt>
                <c:pt idx="7">
                  <c:v>50.024949990240799</c:v>
                </c:pt>
                <c:pt idx="8">
                  <c:v>44.5737309399303</c:v>
                </c:pt>
                <c:pt idx="9">
                  <c:v>54.665091735287703</c:v>
                </c:pt>
                <c:pt idx="10">
                  <c:v>60.053809435813399</c:v>
                </c:pt>
                <c:pt idx="11">
                  <c:v>75.914676558785104</c:v>
                </c:pt>
                <c:pt idx="12">
                  <c:v>81.703041836365799</c:v>
                </c:pt>
                <c:pt idx="13">
                  <c:v>95.195821251776394</c:v>
                </c:pt>
                <c:pt idx="14">
                  <c:v>70.591805997813196</c:v>
                </c:pt>
                <c:pt idx="15">
                  <c:v>65.831429802512801</c:v>
                </c:pt>
                <c:pt idx="16">
                  <c:v>46.315432810095501</c:v>
                </c:pt>
                <c:pt idx="17">
                  <c:v>33.789285950917403</c:v>
                </c:pt>
                <c:pt idx="18">
                  <c:v>37.900173130253798</c:v>
                </c:pt>
                <c:pt idx="19">
                  <c:v>61.567044597246898</c:v>
                </c:pt>
                <c:pt idx="20">
                  <c:v>81.258962255477996</c:v>
                </c:pt>
                <c:pt idx="21">
                  <c:v>77.040459899556296</c:v>
                </c:pt>
                <c:pt idx="22">
                  <c:v>80.825725125178295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6-4ED3-90B8-D268EC801704}"/>
            </c:ext>
          </c:extLst>
        </c:ser>
        <c:ser>
          <c:idx val="7"/>
          <c:order val="5"/>
          <c:tx>
            <c:strRef>
              <c:f>'9.8'!$H$3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strRef>
              <c:f>'9.8'!$A$5:$A$28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'9.8'!$H$5:$H$28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5.18539246089844E-2</c:v>
                </c:pt>
                <c:pt idx="5">
                  <c:v>3.8467662397377702</c:v>
                </c:pt>
                <c:pt idx="6">
                  <c:v>115.151602079326</c:v>
                </c:pt>
                <c:pt idx="7">
                  <c:v>438.58923233484001</c:v>
                </c:pt>
                <c:pt idx="8">
                  <c:v>799.112575791273</c:v>
                </c:pt>
                <c:pt idx="9">
                  <c:v>1046.2834262706999</c:v>
                </c:pt>
                <c:pt idx="10">
                  <c:v>1068.42252630537</c:v>
                </c:pt>
                <c:pt idx="11">
                  <c:v>1021.90449079447</c:v>
                </c:pt>
                <c:pt idx="12">
                  <c:v>812.194496489259</c:v>
                </c:pt>
                <c:pt idx="13">
                  <c:v>747.34700831703003</c:v>
                </c:pt>
                <c:pt idx="14">
                  <c:v>678.15064484944901</c:v>
                </c:pt>
                <c:pt idx="15">
                  <c:v>568.65156101214802</c:v>
                </c:pt>
                <c:pt idx="16">
                  <c:v>343.63366853423798</c:v>
                </c:pt>
                <c:pt idx="17">
                  <c:v>103.267198406424</c:v>
                </c:pt>
                <c:pt idx="18">
                  <c:v>6.8973509863280098</c:v>
                </c:pt>
                <c:pt idx="19">
                  <c:v>0.41460749658649698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26-4ED3-90B8-D268EC801704}"/>
            </c:ext>
          </c:extLst>
        </c:ser>
        <c:ser>
          <c:idx val="4"/>
          <c:order val="6"/>
          <c:tx>
            <c:strRef>
              <c:f>'9.8'!$F$3</c:f>
              <c:strCache>
                <c:ptCount val="1"/>
                <c:pt idx="0">
                  <c:v>VE</c:v>
                </c:pt>
              </c:strCache>
            </c:strRef>
          </c:tx>
          <c:cat>
            <c:strRef>
              <c:f>'9.8'!$A$5:$A$28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'9.8'!$F$5:$F$28</c:f>
              <c:numCache>
                <c:formatCode>#,##0</c:formatCode>
                <c:ptCount val="23"/>
                <c:pt idx="0">
                  <c:v>211.786571782495</c:v>
                </c:pt>
                <c:pt idx="1">
                  <c:v>209.70030716047901</c:v>
                </c:pt>
                <c:pt idx="2">
                  <c:v>209.031891561392</c:v>
                </c:pt>
                <c:pt idx="3">
                  <c:v>206.59306338246199</c:v>
                </c:pt>
                <c:pt idx="4">
                  <c:v>202.23339817991899</c:v>
                </c:pt>
                <c:pt idx="5">
                  <c:v>202.33769623666001</c:v>
                </c:pt>
                <c:pt idx="6">
                  <c:v>216.18130047405199</c:v>
                </c:pt>
                <c:pt idx="7">
                  <c:v>227.73555666854401</c:v>
                </c:pt>
                <c:pt idx="8">
                  <c:v>227.96436768051899</c:v>
                </c:pt>
                <c:pt idx="9">
                  <c:v>217.02794682605801</c:v>
                </c:pt>
                <c:pt idx="10">
                  <c:v>207.544545945083</c:v>
                </c:pt>
                <c:pt idx="11">
                  <c:v>204.34827831625299</c:v>
                </c:pt>
                <c:pt idx="12">
                  <c:v>205.26452308215801</c:v>
                </c:pt>
                <c:pt idx="13">
                  <c:v>202.900259676361</c:v>
                </c:pt>
                <c:pt idx="14">
                  <c:v>202.62295530287301</c:v>
                </c:pt>
                <c:pt idx="15">
                  <c:v>207.34456367820599</c:v>
                </c:pt>
                <c:pt idx="16">
                  <c:v>208.30581677980001</c:v>
                </c:pt>
                <c:pt idx="17">
                  <c:v>446.619835586443</c:v>
                </c:pt>
                <c:pt idx="18">
                  <c:v>483.02992718444801</c:v>
                </c:pt>
                <c:pt idx="19">
                  <c:v>611.09001255375495</c:v>
                </c:pt>
                <c:pt idx="20">
                  <c:v>488.54768090914399</c:v>
                </c:pt>
                <c:pt idx="21">
                  <c:v>464.67927268551699</c:v>
                </c:pt>
                <c:pt idx="22">
                  <c:v>408.72373811578899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26-4ED3-90B8-D268EC801704}"/>
            </c:ext>
          </c:extLst>
        </c:ser>
        <c:ser>
          <c:idx val="5"/>
          <c:order val="7"/>
          <c:tx>
            <c:strRef>
              <c:f>'9.8'!$G$3</c:f>
              <c:strCache>
                <c:ptCount val="1"/>
                <c:pt idx="0">
                  <c:v>PVE</c:v>
                </c:pt>
              </c:strCache>
            </c:strRef>
          </c:tx>
          <c:cat>
            <c:strRef>
              <c:f>'9.8'!$A$5:$A$28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'9.8'!$G$5:$G$28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22.848680317893901</c:v>
                </c:pt>
                <c:pt idx="18">
                  <c:v>534.56577420946599</c:v>
                </c:pt>
                <c:pt idx="19">
                  <c:v>897.70751186936104</c:v>
                </c:pt>
                <c:pt idx="20">
                  <c:v>448.19668163892101</c:v>
                </c:pt>
                <c:pt idx="21">
                  <c:v>356.77010219610298</c:v>
                </c:pt>
                <c:pt idx="22">
                  <c:v>55.5638359293064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26-4ED3-90B8-D268EC801704}"/>
            </c:ext>
          </c:extLst>
        </c:ser>
        <c:ser>
          <c:idx val="10"/>
          <c:order val="10"/>
          <c:tx>
            <c:strRef>
              <c:f>'9.8'!$P$4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'9.8'!$A$5:$A$28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'9.8'!$P$5:$P$28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284.40693936298101</c:v>
                </c:pt>
                <c:pt idx="3">
                  <c:v>562.28017789843102</c:v>
                </c:pt>
                <c:pt idx="4">
                  <c:v>134.69410498777901</c:v>
                </c:pt>
                <c:pt idx="5">
                  <c:v>0</c:v>
                </c:pt>
                <c:pt idx="6">
                  <c:v>543.38120796812404</c:v>
                </c:pt>
                <c:pt idx="7">
                  <c:v>781.84419602268804</c:v>
                </c:pt>
                <c:pt idx="8">
                  <c:v>551.93587310842599</c:v>
                </c:pt>
                <c:pt idx="9">
                  <c:v>679.84581040979901</c:v>
                </c:pt>
                <c:pt idx="10">
                  <c:v>371.47088479487599</c:v>
                </c:pt>
                <c:pt idx="11">
                  <c:v>522.98026710445197</c:v>
                </c:pt>
                <c:pt idx="12">
                  <c:v>353.39958737291499</c:v>
                </c:pt>
                <c:pt idx="13">
                  <c:v>519.04398081900501</c:v>
                </c:pt>
                <c:pt idx="14">
                  <c:v>514.08797337356805</c:v>
                </c:pt>
                <c:pt idx="15">
                  <c:v>277.30252612415001</c:v>
                </c:pt>
                <c:pt idx="16">
                  <c:v>408.99187101610801</c:v>
                </c:pt>
                <c:pt idx="17">
                  <c:v>140.33055972581599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177.70744880645799</c:v>
                </c:pt>
                <c:pt idx="22">
                  <c:v>240.17581910511399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00800"/>
        <c:axId val="170702336"/>
      </c:areaChart>
      <c:areaChart>
        <c:grouping val="stacked"/>
        <c:varyColors val="0"/>
        <c:ser>
          <c:idx val="8"/>
          <c:order val="8"/>
          <c:tx>
            <c:strRef>
              <c:f>'9.8'!$J$3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'9.8'!$Q$5:$Q$28</c:f>
              <c:numCache>
                <c:formatCode>General</c:formatCode>
                <c:ptCount val="23"/>
                <c:pt idx="0">
                  <c:v>-489.46510059016299</c:v>
                </c:pt>
                <c:pt idx="1">
                  <c:v>-457.02928134133998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-2.138612104441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-153.553339449806</c:v>
                </c:pt>
                <c:pt idx="19">
                  <c:v>-351.90233992502903</c:v>
                </c:pt>
                <c:pt idx="20">
                  <c:v>-25.312620365900599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26-4ED3-90B8-D268EC801704}"/>
            </c:ext>
          </c:extLst>
        </c:ser>
        <c:ser>
          <c:idx val="9"/>
          <c:order val="9"/>
          <c:tx>
            <c:strRef>
              <c:f>'9.8'!$K$3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'9.8'!$K$5:$K$28</c:f>
              <c:numCache>
                <c:formatCode>#,##0</c:formatCode>
                <c:ptCount val="23"/>
                <c:pt idx="0">
                  <c:v>0</c:v>
                </c:pt>
                <c:pt idx="1">
                  <c:v>-0.52936124729084499</c:v>
                </c:pt>
                <c:pt idx="2">
                  <c:v>-597.32720550516694</c:v>
                </c:pt>
                <c:pt idx="3">
                  <c:v>-949.357457614586</c:v>
                </c:pt>
                <c:pt idx="4">
                  <c:v>-564.15836468026998</c:v>
                </c:pt>
                <c:pt idx="5">
                  <c:v>-337.71404476719903</c:v>
                </c:pt>
                <c:pt idx="6">
                  <c:v>-889.88304823655903</c:v>
                </c:pt>
                <c:pt idx="7">
                  <c:v>-930.32390033859599</c:v>
                </c:pt>
                <c:pt idx="8">
                  <c:v>-708.31884501882496</c:v>
                </c:pt>
                <c:pt idx="9">
                  <c:v>-702.38195675905797</c:v>
                </c:pt>
                <c:pt idx="10">
                  <c:v>-162.381562103226</c:v>
                </c:pt>
                <c:pt idx="11">
                  <c:v>-249.97242016152299</c:v>
                </c:pt>
                <c:pt idx="12">
                  <c:v>-205.727200280576</c:v>
                </c:pt>
                <c:pt idx="13">
                  <c:v>-204.34349035488199</c:v>
                </c:pt>
                <c:pt idx="14">
                  <c:v>-202.89444695076401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09760"/>
        <c:axId val="170703872"/>
      </c:areaChart>
      <c:catAx>
        <c:axId val="17070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702336"/>
        <c:crosses val="autoZero"/>
        <c:auto val="1"/>
        <c:lblAlgn val="ctr"/>
        <c:lblOffset val="100"/>
        <c:noMultiLvlLbl val="0"/>
      </c:catAx>
      <c:valAx>
        <c:axId val="170702336"/>
        <c:scaling>
          <c:orientation val="minMax"/>
          <c:max val="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700800"/>
        <c:crosses val="autoZero"/>
        <c:crossBetween val="midCat"/>
        <c:majorUnit val="2000"/>
      </c:valAx>
      <c:valAx>
        <c:axId val="17070387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709760"/>
        <c:crosses val="max"/>
        <c:crossBetween val="midCat"/>
      </c:valAx>
      <c:catAx>
        <c:axId val="170709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070387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628.66840800000023</c:v>
                </c:pt>
                <c:pt idx="2">
                  <c:v>0</c:v>
                </c:pt>
                <c:pt idx="3">
                  <c:v>0.47105300000000006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1.9312149999999999</c:v>
                </c:pt>
                <c:pt idx="2">
                  <c:v>0</c:v>
                </c:pt>
                <c:pt idx="3">
                  <c:v>648.09710299999995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738.39959900000008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8965.3225249999978</c:v>
                </c:pt>
                <c:pt idx="2">
                  <c:v>0</c:v>
                </c:pt>
                <c:pt idx="3">
                  <c:v>0.77520800000000012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18.922249000000001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6.6367899999999995</c:v>
                </c:pt>
                <c:pt idx="2">
                  <c:v>0</c:v>
                </c:pt>
                <c:pt idx="3">
                  <c:v>4.8989999999999997E-3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57.973357000000007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201.04572100000001</c:v>
                </c:pt>
                <c:pt idx="2">
                  <c:v>0</c:v>
                </c:pt>
                <c:pt idx="3">
                  <c:v>62.141759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0.92018699999999998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3.0468739999999999</c:v>
                </c:pt>
                <c:pt idx="2">
                  <c:v>0</c:v>
                </c:pt>
                <c:pt idx="3">
                  <c:v>2.2521469999999999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217.45291400000002</c:v>
                </c:pt>
                <c:pt idx="2">
                  <c:v>1750.8281200000001</c:v>
                </c:pt>
                <c:pt idx="3">
                  <c:v>359.0355219999999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7802.7797500000006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5</c:v>
              </c:pt>
              <c:pt idx="2">
                <c:v>11</c:v>
              </c:pt>
              <c:pt idx="3">
                <c:v>16</c:v>
              </c:pt>
              <c:pt idx="4">
                <c:v>22</c:v>
              </c:pt>
              <c:pt idx="5">
                <c:v>27</c:v>
              </c:pt>
              <c:pt idx="6">
                <c:v>32</c:v>
              </c:pt>
              <c:pt idx="7">
                <c:v>38</c:v>
              </c:pt>
              <c:pt idx="8">
                <c:v>43</c:v>
              </c:pt>
              <c:pt idx="9">
                <c:v>49</c:v>
              </c:pt>
              <c:pt idx="10">
                <c:v>54</c:v>
              </c:pt>
              <c:pt idx="11">
                <c:v>59</c:v>
              </c:pt>
              <c:pt idx="12">
                <c:v>65</c:v>
              </c:pt>
              <c:pt idx="13">
                <c:v>70</c:v>
              </c:pt>
              <c:pt idx="14">
                <c:v>75</c:v>
              </c:pt>
              <c:pt idx="15">
                <c:v>81</c:v>
              </c:pt>
              <c:pt idx="16">
                <c:v>86</c:v>
              </c:pt>
              <c:pt idx="17">
                <c:v>92</c:v>
              </c:pt>
              <c:pt idx="18">
                <c:v>97</c:v>
              </c:pt>
              <c:pt idx="19">
                <c:v>102</c:v>
              </c:pt>
              <c:pt idx="20">
                <c:v>108</c:v>
              </c:pt>
              <c:pt idx="21">
                <c:v>113</c:v>
              </c:pt>
              <c:pt idx="22">
                <c:v>119</c:v>
              </c:pt>
              <c:pt idx="23">
                <c:v>124</c:v>
              </c:pt>
              <c:pt idx="24">
                <c:v>129</c:v>
              </c:pt>
              <c:pt idx="25">
                <c:v>135</c:v>
              </c:pt>
              <c:pt idx="26">
                <c:v>140</c:v>
              </c:pt>
              <c:pt idx="27">
                <c:v>146</c:v>
              </c:pt>
              <c:pt idx="28">
                <c:v>151</c:v>
              </c:pt>
              <c:pt idx="29">
                <c:v>156</c:v>
              </c:pt>
              <c:pt idx="30">
                <c:v>162</c:v>
              </c:pt>
              <c:pt idx="31">
                <c:v>167</c:v>
              </c:pt>
              <c:pt idx="32">
                <c:v>173</c:v>
              </c:pt>
              <c:pt idx="33">
                <c:v>178</c:v>
              </c:pt>
              <c:pt idx="34">
                <c:v>183</c:v>
              </c:pt>
              <c:pt idx="35">
                <c:v>189</c:v>
              </c:pt>
              <c:pt idx="36">
                <c:v>194</c:v>
              </c:pt>
              <c:pt idx="37">
                <c:v>200</c:v>
              </c:pt>
              <c:pt idx="38">
                <c:v>205</c:v>
              </c:pt>
              <c:pt idx="39">
                <c:v>210</c:v>
              </c:pt>
              <c:pt idx="40">
                <c:v>216</c:v>
              </c:pt>
              <c:pt idx="41">
                <c:v>221</c:v>
              </c:pt>
              <c:pt idx="42">
                <c:v>226</c:v>
              </c:pt>
              <c:pt idx="43">
                <c:v>232</c:v>
              </c:pt>
              <c:pt idx="44">
                <c:v>237</c:v>
              </c:pt>
              <c:pt idx="45">
                <c:v>243</c:v>
              </c:pt>
              <c:pt idx="46">
                <c:v>248</c:v>
              </c:pt>
              <c:pt idx="47">
                <c:v>253</c:v>
              </c:pt>
              <c:pt idx="48">
                <c:v>259</c:v>
              </c:pt>
              <c:pt idx="49">
                <c:v>264</c:v>
              </c:pt>
              <c:pt idx="50">
                <c:v>270</c:v>
              </c:pt>
              <c:pt idx="51">
                <c:v>275</c:v>
              </c:pt>
              <c:pt idx="52">
                <c:v>280</c:v>
              </c:pt>
              <c:pt idx="53">
                <c:v>286</c:v>
              </c:pt>
              <c:pt idx="54">
                <c:v>291</c:v>
              </c:pt>
              <c:pt idx="55">
                <c:v>297</c:v>
              </c:pt>
              <c:pt idx="56">
                <c:v>302</c:v>
              </c:pt>
              <c:pt idx="57">
                <c:v>307</c:v>
              </c:pt>
              <c:pt idx="58">
                <c:v>313</c:v>
              </c:pt>
              <c:pt idx="59">
                <c:v>318</c:v>
              </c:pt>
              <c:pt idx="60">
                <c:v>324</c:v>
              </c:pt>
              <c:pt idx="61">
                <c:v>329</c:v>
              </c:pt>
              <c:pt idx="62">
                <c:v>334</c:v>
              </c:pt>
              <c:pt idx="63">
                <c:v>340</c:v>
              </c:pt>
              <c:pt idx="64">
                <c:v>345</c:v>
              </c:pt>
              <c:pt idx="65">
                <c:v>351</c:v>
              </c:pt>
              <c:pt idx="66">
                <c:v>356</c:v>
              </c:pt>
              <c:pt idx="67">
                <c:v>361</c:v>
              </c:pt>
              <c:pt idx="68">
                <c:v>367</c:v>
              </c:pt>
              <c:pt idx="69">
                <c:v>372</c:v>
              </c:pt>
              <c:pt idx="70">
                <c:v>377</c:v>
              </c:pt>
              <c:pt idx="71">
                <c:v>383</c:v>
              </c:pt>
              <c:pt idx="72">
                <c:v>388</c:v>
              </c:pt>
              <c:pt idx="73">
                <c:v>394</c:v>
              </c:pt>
              <c:pt idx="74">
                <c:v>399</c:v>
              </c:pt>
              <c:pt idx="75">
                <c:v>404</c:v>
              </c:pt>
              <c:pt idx="76">
                <c:v>410</c:v>
              </c:pt>
              <c:pt idx="77">
                <c:v>415</c:v>
              </c:pt>
              <c:pt idx="78">
                <c:v>421</c:v>
              </c:pt>
              <c:pt idx="79">
                <c:v>426</c:v>
              </c:pt>
              <c:pt idx="80">
                <c:v>431</c:v>
              </c:pt>
              <c:pt idx="81">
                <c:v>437</c:v>
              </c:pt>
              <c:pt idx="82">
                <c:v>442</c:v>
              </c:pt>
              <c:pt idx="83">
                <c:v>448</c:v>
              </c:pt>
              <c:pt idx="84">
                <c:v>453</c:v>
              </c:pt>
              <c:pt idx="85">
                <c:v>458</c:v>
              </c:pt>
              <c:pt idx="86">
                <c:v>464</c:v>
              </c:pt>
              <c:pt idx="87">
                <c:v>469</c:v>
              </c:pt>
              <c:pt idx="88">
                <c:v>475</c:v>
              </c:pt>
              <c:pt idx="89">
                <c:v>480</c:v>
              </c:pt>
              <c:pt idx="90">
                <c:v>485</c:v>
              </c:pt>
              <c:pt idx="91">
                <c:v>491</c:v>
              </c:pt>
              <c:pt idx="92">
                <c:v>496</c:v>
              </c:pt>
              <c:pt idx="93">
                <c:v>502</c:v>
              </c:pt>
              <c:pt idx="94">
                <c:v>507</c:v>
              </c:pt>
              <c:pt idx="95">
                <c:v>512</c:v>
              </c:pt>
              <c:pt idx="96">
                <c:v>518</c:v>
              </c:pt>
              <c:pt idx="97">
                <c:v>523</c:v>
              </c:pt>
              <c:pt idx="98">
                <c:v>528</c:v>
              </c:pt>
              <c:pt idx="99">
                <c:v>534</c:v>
              </c:pt>
              <c:pt idx="100">
                <c:v>539</c:v>
              </c:pt>
              <c:pt idx="101">
                <c:v>545</c:v>
              </c:pt>
              <c:pt idx="102">
                <c:v>550</c:v>
              </c:pt>
              <c:pt idx="103">
                <c:v>555</c:v>
              </c:pt>
              <c:pt idx="104">
                <c:v>561</c:v>
              </c:pt>
              <c:pt idx="105">
                <c:v>566</c:v>
              </c:pt>
              <c:pt idx="106">
                <c:v>572</c:v>
              </c:pt>
              <c:pt idx="107">
                <c:v>577</c:v>
              </c:pt>
              <c:pt idx="108">
                <c:v>582</c:v>
              </c:pt>
              <c:pt idx="109">
                <c:v>588</c:v>
              </c:pt>
              <c:pt idx="110">
                <c:v>593</c:v>
              </c:pt>
              <c:pt idx="111">
                <c:v>599</c:v>
              </c:pt>
              <c:pt idx="112">
                <c:v>604</c:v>
              </c:pt>
              <c:pt idx="113">
                <c:v>609</c:v>
              </c:pt>
              <c:pt idx="114">
                <c:v>615</c:v>
              </c:pt>
              <c:pt idx="115">
                <c:v>620</c:v>
              </c:pt>
              <c:pt idx="116">
                <c:v>626</c:v>
              </c:pt>
              <c:pt idx="117">
                <c:v>631</c:v>
              </c:pt>
              <c:pt idx="118">
                <c:v>636</c:v>
              </c:pt>
              <c:pt idx="119">
                <c:v>642</c:v>
              </c:pt>
              <c:pt idx="120">
                <c:v>647</c:v>
              </c:pt>
              <c:pt idx="121">
                <c:v>652</c:v>
              </c:pt>
              <c:pt idx="122">
                <c:v>658</c:v>
              </c:pt>
              <c:pt idx="123">
                <c:v>663</c:v>
              </c:pt>
              <c:pt idx="124">
                <c:v>669</c:v>
              </c:pt>
              <c:pt idx="125">
                <c:v>674</c:v>
              </c:pt>
              <c:pt idx="126">
                <c:v>679</c:v>
              </c:pt>
              <c:pt idx="127">
                <c:v>685</c:v>
              </c:pt>
              <c:pt idx="128">
                <c:v>690</c:v>
              </c:pt>
              <c:pt idx="129">
                <c:v>696</c:v>
              </c:pt>
              <c:pt idx="130">
                <c:v>701</c:v>
              </c:pt>
              <c:pt idx="131">
                <c:v>706</c:v>
              </c:pt>
              <c:pt idx="132">
                <c:v>712</c:v>
              </c:pt>
              <c:pt idx="133">
                <c:v>717</c:v>
              </c:pt>
              <c:pt idx="134">
                <c:v>723</c:v>
              </c:pt>
              <c:pt idx="135">
                <c:v>728</c:v>
              </c:pt>
              <c:pt idx="136">
                <c:v>733</c:v>
              </c:pt>
              <c:pt idx="137">
                <c:v>739</c:v>
              </c:pt>
              <c:pt idx="138">
                <c:v>744</c:v>
              </c:pt>
              <c:pt idx="139">
                <c:v>750</c:v>
              </c:pt>
              <c:pt idx="140">
                <c:v>755</c:v>
              </c:pt>
              <c:pt idx="141">
                <c:v>760</c:v>
              </c:pt>
              <c:pt idx="142">
                <c:v>766</c:v>
              </c:pt>
              <c:pt idx="143">
                <c:v>771</c:v>
              </c:pt>
              <c:pt idx="144">
                <c:v>777</c:v>
              </c:pt>
              <c:pt idx="145">
                <c:v>782</c:v>
              </c:pt>
              <c:pt idx="146">
                <c:v>787</c:v>
              </c:pt>
              <c:pt idx="147">
                <c:v>793</c:v>
              </c:pt>
              <c:pt idx="148">
                <c:v>798</c:v>
              </c:pt>
              <c:pt idx="149">
                <c:v>803</c:v>
              </c:pt>
              <c:pt idx="150">
                <c:v>809</c:v>
              </c:pt>
              <c:pt idx="151">
                <c:v>814</c:v>
              </c:pt>
              <c:pt idx="152">
                <c:v>820</c:v>
              </c:pt>
              <c:pt idx="153">
                <c:v>825</c:v>
              </c:pt>
              <c:pt idx="154">
                <c:v>830</c:v>
              </c:pt>
              <c:pt idx="155">
                <c:v>836</c:v>
              </c:pt>
              <c:pt idx="156">
                <c:v>841</c:v>
              </c:pt>
              <c:pt idx="157">
                <c:v>847</c:v>
              </c:pt>
              <c:pt idx="158">
                <c:v>852</c:v>
              </c:pt>
              <c:pt idx="159">
                <c:v>857</c:v>
              </c:pt>
              <c:pt idx="160">
                <c:v>863</c:v>
              </c:pt>
              <c:pt idx="161">
                <c:v>868</c:v>
              </c:pt>
              <c:pt idx="162">
                <c:v>874</c:v>
              </c:pt>
              <c:pt idx="163">
                <c:v>879</c:v>
              </c:pt>
              <c:pt idx="164">
                <c:v>884</c:v>
              </c:pt>
              <c:pt idx="165">
                <c:v>890</c:v>
              </c:pt>
              <c:pt idx="166">
                <c:v>895</c:v>
              </c:pt>
              <c:pt idx="167">
                <c:v>901</c:v>
              </c:pt>
              <c:pt idx="168">
                <c:v>906</c:v>
              </c:pt>
              <c:pt idx="169">
                <c:v>911</c:v>
              </c:pt>
              <c:pt idx="170">
                <c:v>917</c:v>
              </c:pt>
              <c:pt idx="171">
                <c:v>922</c:v>
              </c:pt>
              <c:pt idx="172">
                <c:v>928</c:v>
              </c:pt>
              <c:pt idx="173">
                <c:v>933</c:v>
              </c:pt>
              <c:pt idx="174">
                <c:v>938</c:v>
              </c:pt>
              <c:pt idx="175">
                <c:v>944</c:v>
              </c:pt>
              <c:pt idx="176">
                <c:v>949</c:v>
              </c:pt>
              <c:pt idx="177">
                <c:v>954</c:v>
              </c:pt>
              <c:pt idx="178">
                <c:v>960</c:v>
              </c:pt>
              <c:pt idx="179">
                <c:v>965</c:v>
              </c:pt>
              <c:pt idx="180">
                <c:v>971</c:v>
              </c:pt>
              <c:pt idx="181">
                <c:v>976</c:v>
              </c:pt>
              <c:pt idx="182">
                <c:v>981</c:v>
              </c:pt>
              <c:pt idx="183">
                <c:v>987</c:v>
              </c:pt>
              <c:pt idx="184">
                <c:v>992</c:v>
              </c:pt>
              <c:pt idx="185">
                <c:v>998</c:v>
              </c:pt>
              <c:pt idx="186">
                <c:v>1003</c:v>
              </c:pt>
              <c:pt idx="187">
                <c:v>1008</c:v>
              </c:pt>
              <c:pt idx="188">
                <c:v>1014</c:v>
              </c:pt>
              <c:pt idx="189">
                <c:v>1019</c:v>
              </c:pt>
              <c:pt idx="190">
                <c:v>1025</c:v>
              </c:pt>
              <c:pt idx="191">
                <c:v>1030</c:v>
              </c:pt>
              <c:pt idx="192">
                <c:v>1035</c:v>
              </c:pt>
              <c:pt idx="193">
                <c:v>1041</c:v>
              </c:pt>
              <c:pt idx="194">
                <c:v>1046</c:v>
              </c:pt>
              <c:pt idx="195">
                <c:v>1052</c:v>
              </c:pt>
              <c:pt idx="196">
                <c:v>1057</c:v>
              </c:pt>
              <c:pt idx="197">
                <c:v>1062</c:v>
              </c:pt>
              <c:pt idx="198">
                <c:v>1068</c:v>
              </c:pt>
              <c:pt idx="199">
                <c:v>1073</c:v>
              </c:pt>
              <c:pt idx="200">
                <c:v>1079</c:v>
              </c:pt>
              <c:pt idx="201">
                <c:v>1084</c:v>
              </c:pt>
              <c:pt idx="202">
                <c:v>1089</c:v>
              </c:pt>
              <c:pt idx="203">
                <c:v>1095</c:v>
              </c:pt>
              <c:pt idx="204">
                <c:v>1100</c:v>
              </c:pt>
              <c:pt idx="205">
                <c:v>1105</c:v>
              </c:pt>
              <c:pt idx="206">
                <c:v>1111</c:v>
              </c:pt>
              <c:pt idx="207">
                <c:v>1116</c:v>
              </c:pt>
              <c:pt idx="208">
                <c:v>1122</c:v>
              </c:pt>
              <c:pt idx="209">
                <c:v>1127</c:v>
              </c:pt>
              <c:pt idx="210">
                <c:v>1132</c:v>
              </c:pt>
              <c:pt idx="211">
                <c:v>1138</c:v>
              </c:pt>
              <c:pt idx="212">
                <c:v>1143</c:v>
              </c:pt>
              <c:pt idx="213">
                <c:v>1149</c:v>
              </c:pt>
              <c:pt idx="214">
                <c:v>1154</c:v>
              </c:pt>
              <c:pt idx="215">
                <c:v>1159</c:v>
              </c:pt>
              <c:pt idx="216">
                <c:v>1165</c:v>
              </c:pt>
              <c:pt idx="217">
                <c:v>1170</c:v>
              </c:pt>
              <c:pt idx="218">
                <c:v>1176</c:v>
              </c:pt>
              <c:pt idx="219">
                <c:v>1181</c:v>
              </c:pt>
              <c:pt idx="220">
                <c:v>1186</c:v>
              </c:pt>
              <c:pt idx="221">
                <c:v>1192</c:v>
              </c:pt>
              <c:pt idx="222">
                <c:v>1197</c:v>
              </c:pt>
              <c:pt idx="223">
                <c:v>1203</c:v>
              </c:pt>
              <c:pt idx="224">
                <c:v>1208</c:v>
              </c:pt>
              <c:pt idx="225">
                <c:v>1213</c:v>
              </c:pt>
              <c:pt idx="226">
                <c:v>1219</c:v>
              </c:pt>
              <c:pt idx="227">
                <c:v>1224</c:v>
              </c:pt>
              <c:pt idx="228">
                <c:v>1229</c:v>
              </c:pt>
              <c:pt idx="229">
                <c:v>1235</c:v>
              </c:pt>
              <c:pt idx="230">
                <c:v>1240</c:v>
              </c:pt>
              <c:pt idx="231">
                <c:v>1246</c:v>
              </c:pt>
              <c:pt idx="232">
                <c:v>1251</c:v>
              </c:pt>
              <c:pt idx="233">
                <c:v>1256</c:v>
              </c:pt>
              <c:pt idx="234">
                <c:v>1262</c:v>
              </c:pt>
              <c:pt idx="235">
                <c:v>1267</c:v>
              </c:pt>
              <c:pt idx="236">
                <c:v>1273</c:v>
              </c:pt>
              <c:pt idx="237">
                <c:v>1278</c:v>
              </c:pt>
              <c:pt idx="238">
                <c:v>1283</c:v>
              </c:pt>
              <c:pt idx="239">
                <c:v>1289</c:v>
              </c:pt>
              <c:pt idx="240">
                <c:v>1294</c:v>
              </c:pt>
              <c:pt idx="241">
                <c:v>1300</c:v>
              </c:pt>
              <c:pt idx="242">
                <c:v>1305</c:v>
              </c:pt>
              <c:pt idx="243">
                <c:v>1310</c:v>
              </c:pt>
              <c:pt idx="244">
                <c:v>1316</c:v>
              </c:pt>
              <c:pt idx="245">
                <c:v>1321</c:v>
              </c:pt>
              <c:pt idx="246">
                <c:v>1327</c:v>
              </c:pt>
              <c:pt idx="247">
                <c:v>1332</c:v>
              </c:pt>
              <c:pt idx="248">
                <c:v>1337</c:v>
              </c:pt>
              <c:pt idx="249">
                <c:v>1343</c:v>
              </c:pt>
              <c:pt idx="250">
                <c:v>1348</c:v>
              </c:pt>
              <c:pt idx="251">
                <c:v>1354</c:v>
              </c:pt>
              <c:pt idx="252">
                <c:v>1359</c:v>
              </c:pt>
              <c:pt idx="253">
                <c:v>1364</c:v>
              </c:pt>
              <c:pt idx="254">
                <c:v>1370</c:v>
              </c:pt>
              <c:pt idx="255">
                <c:v>1375</c:v>
              </c:pt>
              <c:pt idx="256">
                <c:v>1380</c:v>
              </c:pt>
              <c:pt idx="257">
                <c:v>1386</c:v>
              </c:pt>
              <c:pt idx="258">
                <c:v>1391</c:v>
              </c:pt>
              <c:pt idx="259">
                <c:v>1397</c:v>
              </c:pt>
              <c:pt idx="260">
                <c:v>1402</c:v>
              </c:pt>
              <c:pt idx="261">
                <c:v>1407</c:v>
              </c:pt>
              <c:pt idx="262">
                <c:v>1413</c:v>
              </c:pt>
              <c:pt idx="263">
                <c:v>1418</c:v>
              </c:pt>
              <c:pt idx="264">
                <c:v>1424</c:v>
              </c:pt>
              <c:pt idx="265">
                <c:v>1429</c:v>
              </c:pt>
              <c:pt idx="266">
                <c:v>1434</c:v>
              </c:pt>
              <c:pt idx="267">
                <c:v>1440</c:v>
              </c:pt>
              <c:pt idx="268">
                <c:v>1445</c:v>
              </c:pt>
              <c:pt idx="269">
                <c:v>1451</c:v>
              </c:pt>
              <c:pt idx="270">
                <c:v>1456</c:v>
              </c:pt>
              <c:pt idx="271">
                <c:v>1461</c:v>
              </c:pt>
              <c:pt idx="272">
                <c:v>1467</c:v>
              </c:pt>
              <c:pt idx="273">
                <c:v>1472</c:v>
              </c:pt>
              <c:pt idx="274">
                <c:v>1478</c:v>
              </c:pt>
              <c:pt idx="275">
                <c:v>1483</c:v>
              </c:pt>
              <c:pt idx="276">
                <c:v>1488</c:v>
              </c:pt>
              <c:pt idx="277">
                <c:v>1494</c:v>
              </c:pt>
              <c:pt idx="278">
                <c:v>1499</c:v>
              </c:pt>
              <c:pt idx="279">
                <c:v>1505</c:v>
              </c:pt>
              <c:pt idx="280">
                <c:v>1510</c:v>
              </c:pt>
              <c:pt idx="281">
                <c:v>1515</c:v>
              </c:pt>
              <c:pt idx="282">
                <c:v>1521</c:v>
              </c:pt>
              <c:pt idx="283">
                <c:v>1526</c:v>
              </c:pt>
              <c:pt idx="284">
                <c:v>1531</c:v>
              </c:pt>
              <c:pt idx="285">
                <c:v>1537</c:v>
              </c:pt>
              <c:pt idx="286">
                <c:v>1542</c:v>
              </c:pt>
              <c:pt idx="287">
                <c:v>1548</c:v>
              </c:pt>
              <c:pt idx="288">
                <c:v>1553</c:v>
              </c:pt>
              <c:pt idx="289">
                <c:v>1558</c:v>
              </c:pt>
              <c:pt idx="290">
                <c:v>1564</c:v>
              </c:pt>
              <c:pt idx="291">
                <c:v>1569</c:v>
              </c:pt>
              <c:pt idx="292">
                <c:v>1575</c:v>
              </c:pt>
              <c:pt idx="293">
                <c:v>1580</c:v>
              </c:pt>
              <c:pt idx="294">
                <c:v>1585</c:v>
              </c:pt>
              <c:pt idx="295">
                <c:v>1591</c:v>
              </c:pt>
              <c:pt idx="296">
                <c:v>1596</c:v>
              </c:pt>
              <c:pt idx="297">
                <c:v>1602</c:v>
              </c:pt>
              <c:pt idx="298">
                <c:v>1607</c:v>
              </c:pt>
              <c:pt idx="299">
                <c:v>1612</c:v>
              </c:pt>
              <c:pt idx="300">
                <c:v>1618</c:v>
              </c:pt>
              <c:pt idx="301">
                <c:v>1623</c:v>
              </c:pt>
              <c:pt idx="302">
                <c:v>1629</c:v>
              </c:pt>
              <c:pt idx="303">
                <c:v>1634</c:v>
              </c:pt>
              <c:pt idx="304">
                <c:v>1639</c:v>
              </c:pt>
              <c:pt idx="305">
                <c:v>1645</c:v>
              </c:pt>
              <c:pt idx="306">
                <c:v>1650</c:v>
              </c:pt>
              <c:pt idx="307">
                <c:v>1655</c:v>
              </c:pt>
              <c:pt idx="308">
                <c:v>1661</c:v>
              </c:pt>
              <c:pt idx="309">
                <c:v>1666</c:v>
              </c:pt>
              <c:pt idx="310">
                <c:v>1672</c:v>
              </c:pt>
              <c:pt idx="311">
                <c:v>1677</c:v>
              </c:pt>
              <c:pt idx="312">
                <c:v>1682</c:v>
              </c:pt>
              <c:pt idx="313">
                <c:v>1688</c:v>
              </c:pt>
              <c:pt idx="314">
                <c:v>1693</c:v>
              </c:pt>
              <c:pt idx="315">
                <c:v>1699</c:v>
              </c:pt>
              <c:pt idx="316">
                <c:v>1704</c:v>
              </c:pt>
              <c:pt idx="317">
                <c:v>1709</c:v>
              </c:pt>
              <c:pt idx="318">
                <c:v>1715</c:v>
              </c:pt>
              <c:pt idx="319">
                <c:v>1720</c:v>
              </c:pt>
              <c:pt idx="320">
                <c:v>1726</c:v>
              </c:pt>
              <c:pt idx="321">
                <c:v>1731</c:v>
              </c:pt>
              <c:pt idx="322">
                <c:v>1736</c:v>
              </c:pt>
              <c:pt idx="323">
                <c:v>1742</c:v>
              </c:pt>
              <c:pt idx="324">
                <c:v>1747</c:v>
              </c:pt>
              <c:pt idx="325">
                <c:v>1753</c:v>
              </c:pt>
              <c:pt idx="326">
                <c:v>1758</c:v>
              </c:pt>
              <c:pt idx="327">
                <c:v>1763</c:v>
              </c:pt>
              <c:pt idx="328">
                <c:v>1769</c:v>
              </c:pt>
              <c:pt idx="329">
                <c:v>1774</c:v>
              </c:pt>
              <c:pt idx="330">
                <c:v>1780</c:v>
              </c:pt>
              <c:pt idx="331">
                <c:v>1785</c:v>
              </c:pt>
              <c:pt idx="332">
                <c:v>1790</c:v>
              </c:pt>
              <c:pt idx="333">
                <c:v>1796</c:v>
              </c:pt>
              <c:pt idx="334">
                <c:v>1801</c:v>
              </c:pt>
              <c:pt idx="335">
                <c:v>1806</c:v>
              </c:pt>
              <c:pt idx="336">
                <c:v>1812</c:v>
              </c:pt>
              <c:pt idx="337">
                <c:v>1817</c:v>
              </c:pt>
              <c:pt idx="338">
                <c:v>1823</c:v>
              </c:pt>
              <c:pt idx="339">
                <c:v>1828</c:v>
              </c:pt>
              <c:pt idx="340">
                <c:v>1833</c:v>
              </c:pt>
              <c:pt idx="341">
                <c:v>1839</c:v>
              </c:pt>
              <c:pt idx="342">
                <c:v>1844</c:v>
              </c:pt>
              <c:pt idx="343">
                <c:v>1850</c:v>
              </c:pt>
              <c:pt idx="344">
                <c:v>1855</c:v>
              </c:pt>
              <c:pt idx="345">
                <c:v>1860</c:v>
              </c:pt>
              <c:pt idx="346">
                <c:v>1866</c:v>
              </c:pt>
              <c:pt idx="347">
                <c:v>1871</c:v>
              </c:pt>
              <c:pt idx="348">
                <c:v>1877</c:v>
              </c:pt>
              <c:pt idx="349">
                <c:v>1882</c:v>
              </c:pt>
              <c:pt idx="350">
                <c:v>1887</c:v>
              </c:pt>
              <c:pt idx="351">
                <c:v>1893</c:v>
              </c:pt>
              <c:pt idx="352">
                <c:v>1898</c:v>
              </c:pt>
              <c:pt idx="353">
                <c:v>1904</c:v>
              </c:pt>
              <c:pt idx="354">
                <c:v>1909</c:v>
              </c:pt>
              <c:pt idx="355">
                <c:v>1914</c:v>
              </c:pt>
              <c:pt idx="356">
                <c:v>1920</c:v>
              </c:pt>
              <c:pt idx="357">
                <c:v>1925</c:v>
              </c:pt>
              <c:pt idx="358">
                <c:v>1931</c:v>
              </c:pt>
              <c:pt idx="359">
                <c:v>1936</c:v>
              </c:pt>
              <c:pt idx="360">
                <c:v>1941</c:v>
              </c:pt>
              <c:pt idx="361">
                <c:v>1947</c:v>
              </c:pt>
              <c:pt idx="362">
                <c:v>1952</c:v>
              </c:pt>
              <c:pt idx="363">
                <c:v>1957</c:v>
              </c:pt>
              <c:pt idx="364">
                <c:v>1963</c:v>
              </c:pt>
              <c:pt idx="365">
                <c:v>1968</c:v>
              </c:pt>
              <c:pt idx="366">
                <c:v>1974</c:v>
              </c:pt>
              <c:pt idx="367">
                <c:v>1979</c:v>
              </c:pt>
              <c:pt idx="368">
                <c:v>1984</c:v>
              </c:pt>
              <c:pt idx="369">
                <c:v>1990</c:v>
              </c:pt>
              <c:pt idx="370">
                <c:v>1995</c:v>
              </c:pt>
              <c:pt idx="371">
                <c:v>2001</c:v>
              </c:pt>
              <c:pt idx="372">
                <c:v>2006</c:v>
              </c:pt>
              <c:pt idx="373">
                <c:v>2011</c:v>
              </c:pt>
              <c:pt idx="374">
                <c:v>2017</c:v>
              </c:pt>
              <c:pt idx="375">
                <c:v>2022</c:v>
              </c:pt>
              <c:pt idx="376">
                <c:v>2028</c:v>
              </c:pt>
              <c:pt idx="377">
                <c:v>2033</c:v>
              </c:pt>
              <c:pt idx="378">
                <c:v>2038</c:v>
              </c:pt>
              <c:pt idx="379">
                <c:v>2044</c:v>
              </c:pt>
              <c:pt idx="380">
                <c:v>2049</c:v>
              </c:pt>
              <c:pt idx="381">
                <c:v>2055</c:v>
              </c:pt>
              <c:pt idx="382">
                <c:v>2060</c:v>
              </c:pt>
              <c:pt idx="383">
                <c:v>2065</c:v>
              </c:pt>
              <c:pt idx="384">
                <c:v>2071</c:v>
              </c:pt>
              <c:pt idx="385">
                <c:v>2076</c:v>
              </c:pt>
              <c:pt idx="386">
                <c:v>2082</c:v>
              </c:pt>
              <c:pt idx="387">
                <c:v>2087</c:v>
              </c:pt>
              <c:pt idx="388">
                <c:v>2092</c:v>
              </c:pt>
              <c:pt idx="389">
                <c:v>2098</c:v>
              </c:pt>
              <c:pt idx="390">
                <c:v>2103</c:v>
              </c:pt>
              <c:pt idx="391">
                <c:v>2108</c:v>
              </c:pt>
              <c:pt idx="392">
                <c:v>2114</c:v>
              </c:pt>
              <c:pt idx="393">
                <c:v>2119</c:v>
              </c:pt>
              <c:pt idx="394">
                <c:v>2125</c:v>
              </c:pt>
              <c:pt idx="395">
                <c:v>2130</c:v>
              </c:pt>
              <c:pt idx="396">
                <c:v>2135</c:v>
              </c:pt>
              <c:pt idx="397">
                <c:v>2141</c:v>
              </c:pt>
              <c:pt idx="398">
                <c:v>2146</c:v>
              </c:pt>
              <c:pt idx="399">
                <c:v>2152</c:v>
              </c:pt>
              <c:pt idx="400">
                <c:v>2157</c:v>
              </c:pt>
            </c:numLit>
          </c:xVal>
          <c:yVal>
            <c:numLit>
              <c:formatCode>General</c:formatCode>
              <c:ptCount val="401"/>
              <c:pt idx="0">
                <c:v>12096.657923327</c:v>
              </c:pt>
              <c:pt idx="1">
                <c:v>11807.114386113</c:v>
              </c:pt>
              <c:pt idx="2">
                <c:v>11736.7399821246</c:v>
              </c:pt>
              <c:pt idx="3">
                <c:v>11712.3293556791</c:v>
              </c:pt>
              <c:pt idx="4">
                <c:v>11621.415460758</c:v>
              </c:pt>
              <c:pt idx="5">
                <c:v>11603.7955920648</c:v>
              </c:pt>
              <c:pt idx="6">
                <c:v>11549.364090485</c:v>
              </c:pt>
              <c:pt idx="7">
                <c:v>11471.3996606254</c:v>
              </c:pt>
              <c:pt idx="8">
                <c:v>11457.621012218</c:v>
              </c:pt>
              <c:pt idx="9">
                <c:v>11437.1624157149</c:v>
              </c:pt>
              <c:pt idx="10">
                <c:v>11413.8476923164</c:v>
              </c:pt>
              <c:pt idx="11">
                <c:v>11385.654529073299</c:v>
              </c:pt>
              <c:pt idx="12">
                <c:v>11346.999505732399</c:v>
              </c:pt>
              <c:pt idx="13">
                <c:v>11303.737775637601</c:v>
              </c:pt>
              <c:pt idx="14">
                <c:v>11282.136057882601</c:v>
              </c:pt>
              <c:pt idx="15">
                <c:v>11263.947853817799</c:v>
              </c:pt>
              <c:pt idx="16">
                <c:v>11241.004784594699</c:v>
              </c:pt>
              <c:pt idx="17">
                <c:v>11224.081909194399</c:v>
              </c:pt>
              <c:pt idx="18">
                <c:v>11185.893282712999</c:v>
              </c:pt>
              <c:pt idx="19">
                <c:v>11172.066716755</c:v>
              </c:pt>
              <c:pt idx="20">
                <c:v>11158.505435651099</c:v>
              </c:pt>
              <c:pt idx="21">
                <c:v>11150.3966197707</c:v>
              </c:pt>
              <c:pt idx="22">
                <c:v>11135.910188194801</c:v>
              </c:pt>
              <c:pt idx="23">
                <c:v>11128.2459699512</c:v>
              </c:pt>
              <c:pt idx="24">
                <c:v>11120.652642048501</c:v>
              </c:pt>
              <c:pt idx="25">
                <c:v>11116.399409670201</c:v>
              </c:pt>
              <c:pt idx="26">
                <c:v>11105.9467675306</c:v>
              </c:pt>
              <c:pt idx="27">
                <c:v>11093.776761569699</c:v>
              </c:pt>
              <c:pt idx="28">
                <c:v>11079.6793125603</c:v>
              </c:pt>
              <c:pt idx="29">
                <c:v>11063.8298967759</c:v>
              </c:pt>
              <c:pt idx="30">
                <c:v>11046.869433074</c:v>
              </c:pt>
              <c:pt idx="31">
                <c:v>11032.5189588635</c:v>
              </c:pt>
              <c:pt idx="32">
                <c:v>11017.1478094964</c:v>
              </c:pt>
              <c:pt idx="33">
                <c:v>10971.8579882549</c:v>
              </c:pt>
              <c:pt idx="34">
                <c:v>10958.0023926701</c:v>
              </c:pt>
              <c:pt idx="35">
                <c:v>10948.1578061787</c:v>
              </c:pt>
              <c:pt idx="36">
                <c:v>10936.997839739999</c:v>
              </c:pt>
              <c:pt idx="37">
                <c:v>10912.8679293432</c:v>
              </c:pt>
              <c:pt idx="38">
                <c:v>10898.6000342794</c:v>
              </c:pt>
              <c:pt idx="39">
                <c:v>10879.1071153783</c:v>
              </c:pt>
              <c:pt idx="40">
                <c:v>10866.130108597899</c:v>
              </c:pt>
              <c:pt idx="41">
                <c:v>10850.962223135301</c:v>
              </c:pt>
              <c:pt idx="42">
                <c:v>10832.5558081252</c:v>
              </c:pt>
              <c:pt idx="43">
                <c:v>10823.626103614401</c:v>
              </c:pt>
              <c:pt idx="44">
                <c:v>10811.323380337801</c:v>
              </c:pt>
              <c:pt idx="45">
                <c:v>10807.9155967221</c:v>
              </c:pt>
              <c:pt idx="46">
                <c:v>10797.8552156162</c:v>
              </c:pt>
              <c:pt idx="47">
                <c:v>10791.800515737499</c:v>
              </c:pt>
              <c:pt idx="48">
                <c:v>10785.582394684299</c:v>
              </c:pt>
              <c:pt idx="49">
                <c:v>10778.3306137617</c:v>
              </c:pt>
              <c:pt idx="50">
                <c:v>10769.4354356158</c:v>
              </c:pt>
              <c:pt idx="51">
                <c:v>10760.7760425337</c:v>
              </c:pt>
              <c:pt idx="52">
                <c:v>10755.5373551375</c:v>
              </c:pt>
              <c:pt idx="53">
                <c:v>10743.044168177301</c:v>
              </c:pt>
              <c:pt idx="54">
                <c:v>10726.915062042101</c:v>
              </c:pt>
              <c:pt idx="55">
                <c:v>10712.006867198799</c:v>
              </c:pt>
              <c:pt idx="56">
                <c:v>10701.639570076901</c:v>
              </c:pt>
              <c:pt idx="57">
                <c:v>10689.2642118967</c:v>
              </c:pt>
              <c:pt idx="58">
                <c:v>10676.0926633579</c:v>
              </c:pt>
              <c:pt idx="59">
                <c:v>10668.3444548677</c:v>
              </c:pt>
              <c:pt idx="60">
                <c:v>10651.031943497201</c:v>
              </c:pt>
              <c:pt idx="61">
                <c:v>10645.5819378624</c:v>
              </c:pt>
              <c:pt idx="62">
                <c:v>10625.7604619591</c:v>
              </c:pt>
              <c:pt idx="63">
                <c:v>10607.4062995226</c:v>
              </c:pt>
              <c:pt idx="64">
                <c:v>10599.3128831958</c:v>
              </c:pt>
              <c:pt idx="65">
                <c:v>10588.938286917</c:v>
              </c:pt>
              <c:pt idx="66">
                <c:v>10581.556471213</c:v>
              </c:pt>
              <c:pt idx="67">
                <c:v>10576.365632602299</c:v>
              </c:pt>
              <c:pt idx="68">
                <c:v>10568.462687184399</c:v>
              </c:pt>
              <c:pt idx="69">
                <c:v>10556.9071309583</c:v>
              </c:pt>
              <c:pt idx="70">
                <c:v>10549.943967079</c:v>
              </c:pt>
              <c:pt idx="71">
                <c:v>10541.375006418701</c:v>
              </c:pt>
              <c:pt idx="72">
                <c:v>10535.374755921601</c:v>
              </c:pt>
              <c:pt idx="73">
                <c:v>10528.4328398984</c:v>
              </c:pt>
              <c:pt idx="74">
                <c:v>10523.591277006301</c:v>
              </c:pt>
              <c:pt idx="75">
                <c:v>10518.452071976801</c:v>
              </c:pt>
              <c:pt idx="76">
                <c:v>10513.6623619235</c:v>
              </c:pt>
              <c:pt idx="77">
                <c:v>10506.505515078699</c:v>
              </c:pt>
              <c:pt idx="78">
                <c:v>10499.6231217526</c:v>
              </c:pt>
              <c:pt idx="79">
                <c:v>10497.1001263895</c:v>
              </c:pt>
              <c:pt idx="80">
                <c:v>10492.804394000999</c:v>
              </c:pt>
              <c:pt idx="81">
                <c:v>10485.2424608284</c:v>
              </c:pt>
              <c:pt idx="82">
                <c:v>10479.0298004287</c:v>
              </c:pt>
              <c:pt idx="83">
                <c:v>10473.4609385283</c:v>
              </c:pt>
              <c:pt idx="84">
                <c:v>10462.768639579501</c:v>
              </c:pt>
              <c:pt idx="85">
                <c:v>10457.725239449899</c:v>
              </c:pt>
              <c:pt idx="86">
                <c:v>10453.4178021962</c:v>
              </c:pt>
              <c:pt idx="87">
                <c:v>10447.6166346515</c:v>
              </c:pt>
              <c:pt idx="88">
                <c:v>10429.081065590601</c:v>
              </c:pt>
              <c:pt idx="89">
                <c:v>10423.1026503049</c:v>
              </c:pt>
              <c:pt idx="90">
                <c:v>10411.007555847</c:v>
              </c:pt>
              <c:pt idx="91">
                <c:v>10397.4669912847</c:v>
              </c:pt>
              <c:pt idx="92">
                <c:v>10392.0485190132</c:v>
              </c:pt>
              <c:pt idx="93">
                <c:v>10367.339777311399</c:v>
              </c:pt>
              <c:pt idx="94">
                <c:v>10360.435551446501</c:v>
              </c:pt>
              <c:pt idx="95">
                <c:v>10350.133489175299</c:v>
              </c:pt>
              <c:pt idx="96">
                <c:v>10342.629986214701</c:v>
              </c:pt>
              <c:pt idx="97">
                <c:v>10332.0920587767</c:v>
              </c:pt>
              <c:pt idx="98">
                <c:v>10321.770660563199</c:v>
              </c:pt>
              <c:pt idx="99">
                <c:v>10307.641687068801</c:v>
              </c:pt>
              <c:pt idx="100">
                <c:v>10288.8890875914</c:v>
              </c:pt>
              <c:pt idx="101">
                <c:v>10275.327915108801</c:v>
              </c:pt>
              <c:pt idx="102">
                <c:v>10268.4234878892</c:v>
              </c:pt>
              <c:pt idx="103">
                <c:v>10264.575739794</c:v>
              </c:pt>
              <c:pt idx="104">
                <c:v>10249.256042668099</c:v>
              </c:pt>
              <c:pt idx="105">
                <c:v>10237.043070943801</c:v>
              </c:pt>
              <c:pt idx="106">
                <c:v>10231.6608440174</c:v>
              </c:pt>
              <c:pt idx="107">
                <c:v>10228.413998203199</c:v>
              </c:pt>
              <c:pt idx="108">
                <c:v>10219.1834292697</c:v>
              </c:pt>
              <c:pt idx="109">
                <c:v>10203.437335501099</c:v>
              </c:pt>
              <c:pt idx="110">
                <c:v>10195.1559880688</c:v>
              </c:pt>
              <c:pt idx="111">
                <c:v>10185.3858303951</c:v>
              </c:pt>
              <c:pt idx="112">
                <c:v>10175.089046531601</c:v>
              </c:pt>
              <c:pt idx="113">
                <c:v>10166.4769959691</c:v>
              </c:pt>
              <c:pt idx="114">
                <c:v>10158.3266830871</c:v>
              </c:pt>
              <c:pt idx="115">
                <c:v>10146.6958212516</c:v>
              </c:pt>
              <c:pt idx="116">
                <c:v>10137.883346471401</c:v>
              </c:pt>
              <c:pt idx="117">
                <c:v>10134.5750071031</c:v>
              </c:pt>
              <c:pt idx="118">
                <c:v>10127.916462529</c:v>
              </c:pt>
              <c:pt idx="119">
                <c:v>10118.4592745727</c:v>
              </c:pt>
              <c:pt idx="120">
                <c:v>10110.6967887259</c:v>
              </c:pt>
              <c:pt idx="121">
                <c:v>10102.611364325199</c:v>
              </c:pt>
              <c:pt idx="122">
                <c:v>10097.909706816199</c:v>
              </c:pt>
              <c:pt idx="123">
                <c:v>10087.168458509999</c:v>
              </c:pt>
              <c:pt idx="124">
                <c:v>10074.8772311101</c:v>
              </c:pt>
              <c:pt idx="125">
                <c:v>10061.309155663799</c:v>
              </c:pt>
              <c:pt idx="126">
                <c:v>10054.2960594383</c:v>
              </c:pt>
              <c:pt idx="127">
                <c:v>10041.7452817229</c:v>
              </c:pt>
              <c:pt idx="128">
                <c:v>10034.322303077101</c:v>
              </c:pt>
              <c:pt idx="129">
                <c:v>10027.6959479576</c:v>
              </c:pt>
              <c:pt idx="130">
                <c:v>10019.7296263679</c:v>
              </c:pt>
              <c:pt idx="131">
                <c:v>10006.6433531517</c:v>
              </c:pt>
              <c:pt idx="132">
                <c:v>9993.3214797426208</c:v>
              </c:pt>
              <c:pt idx="133">
                <c:v>9989.4488355809499</c:v>
              </c:pt>
              <c:pt idx="134">
                <c:v>9968.1018066450997</c:v>
              </c:pt>
              <c:pt idx="135">
                <c:v>9961.6808126524702</c:v>
              </c:pt>
              <c:pt idx="136">
                <c:v>9956.0359006091203</c:v>
              </c:pt>
              <c:pt idx="137">
                <c:v>9951.2136090334097</c:v>
              </c:pt>
              <c:pt idx="138">
                <c:v>9943.8354717431594</c:v>
              </c:pt>
              <c:pt idx="139">
                <c:v>9922.6301397810203</c:v>
              </c:pt>
              <c:pt idx="140">
                <c:v>9919.3742745503205</c:v>
              </c:pt>
              <c:pt idx="141">
                <c:v>9907.0642139342199</c:v>
              </c:pt>
              <c:pt idx="142">
                <c:v>9902.1496806618106</c:v>
              </c:pt>
              <c:pt idx="143">
                <c:v>9895.5320747115893</c:v>
              </c:pt>
              <c:pt idx="144">
                <c:v>9888.7800334847507</c:v>
              </c:pt>
              <c:pt idx="145">
                <c:v>9874.7577544578307</c:v>
              </c:pt>
              <c:pt idx="146">
                <c:v>9865.9312102399708</c:v>
              </c:pt>
              <c:pt idx="147">
                <c:v>9855.3590899020401</c:v>
              </c:pt>
              <c:pt idx="148">
                <c:v>9843.0560994575208</c:v>
              </c:pt>
              <c:pt idx="149">
                <c:v>9833.0171648471696</c:v>
              </c:pt>
              <c:pt idx="150">
                <c:v>9822.0550517540996</c:v>
              </c:pt>
              <c:pt idx="151">
                <c:v>9814.52027522754</c:v>
              </c:pt>
              <c:pt idx="152">
                <c:v>9807.0430730523094</c:v>
              </c:pt>
              <c:pt idx="153">
                <c:v>9799.9890142396907</c:v>
              </c:pt>
              <c:pt idx="154">
                <c:v>9794.8060731894893</c:v>
              </c:pt>
              <c:pt idx="155">
                <c:v>9784.5233137964897</c:v>
              </c:pt>
              <c:pt idx="156">
                <c:v>9770.6941823731104</c:v>
              </c:pt>
              <c:pt idx="157">
                <c:v>9755.0902244401695</c:v>
              </c:pt>
              <c:pt idx="158">
                <c:v>9749.4633728269291</c:v>
              </c:pt>
              <c:pt idx="159">
                <c:v>9737.4073303427995</c:v>
              </c:pt>
              <c:pt idx="160">
                <c:v>9723.5563853440908</c:v>
              </c:pt>
              <c:pt idx="161">
                <c:v>9717.9902404880195</c:v>
              </c:pt>
              <c:pt idx="162">
                <c:v>9705.8738900171393</c:v>
              </c:pt>
              <c:pt idx="163">
                <c:v>9692.5136321413393</c:v>
              </c:pt>
              <c:pt idx="164">
                <c:v>9683.1002314459893</c:v>
              </c:pt>
              <c:pt idx="165">
                <c:v>9662.8183248812293</c:v>
              </c:pt>
              <c:pt idx="166">
                <c:v>9649.6087636838092</c:v>
              </c:pt>
              <c:pt idx="167">
                <c:v>9638.0685653771798</c:v>
              </c:pt>
              <c:pt idx="168">
                <c:v>9632.9432145515093</c:v>
              </c:pt>
              <c:pt idx="169">
                <c:v>9621.5996872305004</c:v>
              </c:pt>
              <c:pt idx="170">
                <c:v>9609.8748546768602</c:v>
              </c:pt>
              <c:pt idx="171">
                <c:v>9600.0951614439291</c:v>
              </c:pt>
              <c:pt idx="172">
                <c:v>9584.8071992182195</c:v>
              </c:pt>
              <c:pt idx="173">
                <c:v>9578.8676605873297</c:v>
              </c:pt>
              <c:pt idx="174">
                <c:v>9568.2363955289202</c:v>
              </c:pt>
              <c:pt idx="175">
                <c:v>9547.1298957049094</c:v>
              </c:pt>
              <c:pt idx="176">
                <c:v>9542.5113526536697</c:v>
              </c:pt>
              <c:pt idx="177">
                <c:v>9537.8293061576405</c:v>
              </c:pt>
              <c:pt idx="178">
                <c:v>9528.2899342343699</c:v>
              </c:pt>
              <c:pt idx="179">
                <c:v>9517.8985952596995</c:v>
              </c:pt>
              <c:pt idx="180">
                <c:v>9504.5498706365797</c:v>
              </c:pt>
              <c:pt idx="181">
                <c:v>9489.7726616888394</c:v>
              </c:pt>
              <c:pt idx="182">
                <c:v>9473.8736248362293</c:v>
              </c:pt>
              <c:pt idx="183">
                <c:v>9461.77823856752</c:v>
              </c:pt>
              <c:pt idx="184">
                <c:v>9453.2281439190301</c:v>
              </c:pt>
              <c:pt idx="185">
                <c:v>9443.7703921058292</c:v>
              </c:pt>
              <c:pt idx="186">
                <c:v>9430.7201264065807</c:v>
              </c:pt>
              <c:pt idx="187">
                <c:v>9417.5056389397505</c:v>
              </c:pt>
              <c:pt idx="188">
                <c:v>9410.30513090573</c:v>
              </c:pt>
              <c:pt idx="189">
                <c:v>9400.0517871602606</c:v>
              </c:pt>
              <c:pt idx="190">
                <c:v>9383.0926279069499</c:v>
              </c:pt>
              <c:pt idx="191">
                <c:v>9379.0961092345497</c:v>
              </c:pt>
              <c:pt idx="192">
                <c:v>9371.3358567052201</c:v>
              </c:pt>
              <c:pt idx="193">
                <c:v>9365.0863483610901</c:v>
              </c:pt>
              <c:pt idx="194">
                <c:v>9356.4081873977993</c:v>
              </c:pt>
              <c:pt idx="195">
                <c:v>9350.2701074343004</c:v>
              </c:pt>
              <c:pt idx="196">
                <c:v>9342.0874683620095</c:v>
              </c:pt>
              <c:pt idx="197">
                <c:v>9335.1815628033291</c:v>
              </c:pt>
              <c:pt idx="198">
                <c:v>9320.0036241931502</c:v>
              </c:pt>
              <c:pt idx="199">
                <c:v>9310.2575947433106</c:v>
              </c:pt>
              <c:pt idx="200">
                <c:v>9298.4768093679195</c:v>
              </c:pt>
              <c:pt idx="201">
                <c:v>9288.6413952825696</c:v>
              </c:pt>
              <c:pt idx="202">
                <c:v>9270.2582210180299</c:v>
              </c:pt>
              <c:pt idx="203">
                <c:v>9256.39299376688</c:v>
              </c:pt>
              <c:pt idx="204">
                <c:v>9249.7183337280603</c:v>
              </c:pt>
              <c:pt idx="205">
                <c:v>9232.9577533691609</c:v>
              </c:pt>
              <c:pt idx="206">
                <c:v>9221.0962105498602</c:v>
              </c:pt>
              <c:pt idx="207">
                <c:v>9207.6049487893106</c:v>
              </c:pt>
              <c:pt idx="208">
                <c:v>9192.7492674568202</c:v>
              </c:pt>
              <c:pt idx="209">
                <c:v>9182.6259028578497</c:v>
              </c:pt>
              <c:pt idx="210">
                <c:v>9176.5882729273908</c:v>
              </c:pt>
              <c:pt idx="211">
                <c:v>9160.2422447062909</c:v>
              </c:pt>
              <c:pt idx="212">
                <c:v>9149.7572099123699</c:v>
              </c:pt>
              <c:pt idx="213">
                <c:v>9131.7767020729298</c:v>
              </c:pt>
              <c:pt idx="214">
                <c:v>9115.5056798022597</c:v>
              </c:pt>
              <c:pt idx="215">
                <c:v>9089.5598770166707</c:v>
              </c:pt>
              <c:pt idx="216">
                <c:v>9084.3397570413508</c:v>
              </c:pt>
              <c:pt idx="217">
                <c:v>9076.0583778169403</c:v>
              </c:pt>
              <c:pt idx="218">
                <c:v>9060.4861741727109</c:v>
              </c:pt>
              <c:pt idx="219">
                <c:v>9042.5021223201693</c:v>
              </c:pt>
              <c:pt idx="220">
                <c:v>9030.9243986050496</c:v>
              </c:pt>
              <c:pt idx="221">
                <c:v>9024.0730424925205</c:v>
              </c:pt>
              <c:pt idx="222">
                <c:v>9012.6801297627499</c:v>
              </c:pt>
              <c:pt idx="223">
                <c:v>9007.5603518094595</c:v>
              </c:pt>
              <c:pt idx="224">
                <c:v>9004.7479158067108</c:v>
              </c:pt>
              <c:pt idx="225">
                <c:v>8997.4618121946696</c:v>
              </c:pt>
              <c:pt idx="226">
                <c:v>8986.9174311882907</c:v>
              </c:pt>
              <c:pt idx="227">
                <c:v>8973.2758227314098</c:v>
              </c:pt>
              <c:pt idx="228">
                <c:v>8968.8918131301307</c:v>
              </c:pt>
              <c:pt idx="229">
                <c:v>8956.9977282092404</c:v>
              </c:pt>
              <c:pt idx="230">
                <c:v>8947.9925206056705</c:v>
              </c:pt>
              <c:pt idx="231">
                <c:v>8936.3468347861999</c:v>
              </c:pt>
              <c:pt idx="232">
                <c:v>8930.4918661877891</c:v>
              </c:pt>
              <c:pt idx="233">
                <c:v>8922.1588825495692</c:v>
              </c:pt>
              <c:pt idx="234">
                <c:v>8913.9001801623799</c:v>
              </c:pt>
              <c:pt idx="235">
                <c:v>8905.3010264603708</c:v>
              </c:pt>
              <c:pt idx="236">
                <c:v>8893.7285231580299</c:v>
              </c:pt>
              <c:pt idx="237">
                <c:v>8886.7007106215806</c:v>
              </c:pt>
              <c:pt idx="238">
                <c:v>8883.5975429091905</c:v>
              </c:pt>
              <c:pt idx="239">
                <c:v>8875.7276371387397</c:v>
              </c:pt>
              <c:pt idx="240">
                <c:v>8864.2769568554395</c:v>
              </c:pt>
              <c:pt idx="241">
                <c:v>8852.3787516166994</c:v>
              </c:pt>
              <c:pt idx="242">
                <c:v>8844.35300672413</c:v>
              </c:pt>
              <c:pt idx="243">
                <c:v>8838.8504690544505</c:v>
              </c:pt>
              <c:pt idx="244">
                <c:v>8829.2214563590005</c:v>
              </c:pt>
              <c:pt idx="245">
                <c:v>8822.1046513117799</c:v>
              </c:pt>
              <c:pt idx="246">
                <c:v>8809.0655707578699</c:v>
              </c:pt>
              <c:pt idx="247">
                <c:v>8791.28446274612</c:v>
              </c:pt>
              <c:pt idx="248">
                <c:v>8785.6777183895592</c:v>
              </c:pt>
              <c:pt idx="249">
                <c:v>8775.5679519792793</c:v>
              </c:pt>
              <c:pt idx="250">
                <c:v>8754.5795038587203</c:v>
              </c:pt>
              <c:pt idx="251">
                <c:v>8737.1873146130092</c:v>
              </c:pt>
              <c:pt idx="252">
                <c:v>8733.1210148843202</c:v>
              </c:pt>
              <c:pt idx="253">
                <c:v>8727.1908932605802</c:v>
              </c:pt>
              <c:pt idx="254">
                <c:v>8718.6420439435897</c:v>
              </c:pt>
              <c:pt idx="255">
                <c:v>8699.2003167641597</c:v>
              </c:pt>
              <c:pt idx="256">
                <c:v>8684.3024242972206</c:v>
              </c:pt>
              <c:pt idx="257">
                <c:v>8674.9311324970604</c:v>
              </c:pt>
              <c:pt idx="258">
                <c:v>8661.31162707978</c:v>
              </c:pt>
              <c:pt idx="259">
                <c:v>8651.6267553139005</c:v>
              </c:pt>
              <c:pt idx="260">
                <c:v>8642.4234042425396</c:v>
              </c:pt>
              <c:pt idx="261">
                <c:v>8634.2398455280199</c:v>
              </c:pt>
              <c:pt idx="262">
                <c:v>8626.7822292695</c:v>
              </c:pt>
              <c:pt idx="263">
                <c:v>8617.9229249019099</c:v>
              </c:pt>
              <c:pt idx="264">
                <c:v>8614.2100393779801</c:v>
              </c:pt>
              <c:pt idx="265">
                <c:v>8612.2377455536698</c:v>
              </c:pt>
              <c:pt idx="266">
                <c:v>8607.7295091285996</c:v>
              </c:pt>
              <c:pt idx="267">
                <c:v>8589.8101423683693</c:v>
              </c:pt>
              <c:pt idx="268">
                <c:v>8587.6115840882794</c:v>
              </c:pt>
              <c:pt idx="269">
                <c:v>8574.2595973411499</c:v>
              </c:pt>
              <c:pt idx="270">
                <c:v>8572.4429399548808</c:v>
              </c:pt>
              <c:pt idx="271">
                <c:v>8563.5723101858493</c:v>
              </c:pt>
              <c:pt idx="272">
                <c:v>8555.6410729508807</c:v>
              </c:pt>
              <c:pt idx="273">
                <c:v>8549.7250563972502</c:v>
              </c:pt>
              <c:pt idx="274">
                <c:v>8541.0570092892503</c:v>
              </c:pt>
              <c:pt idx="275">
                <c:v>8537.1414277839503</c:v>
              </c:pt>
              <c:pt idx="276">
                <c:v>8529.4702894676502</c:v>
              </c:pt>
              <c:pt idx="277">
                <c:v>8514.8030317024095</c:v>
              </c:pt>
              <c:pt idx="278">
                <c:v>8511.5249949753106</c:v>
              </c:pt>
              <c:pt idx="279">
                <c:v>8502.4539563773305</c:v>
              </c:pt>
              <c:pt idx="280">
                <c:v>8494.5751911566895</c:v>
              </c:pt>
              <c:pt idx="281">
                <c:v>8491.2629450140903</c:v>
              </c:pt>
              <c:pt idx="282">
                <c:v>8482.0390476159901</c:v>
              </c:pt>
              <c:pt idx="283">
                <c:v>8473.8338031571893</c:v>
              </c:pt>
              <c:pt idx="284">
                <c:v>8467.7287906641195</c:v>
              </c:pt>
              <c:pt idx="285">
                <c:v>8461.8490081163109</c:v>
              </c:pt>
              <c:pt idx="286">
                <c:v>8460.5694379660108</c:v>
              </c:pt>
              <c:pt idx="287">
                <c:v>8452.3707184363902</c:v>
              </c:pt>
              <c:pt idx="288">
                <c:v>8445.0405845694404</c:v>
              </c:pt>
              <c:pt idx="289">
                <c:v>8437.0491317037504</c:v>
              </c:pt>
              <c:pt idx="290">
                <c:v>8422.9009594792897</c:v>
              </c:pt>
              <c:pt idx="291">
                <c:v>8408.3759442788505</c:v>
              </c:pt>
              <c:pt idx="292">
                <c:v>8403.9061284743402</c:v>
              </c:pt>
              <c:pt idx="293">
                <c:v>8396.7554247000298</c:v>
              </c:pt>
              <c:pt idx="294">
                <c:v>8391.1265859075393</c:v>
              </c:pt>
              <c:pt idx="295">
                <c:v>8385.9283943730406</c:v>
              </c:pt>
              <c:pt idx="296">
                <c:v>8376.8337861217205</c:v>
              </c:pt>
              <c:pt idx="297">
                <c:v>8349.1074512338</c:v>
              </c:pt>
              <c:pt idx="298">
                <c:v>8342.1605000063701</c:v>
              </c:pt>
              <c:pt idx="299">
                <c:v>8334.6001701930199</c:v>
              </c:pt>
              <c:pt idx="300">
                <c:v>8331.3599731064805</c:v>
              </c:pt>
              <c:pt idx="301">
                <c:v>8323.6069639041198</c:v>
              </c:pt>
              <c:pt idx="302">
                <c:v>8308.6421530056195</c:v>
              </c:pt>
              <c:pt idx="303">
                <c:v>8295.8444134111596</c:v>
              </c:pt>
              <c:pt idx="304">
                <c:v>8286.8986736089191</c:v>
              </c:pt>
              <c:pt idx="305">
                <c:v>8269.5362999901809</c:v>
              </c:pt>
              <c:pt idx="306">
                <c:v>8264.5505318127998</c:v>
              </c:pt>
              <c:pt idx="307">
                <c:v>8260.5116769669694</c:v>
              </c:pt>
              <c:pt idx="308">
                <c:v>8253.0149187921106</c:v>
              </c:pt>
              <c:pt idx="309">
                <c:v>8245.2105775018408</c:v>
              </c:pt>
              <c:pt idx="310">
                <c:v>8233.2397727920797</c:v>
              </c:pt>
              <c:pt idx="311">
                <c:v>8222.3243346378094</c:v>
              </c:pt>
              <c:pt idx="312">
                <c:v>8210.7714664895702</c:v>
              </c:pt>
              <c:pt idx="313">
                <c:v>8202.2918085069505</c:v>
              </c:pt>
              <c:pt idx="314">
                <c:v>8192.3385222970301</c:v>
              </c:pt>
              <c:pt idx="315">
                <c:v>8185.8107451303904</c:v>
              </c:pt>
              <c:pt idx="316">
                <c:v>8181.5834475905103</c:v>
              </c:pt>
              <c:pt idx="317">
                <c:v>8178.0487691937296</c:v>
              </c:pt>
              <c:pt idx="318">
                <c:v>8168.2548862701196</c:v>
              </c:pt>
              <c:pt idx="319">
                <c:v>8154.0094524423603</c:v>
              </c:pt>
              <c:pt idx="320">
                <c:v>8141.2871921071601</c:v>
              </c:pt>
              <c:pt idx="321">
                <c:v>8139.3765964415097</c:v>
              </c:pt>
              <c:pt idx="322">
                <c:v>8130.7820137896397</c:v>
              </c:pt>
              <c:pt idx="323">
                <c:v>8126.3229837451299</c:v>
              </c:pt>
              <c:pt idx="324">
                <c:v>8117.1067207301903</c:v>
              </c:pt>
              <c:pt idx="325">
                <c:v>8112.8832136464598</c:v>
              </c:pt>
              <c:pt idx="326">
                <c:v>8100.4866218550796</c:v>
              </c:pt>
              <c:pt idx="327">
                <c:v>8095.8792300798304</c:v>
              </c:pt>
              <c:pt idx="328">
                <c:v>8086.43857863214</c:v>
              </c:pt>
              <c:pt idx="329">
                <c:v>8078.7595229950703</c:v>
              </c:pt>
              <c:pt idx="330">
                <c:v>8062.25750262363</c:v>
              </c:pt>
              <c:pt idx="331">
                <c:v>8051.3826431473199</c:v>
              </c:pt>
              <c:pt idx="332">
                <c:v>8041.4662038844799</c:v>
              </c:pt>
              <c:pt idx="333">
                <c:v>8032.2818363129099</c:v>
              </c:pt>
              <c:pt idx="334">
                <c:v>8025.3687883332004</c:v>
              </c:pt>
              <c:pt idx="335">
                <c:v>8015.80358085845</c:v>
              </c:pt>
              <c:pt idx="336">
                <c:v>7998.9656443973699</c:v>
              </c:pt>
              <c:pt idx="337">
                <c:v>7991.0419127101304</c:v>
              </c:pt>
              <c:pt idx="338">
                <c:v>7969.1486840441803</c:v>
              </c:pt>
              <c:pt idx="339">
                <c:v>7962.1605326764302</c:v>
              </c:pt>
              <c:pt idx="340">
                <c:v>7956.7179084949403</c:v>
              </c:pt>
              <c:pt idx="341">
                <c:v>7947.3926806756499</c:v>
              </c:pt>
              <c:pt idx="342">
                <c:v>7940.7038983561197</c:v>
              </c:pt>
              <c:pt idx="343">
                <c:v>7934.46510947774</c:v>
              </c:pt>
              <c:pt idx="344">
                <c:v>7924.3906929282202</c:v>
              </c:pt>
              <c:pt idx="345">
                <c:v>7911.0085308874604</c:v>
              </c:pt>
              <c:pt idx="346">
                <c:v>7900.4414934148399</c:v>
              </c:pt>
              <c:pt idx="347">
                <c:v>7897.3148954170902</c:v>
              </c:pt>
              <c:pt idx="348">
                <c:v>7887.7409307837297</c:v>
              </c:pt>
              <c:pt idx="349">
                <c:v>7868.1575487496802</c:v>
              </c:pt>
              <c:pt idx="350">
                <c:v>7851.9158928034403</c:v>
              </c:pt>
              <c:pt idx="351">
                <c:v>7821.3222027767097</c:v>
              </c:pt>
              <c:pt idx="352">
                <c:v>7814.5327578609704</c:v>
              </c:pt>
              <c:pt idx="353">
                <c:v>7806.4328808181099</c:v>
              </c:pt>
              <c:pt idx="354">
                <c:v>7791.3651777229697</c:v>
              </c:pt>
              <c:pt idx="355">
                <c:v>7777.6071429945796</c:v>
              </c:pt>
              <c:pt idx="356">
                <c:v>7769.5609551275802</c:v>
              </c:pt>
              <c:pt idx="357">
                <c:v>7755.30686123138</c:v>
              </c:pt>
              <c:pt idx="358">
                <c:v>7731.4396680714299</c:v>
              </c:pt>
              <c:pt idx="359">
                <c:v>7724.9249603823</c:v>
              </c:pt>
              <c:pt idx="360">
                <c:v>7709.80935964727</c:v>
              </c:pt>
              <c:pt idx="361">
                <c:v>7691.5667686508796</c:v>
              </c:pt>
              <c:pt idx="362">
                <c:v>7673.7882279005298</c:v>
              </c:pt>
              <c:pt idx="363">
                <c:v>7655.4228505154197</c:v>
              </c:pt>
              <c:pt idx="364">
                <c:v>7638.8181591122102</c:v>
              </c:pt>
              <c:pt idx="365">
                <c:v>7627.2608281427902</c:v>
              </c:pt>
              <c:pt idx="366">
                <c:v>7614.3028747252602</c:v>
              </c:pt>
              <c:pt idx="367">
                <c:v>7595.9364308634304</c:v>
              </c:pt>
              <c:pt idx="368">
                <c:v>7583.8514908624902</c:v>
              </c:pt>
              <c:pt idx="369">
                <c:v>7564.6466412789996</c:v>
              </c:pt>
              <c:pt idx="370">
                <c:v>7533.2795028049804</c:v>
              </c:pt>
              <c:pt idx="371">
                <c:v>7493.9626505434198</c:v>
              </c:pt>
              <c:pt idx="372">
                <c:v>7486.1514865314502</c:v>
              </c:pt>
              <c:pt idx="373">
                <c:v>7476.88800252899</c:v>
              </c:pt>
              <c:pt idx="374">
                <c:v>7452.8851318831703</c:v>
              </c:pt>
              <c:pt idx="375">
                <c:v>7422.31764010387</c:v>
              </c:pt>
              <c:pt idx="376">
                <c:v>7397.0135191271002</c:v>
              </c:pt>
              <c:pt idx="377">
                <c:v>7377.1732242553599</c:v>
              </c:pt>
              <c:pt idx="378">
                <c:v>7360.2871434025801</c:v>
              </c:pt>
              <c:pt idx="379">
                <c:v>7337.2935892539899</c:v>
              </c:pt>
              <c:pt idx="380">
                <c:v>7319.1102327033304</c:v>
              </c:pt>
              <c:pt idx="381">
                <c:v>7305.0440163283201</c:v>
              </c:pt>
              <c:pt idx="382">
                <c:v>7275.3180776379404</c:v>
              </c:pt>
              <c:pt idx="383">
                <c:v>7249.9730185630197</c:v>
              </c:pt>
              <c:pt idx="384">
                <c:v>7224.7457370393704</c:v>
              </c:pt>
              <c:pt idx="385">
                <c:v>7212.3775220276002</c:v>
              </c:pt>
              <c:pt idx="386">
                <c:v>7183.3707482508198</c:v>
              </c:pt>
              <c:pt idx="387">
                <c:v>7165.0447930957198</c:v>
              </c:pt>
              <c:pt idx="388">
                <c:v>7143.5137248911597</c:v>
              </c:pt>
              <c:pt idx="389">
                <c:v>7095.9271646371199</c:v>
              </c:pt>
              <c:pt idx="390">
                <c:v>7053.0003297252197</c:v>
              </c:pt>
              <c:pt idx="391">
                <c:v>7013.9714186695101</c:v>
              </c:pt>
              <c:pt idx="392">
                <c:v>6955.8810853513096</c:v>
              </c:pt>
              <c:pt idx="393">
                <c:v>6895.4977658337903</c:v>
              </c:pt>
              <c:pt idx="394">
                <c:v>6826.7803452806102</c:v>
              </c:pt>
              <c:pt idx="395">
                <c:v>6767.4104175377797</c:v>
              </c:pt>
              <c:pt idx="396">
                <c:v>6683.6045492560197</c:v>
              </c:pt>
              <c:pt idx="397">
                <c:v>6620.0233717681203</c:v>
              </c:pt>
              <c:pt idx="398">
                <c:v>6594.4844186842201</c:v>
              </c:pt>
              <c:pt idx="399">
                <c:v>6530.61450416356</c:v>
              </c:pt>
              <c:pt idx="400">
                <c:v>6456.5761710024099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2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2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5387.0680000000002</c:v>
                </c:pt>
                <c:pt idx="1">
                  <c:v>4630.6210000000001</c:v>
                </c:pt>
                <c:pt idx="2">
                  <c:v>4800.442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32.185000000000002</c:v>
                </c:pt>
                <c:pt idx="1">
                  <c:v>24.317</c:v>
                </c:pt>
                <c:pt idx="2">
                  <c:v>8.3089999999999993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1159.0930000000001</c:v>
                </c:pt>
                <c:pt idx="1">
                  <c:v>860.995</c:v>
                </c:pt>
                <c:pt idx="2">
                  <c:v>1160.2090000000001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-4006.444</c:v>
                </c:pt>
                <c:pt idx="1">
                  <c:v>-3763.962</c:v>
                </c:pt>
                <c:pt idx="2">
                  <c:v>-3893.444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-2306.873</c:v>
                </c:pt>
                <c:pt idx="1">
                  <c:v>-1510.6579999999999</c:v>
                </c:pt>
                <c:pt idx="2">
                  <c:v>-1839.117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-156.285</c:v>
                </c:pt>
                <c:pt idx="1">
                  <c:v>-139.65199999999999</c:v>
                </c:pt>
                <c:pt idx="2">
                  <c:v>-120.392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-11.951000000000001</c:v>
                </c:pt>
                <c:pt idx="1">
                  <c:v>-11.911</c:v>
                </c:pt>
                <c:pt idx="2">
                  <c:v>-20.109000000000002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-96.793999999999997</c:v>
                </c:pt>
                <c:pt idx="1">
                  <c:v>-89.75</c:v>
                </c:pt>
                <c:pt idx="2">
                  <c:v>-95.899000000000001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4006.4437410000019</c:v>
                </c:pt>
                <c:pt idx="1">
                  <c:v>3763.9622659999995</c:v>
                </c:pt>
                <c:pt idx="2">
                  <c:v>3893.44353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670.76064100000008</c:v>
                </c:pt>
                <c:pt idx="1">
                  <c:v>594.50759899999991</c:v>
                </c:pt>
                <c:pt idx="2">
                  <c:v>634.04727400000002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1478.265013</c:v>
                </c:pt>
                <c:pt idx="1">
                  <c:v>1385.5535789999999</c:v>
                </c:pt>
                <c:pt idx="2">
                  <c:v>1435.4541610000001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212.11114999999998</c:v>
                </c:pt>
                <c:pt idx="1">
                  <c:v>166.652919</c:v>
                </c:pt>
                <c:pt idx="2">
                  <c:v>175.11175299999999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17.155982999999999</c:v>
                </c:pt>
                <c:pt idx="1">
                  <c:v>4.8389110000000004</c:v>
                </c:pt>
                <c:pt idx="2">
                  <c:v>0.173813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-32.184576</c:v>
                </c:pt>
                <c:pt idx="1">
                  <c:v>-24.317489999999999</c:v>
                </c:pt>
                <c:pt idx="2">
                  <c:v>-8.3093559999999993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-670.76064099999996</c:v>
                </c:pt>
                <c:pt idx="1">
                  <c:v>-594.50759899999991</c:v>
                </c:pt>
                <c:pt idx="2">
                  <c:v>-634.04727400000002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-1.4309430000000001</c:v>
                </c:pt>
                <c:pt idx="1">
                  <c:v>-12.296884</c:v>
                </c:pt>
                <c:pt idx="2">
                  <c:v>-40.107627000000001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-621.79466200000002</c:v>
                </c:pt>
                <c:pt idx="1">
                  <c:v>-595.66658499999994</c:v>
                </c:pt>
                <c:pt idx="2">
                  <c:v>-660.00356700000009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-245.61113799999998</c:v>
                </c:pt>
                <c:pt idx="1">
                  <c:v>-232.156576</c:v>
                </c:pt>
                <c:pt idx="2">
                  <c:v>-254.11991100000003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-0.28167799999999998</c:v>
                </c:pt>
                <c:pt idx="1">
                  <c:v>-0.25556299999999998</c:v>
                </c:pt>
                <c:pt idx="2">
                  <c:v>-0.26330999999999999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-134.98630900000001</c:v>
                </c:pt>
                <c:pt idx="1">
                  <c:v>-121.702535</c:v>
                </c:pt>
                <c:pt idx="2">
                  <c:v>-139.590091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-1649.2133989999998</c:v>
                </c:pt>
                <c:pt idx="1">
                  <c:v>-1569.484786</c:v>
                </c:pt>
                <c:pt idx="2">
                  <c:v>-1709.8263730000001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-804.77766125434107</c:v>
                </c:pt>
                <c:pt idx="1">
                  <c:v>-746.57763940725602</c:v>
                </c:pt>
                <c:pt idx="2">
                  <c:v>-719.65108968553204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-1953.4305257456592</c:v>
                </c:pt>
                <c:pt idx="1">
                  <c:v>-1773.4715355927431</c:v>
                </c:pt>
                <c:pt idx="2">
                  <c:v>-1723.2208113144677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-10.783699</c:v>
                </c:pt>
                <c:pt idx="1">
                  <c:v>-9.8834070000000018</c:v>
                </c:pt>
                <c:pt idx="2">
                  <c:v>-9.0619519999999998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-259.48129599999999</c:v>
                </c:pt>
                <c:pt idx="1">
                  <c:v>-235.19467399999996</c:v>
                </c:pt>
                <c:pt idx="2">
                  <c:v>-240.029169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6.9047619047619094E-2"/>
                  <c:y val="-0.12989493791786058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1.1904761904761993E-2"/>
                  <c:y val="-0.1489971346704871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2.3809523809523721E-2"/>
                  <c:y val="-0.14517669531996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7802779.75</c:v>
                </c:pt>
                <c:pt idx="1">
                  <c:v>10839399.651999999</c:v>
                </c:pt>
                <c:pt idx="2">
                  <c:v>1750828.12</c:v>
                </c:pt>
                <c:pt idx="3">
                  <c:v>1073697.8779999996</c:v>
                </c:pt>
                <c:pt idx="4">
                  <c:v>726028.65500000014</c:v>
                </c:pt>
                <c:pt idx="5">
                  <c:v>319371.446</c:v>
                </c:pt>
                <c:pt idx="6">
                  <c:v>154422.00099999996</c:v>
                </c:pt>
                <c:pt idx="7">
                  <c:v>313064.96299999999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</a:t>
            </a:r>
            <a:r>
              <a:rPr lang="cs-CZ" sz="1000" b="1" i="0" u="none" strike="noStrike" baseline="0">
                <a:effectLst/>
              </a:rPr>
              <a:t> FVE</a:t>
            </a:r>
            <a:r>
              <a:rPr lang="cs-CZ" sz="1000"/>
              <a:t> (MWh)</a:t>
            </a:r>
          </a:p>
        </c:rich>
      </c:tx>
      <c:layout>
        <c:manualLayout>
          <c:xMode val="edge"/>
          <c:yMode val="edge"/>
          <c:x val="0.28359079533662945"/>
          <c:y val="5.04731275324008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1761.0989999999849</c:v>
                </c:pt>
                <c:pt idx="1">
                  <c:v>3482.6110000000158</c:v>
                </c:pt>
                <c:pt idx="2">
                  <c:v>7010.964999999992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2277.4720000000025</c:v>
                </c:pt>
                <c:pt idx="1">
                  <c:v>4976.0460000000048</c:v>
                </c:pt>
                <c:pt idx="2">
                  <c:v>11025.85500000002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943.56999999999869</c:v>
                </c:pt>
                <c:pt idx="1">
                  <c:v>2065.5279999999966</c:v>
                </c:pt>
                <c:pt idx="2">
                  <c:v>4579.429000000001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9353.0729999999876</c:v>
                </c:pt>
                <c:pt idx="1">
                  <c:v>18681.450000000023</c:v>
                </c:pt>
                <c:pt idx="2">
                  <c:v>40651.718999999975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21821.748999999982</c:v>
                </c:pt>
                <c:pt idx="1">
                  <c:v>41867.754000000044</c:v>
                </c:pt>
                <c:pt idx="2">
                  <c:v>89802.637000000017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7733.5850000000009</c:v>
                </c:pt>
                <c:pt idx="1">
                  <c:v>14072.445</c:v>
                </c:pt>
                <c:pt idx="2">
                  <c:v>30957.975999999991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7.3809523809523811E-2"/>
                  <c:y val="-8.78701050620821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10050.456</c:v>
                </c:pt>
                <c:pt idx="2">
                  <c:v>1363.5</c:v>
                </c:pt>
                <c:pt idx="3">
                  <c:v>967.2339999999997</c:v>
                </c:pt>
                <c:pt idx="4">
                  <c:v>1090.4955299999999</c:v>
                </c:pt>
                <c:pt idx="5">
                  <c:v>1171.5</c:v>
                </c:pt>
                <c:pt idx="6">
                  <c:v>339.4119</c:v>
                </c:pt>
                <c:pt idx="7">
                  <c:v>2056.4569799999972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2.7818999999999998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VTE (MWh)</a:t>
            </a:r>
          </a:p>
        </c:rich>
      </c:tx>
      <c:layout>
        <c:manualLayout>
          <c:xMode val="edge"/>
          <c:yMode val="edge"/>
          <c:x val="0.281581556058323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137.34900000000002</c:v>
                </c:pt>
                <c:pt idx="1">
                  <c:v>111.61399999999998</c:v>
                </c:pt>
                <c:pt idx="2">
                  <c:v>119.13100000000001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505.03599999999994</c:v>
                </c:pt>
                <c:pt idx="1">
                  <c:v>525.05500000000006</c:v>
                </c:pt>
                <c:pt idx="2">
                  <c:v>675.029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9304.8940000000002</c:v>
                </c:pt>
                <c:pt idx="1">
                  <c:v>7684.375</c:v>
                </c:pt>
                <c:pt idx="2">
                  <c:v>9333.8230000000003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44178.744000000035</c:v>
                </c:pt>
                <c:pt idx="1">
                  <c:v>36538.836999999963</c:v>
                </c:pt>
                <c:pt idx="2">
                  <c:v>45308.113999999987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8248.619913999999</c:v>
                </c:pt>
                <c:pt idx="1">
                  <c:v>7239.5479620000024</c:v>
                </c:pt>
                <c:pt idx="2">
                  <c:v>7491.4245890000011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-6053.4146800000071</c:v>
                </c:pt>
                <c:pt idx="1">
                  <c:v>-5580.9494740000018</c:v>
                </c:pt>
                <c:pt idx="2">
                  <c:v>-5777.3322549999984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-520.36753699999997</c:v>
                </c:pt>
                <c:pt idx="1">
                  <c:v>-459.17303399999997</c:v>
                </c:pt>
                <c:pt idx="2">
                  <c:v>-467.36932099999996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-356.27529599999997</c:v>
                </c:pt>
                <c:pt idx="1">
                  <c:v>-324.94467399999996</c:v>
                </c:pt>
                <c:pt idx="2">
                  <c:v>-335.92816900000003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-156.566678</c:v>
                </c:pt>
                <c:pt idx="1">
                  <c:v>-139.90756299999998</c:v>
                </c:pt>
                <c:pt idx="2">
                  <c:v>-120.65531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-1131.7679600000001</c:v>
                </c:pt>
                <c:pt idx="1">
                  <c:v>-657.12097300000005</c:v>
                </c:pt>
                <c:pt idx="2">
                  <c:v>-718.84281399999975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684443758070262E-2"/>
          <c:y val="0.8339068871003670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6664967851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0.10559360383213985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0.34305639906443575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7.4845567507646768E-4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0.50990052903389571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4.070101239445223E-2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biomasy (MWh)</a:t>
            </a:r>
            <a:endParaRPr lang="en-US" sz="1000"/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21490.144</c:v>
                </c:pt>
                <c:pt idx="1">
                  <c:v>21260.249</c:v>
                </c:pt>
                <c:pt idx="2">
                  <c:v>23682.71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71087.944000000003</c:v>
                </c:pt>
                <c:pt idx="1">
                  <c:v>67613.357000000004</c:v>
                </c:pt>
                <c:pt idx="2">
                  <c:v>77129.016999999993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190.78900000000002</c:v>
                </c:pt>
                <c:pt idx="1">
                  <c:v>111.238</c:v>
                </c:pt>
                <c:pt idx="2">
                  <c:v>168.85600000000002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119674.439</c:v>
                </c:pt>
                <c:pt idx="1">
                  <c:v>95118.183000000005</c:v>
                </c:pt>
                <c:pt idx="2">
                  <c:v>106005.92200000001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8795.1929999999993</c:v>
                </c:pt>
                <c:pt idx="1">
                  <c:v>7792.4939999999997</c:v>
                </c:pt>
                <c:pt idx="2">
                  <c:v>9018.9260000000013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2.8856618212746859E-2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4.3088861245580382E-2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0.9280545205416727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bioplynu (MWh)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6476.8389999999999</c:v>
                </c:pt>
                <c:pt idx="1">
                  <c:v>5684.7460000000019</c:v>
                </c:pt>
                <c:pt idx="2">
                  <c:v>6596.0339999999987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9274.4649999999965</c:v>
                </c:pt>
                <c:pt idx="1">
                  <c:v>8482.8100000000013</c:v>
                </c:pt>
                <c:pt idx="2">
                  <c:v>10251.705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208208.7889999999</c:v>
                </c:pt>
                <c:pt idx="1">
                  <c:v>187321.19</c:v>
                </c:pt>
                <c:pt idx="2">
                  <c:v>207731.73999999993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(GWh)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3.7752560000000002</c:v>
                </c:pt>
                <c:pt idx="1">
                  <c:v>22.670287999999999</c:v>
                </c:pt>
                <c:pt idx="2">
                  <c:v>374.69091700000001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294.60845099999995</c:v>
                </c:pt>
                <c:pt idx="1">
                  <c:v>162.82334500000002</c:v>
                </c:pt>
                <c:pt idx="2">
                  <c:v>9.416246000000001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3.5582999999999997E-2</c:v>
                </c:pt>
                <c:pt idx="1">
                  <c:v>13.175317</c:v>
                </c:pt>
                <c:pt idx="2">
                  <c:v>340.99023899999997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6.1760669999999998</c:v>
                </c:pt>
                <c:pt idx="1">
                  <c:v>7.0588980000000001</c:v>
                </c:pt>
                <c:pt idx="2">
                  <c:v>1516.0760660000003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9.3463000000000004E-2</c:v>
                </c:pt>
                <c:pt idx="1">
                  <c:v>5.273136</c:v>
                </c:pt>
                <c:pt idx="2">
                  <c:v>6.0620000000000012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3.6910000000000003</c:v>
                </c:pt>
                <c:pt idx="2">
                  <c:v>2.6143310000000004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0.6036999999999999</c:v>
                </c:pt>
                <c:pt idx="1">
                  <c:v>5.6475</c:v>
                </c:pt>
                <c:pt idx="2">
                  <c:v>27.174217000000002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2.7433499999999995</c:v>
                </c:pt>
                <c:pt idx="1">
                  <c:v>22.179732000000001</c:v>
                </c:pt>
                <c:pt idx="2">
                  <c:v>81.327207000000001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1.4757730000000002</c:v>
                </c:pt>
                <c:pt idx="1">
                  <c:v>0.326818</c:v>
                </c:pt>
                <c:pt idx="2">
                  <c:v>0.19277900000000001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196.51426800000016</c:v>
                </c:pt>
                <c:pt idx="1">
                  <c:v>167.06609200000003</c:v>
                </c:pt>
                <c:pt idx="2">
                  <c:v>342.80972499999996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456.37100000000009</c:v>
                </c:pt>
                <c:pt idx="1">
                  <c:v>383.00699999999989</c:v>
                </c:pt>
                <c:pt idx="2">
                  <c:v>9607.448000000004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894.11300000000131</c:v>
                </c:pt>
                <c:pt idx="1">
                  <c:v>1131.7789999999995</c:v>
                </c:pt>
                <c:pt idx="2">
                  <c:v>18260.991999999991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</a:t>
            </a:r>
            <a:endParaRPr lang="cs-CZ" sz="1000"/>
          </a:p>
          <a:p>
            <a:pPr>
              <a:defRPr sz="1000"/>
            </a:pPr>
            <a:r>
              <a:rPr lang="en-US" sz="1000"/>
              <a:t>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10050.456</c:v>
                </c:pt>
                <c:pt idx="2">
                  <c:v>1363.5</c:v>
                </c:pt>
                <c:pt idx="3">
                  <c:v>967.2339999999997</c:v>
                </c:pt>
                <c:pt idx="4">
                  <c:v>1090.4955299999999</c:v>
                </c:pt>
                <c:pt idx="5">
                  <c:v>1171.5</c:v>
                </c:pt>
                <c:pt idx="6">
                  <c:v>339.4119</c:v>
                </c:pt>
                <c:pt idx="7">
                  <c:v>2056.4569799999972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10050.455999999998</c:v>
                </c:pt>
                <c:pt idx="1">
                  <c:v>10050.455999999998</c:v>
                </c:pt>
                <c:pt idx="2">
                  <c:v>10050.455999999998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962.38999999999965</c:v>
                </c:pt>
                <c:pt idx="1">
                  <c:v>965.58099999999968</c:v>
                </c:pt>
                <c:pt idx="2">
                  <c:v>967.2339999999997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1092.6515299999974</c:v>
                </c:pt>
                <c:pt idx="1">
                  <c:v>1092.598529999997</c:v>
                </c:pt>
                <c:pt idx="2">
                  <c:v>1090.4955299999972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339.41190000000012</c:v>
                </c:pt>
                <c:pt idx="1">
                  <c:v>339.41190000000012</c:v>
                </c:pt>
                <c:pt idx="2">
                  <c:v>339.41190000000012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2067.1811700000953</c:v>
                </c:pt>
                <c:pt idx="1">
                  <c:v>2063.301470000089</c:v>
                </c:pt>
                <c:pt idx="2">
                  <c:v>2056.4569800000868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147.94</c:v>
                </c:pt>
                <c:pt idx="1">
                  <c:v>215.453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15.260000000000002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1282.4810000000002</c:v>
                </c:pt>
                <c:pt idx="8">
                  <c:v>111.60600000000001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1652.4259999999999</c:v>
                </c:pt>
                <c:pt idx="12">
                  <c:v>4003.413</c:v>
                </c:pt>
                <c:pt idx="13">
                  <c:v>132.54200000000003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18.953999999999994</c:v>
                </c:pt>
                <c:pt idx="1">
                  <c:v>51.424999999999983</c:v>
                </c:pt>
                <c:pt idx="2">
                  <c:v>76.165999999999997</c:v>
                </c:pt>
                <c:pt idx="3">
                  <c:v>20.901999999999997</c:v>
                </c:pt>
                <c:pt idx="4">
                  <c:v>84.048000000000002</c:v>
                </c:pt>
                <c:pt idx="5">
                  <c:v>58.242000000000026</c:v>
                </c:pt>
                <c:pt idx="6">
                  <c:v>40.119000000000014</c:v>
                </c:pt>
                <c:pt idx="7">
                  <c:v>92.901999999999958</c:v>
                </c:pt>
                <c:pt idx="8">
                  <c:v>119.03699999999992</c:v>
                </c:pt>
                <c:pt idx="9">
                  <c:v>57.263000000000012</c:v>
                </c:pt>
                <c:pt idx="10">
                  <c:v>69.694000000000003</c:v>
                </c:pt>
                <c:pt idx="11">
                  <c:v>200.33499999999998</c:v>
                </c:pt>
                <c:pt idx="12">
                  <c:v>45.443000000000026</c:v>
                </c:pt>
                <c:pt idx="13">
                  <c:v>32.703999999999986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156.66095000000007</c:v>
                </c:pt>
                <c:pt idx="2">
                  <c:v>32.936199999999999</c:v>
                </c:pt>
                <c:pt idx="3">
                  <c:v>7.897999999999997</c:v>
                </c:pt>
                <c:pt idx="4">
                  <c:v>16.361599999999992</c:v>
                </c:pt>
                <c:pt idx="5">
                  <c:v>30.001899999999964</c:v>
                </c:pt>
                <c:pt idx="6">
                  <c:v>26.018299999999979</c:v>
                </c:pt>
                <c:pt idx="7">
                  <c:v>17.744399999999985</c:v>
                </c:pt>
                <c:pt idx="8">
                  <c:v>12.70353999999999</c:v>
                </c:pt>
                <c:pt idx="9">
                  <c:v>29.767000000000017</c:v>
                </c:pt>
                <c:pt idx="10">
                  <c:v>20.61729999999999</c:v>
                </c:pt>
                <c:pt idx="11">
                  <c:v>643.75119999999993</c:v>
                </c:pt>
                <c:pt idx="12">
                  <c:v>77.279639999999986</c:v>
                </c:pt>
                <c:pt idx="13">
                  <c:v>7.5495000000000001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50.096199999999996</c:v>
                </c:pt>
                <c:pt idx="7">
                  <c:v>28.4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20.535210000000031</c:v>
                </c:pt>
                <c:pt idx="1">
                  <c:v>243.2009200000002</c:v>
                </c:pt>
                <c:pt idx="2">
                  <c:v>447.83573999999965</c:v>
                </c:pt>
                <c:pt idx="3">
                  <c:v>12.78413999999999</c:v>
                </c:pt>
                <c:pt idx="4">
                  <c:v>91.010409999999865</c:v>
                </c:pt>
                <c:pt idx="5">
                  <c:v>91.944869999999668</c:v>
                </c:pt>
                <c:pt idx="6">
                  <c:v>111.75940999999989</c:v>
                </c:pt>
                <c:pt idx="7">
                  <c:v>60.610100000000337</c:v>
                </c:pt>
                <c:pt idx="8">
                  <c:v>109.82238</c:v>
                </c:pt>
                <c:pt idx="9">
                  <c:v>93.685679999999763</c:v>
                </c:pt>
                <c:pt idx="10">
                  <c:v>208.9136499999986</c:v>
                </c:pt>
                <c:pt idx="11">
                  <c:v>246.56826999999885</c:v>
                </c:pt>
                <c:pt idx="12">
                  <c:v>161.50739000000004</c:v>
                </c:pt>
                <c:pt idx="13">
                  <c:v>156.27881000000045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21219.940999999999</c:v>
                </c:pt>
                <c:pt idx="1">
                  <c:v>36017.890143629302</c:v>
                </c:pt>
                <c:pt idx="2">
                  <c:v>78593.985450084292</c:v>
                </c:pt>
                <c:pt idx="3">
                  <c:v>29313.924999999999</c:v>
                </c:pt>
                <c:pt idx="4">
                  <c:v>116515.09185225681</c:v>
                </c:pt>
                <c:pt idx="5">
                  <c:v>122897.99900000001</c:v>
                </c:pt>
                <c:pt idx="6">
                  <c:v>22564.292999999998</c:v>
                </c:pt>
                <c:pt idx="7">
                  <c:v>479813.77599999995</c:v>
                </c:pt>
                <c:pt idx="8">
                  <c:v>93257.19</c:v>
                </c:pt>
                <c:pt idx="9">
                  <c:v>63659.478000000003</c:v>
                </c:pt>
                <c:pt idx="10">
                  <c:v>50521.072</c:v>
                </c:pt>
                <c:pt idx="11">
                  <c:v>198541.90100000001</c:v>
                </c:pt>
                <c:pt idx="12">
                  <c:v>454767.24</c:v>
                </c:pt>
                <c:pt idx="13">
                  <c:v>141323.10855402949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729142.90899999999</c:v>
                </c:pt>
                <c:pt idx="1">
                  <c:v>265758.04544722999</c:v>
                </c:pt>
                <c:pt idx="2">
                  <c:v>690098.84447214194</c:v>
                </c:pt>
                <c:pt idx="3">
                  <c:v>119601.40100000001</c:v>
                </c:pt>
                <c:pt idx="4">
                  <c:v>325629.5612997943</c:v>
                </c:pt>
                <c:pt idx="5">
                  <c:v>364590.43799999997</c:v>
                </c:pt>
                <c:pt idx="6">
                  <c:v>336044.03300000005</c:v>
                </c:pt>
                <c:pt idx="7">
                  <c:v>640192.63599999994</c:v>
                </c:pt>
                <c:pt idx="8">
                  <c:v>419541.66234995739</c:v>
                </c:pt>
                <c:pt idx="9">
                  <c:v>264243.52299999999</c:v>
                </c:pt>
                <c:pt idx="10">
                  <c:v>368387.73200000002</c:v>
                </c:pt>
                <c:pt idx="11">
                  <c:v>752989.63199999998</c:v>
                </c:pt>
                <c:pt idx="12">
                  <c:v>434347.95799999998</c:v>
                </c:pt>
                <c:pt idx="13">
                  <c:v>270300.18643087568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344900</c:v>
                </c:pt>
                <c:pt idx="1">
                  <c:v>188297.26870153952</c:v>
                </c:pt>
                <c:pt idx="2">
                  <c:v>187025.24189832399</c:v>
                </c:pt>
                <c:pt idx="3">
                  <c:v>71887.070000000007</c:v>
                </c:pt>
                <c:pt idx="4">
                  <c:v>101785.27347348961</c:v>
                </c:pt>
                <c:pt idx="5">
                  <c:v>144897.26299999998</c:v>
                </c:pt>
                <c:pt idx="6">
                  <c:v>104842.446</c:v>
                </c:pt>
                <c:pt idx="7">
                  <c:v>195932.42199999999</c:v>
                </c:pt>
                <c:pt idx="8">
                  <c:v>110548.07817921341</c:v>
                </c:pt>
                <c:pt idx="9">
                  <c:v>117485.19100000001</c:v>
                </c:pt>
                <c:pt idx="10">
                  <c:v>143527.20499999999</c:v>
                </c:pt>
                <c:pt idx="11">
                  <c:v>305257.98599999998</c:v>
                </c:pt>
                <c:pt idx="12">
                  <c:v>165584.38699999999</c:v>
                </c:pt>
                <c:pt idx="13">
                  <c:v>114929.31009269779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445664.15700000001</c:v>
                </c:pt>
                <c:pt idx="1">
                  <c:v>435227.08314384602</c:v>
                </c:pt>
                <c:pt idx="2">
                  <c:v>456664.968631642</c:v>
                </c:pt>
                <c:pt idx="3">
                  <c:v>137624.54800000001</c:v>
                </c:pt>
                <c:pt idx="4">
                  <c:v>259257.51328209759</c:v>
                </c:pt>
                <c:pt idx="5">
                  <c:v>348118.10699999996</c:v>
                </c:pt>
                <c:pt idx="6">
                  <c:v>271801.33400000003</c:v>
                </c:pt>
                <c:pt idx="7">
                  <c:v>490463.51199999999</c:v>
                </c:pt>
                <c:pt idx="8">
                  <c:v>291576.3104011633</c:v>
                </c:pt>
                <c:pt idx="9">
                  <c:v>263348.815</c:v>
                </c:pt>
                <c:pt idx="10">
                  <c:v>323399.11</c:v>
                </c:pt>
                <c:pt idx="11">
                  <c:v>1037099.9230000001</c:v>
                </c:pt>
                <c:pt idx="12">
                  <c:v>385189.81099999999</c:v>
                </c:pt>
                <c:pt idx="13">
                  <c:v>323541.94019598659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9.4848789697676961E-2"/>
                  <c:y val="8.62230648395748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8.5960483291135842E-2"/>
                  <c:y val="0.1187148463501024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3.0515160079328238E-2"/>
                  <c:y val="0.1512069107447006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7"/>
              <c:layout>
                <c:manualLayout>
                  <c:x val="0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5588747.7135005118</c:v>
                </c:pt>
                <c:pt idx="1">
                  <c:v>1130855.1731764327</c:v>
                </c:pt>
                <c:pt idx="2">
                  <c:v>199825.08937770166</c:v>
                </c:pt>
                <c:pt idx="3">
                  <c:v>152870.49364451825</c:v>
                </c:pt>
                <c:pt idx="4">
                  <c:v>287594.47748455731</c:v>
                </c:pt>
                <c:pt idx="5">
                  <c:v>5469062.9216547357</c:v>
                </c:pt>
                <c:pt idx="6">
                  <c:v>3553993.0727335345</c:v>
                </c:pt>
                <c:pt idx="7">
                  <c:v>228522.16242800697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144852.39000000001</c:v>
                </c:pt>
                <c:pt idx="1">
                  <c:v>287393.0193404904</c:v>
                </c:pt>
                <c:pt idx="2">
                  <c:v>484428.68615678605</c:v>
                </c:pt>
                <c:pt idx="3">
                  <c:v>110351.10799999999</c:v>
                </c:pt>
                <c:pt idx="4">
                  <c:v>380636.23874204996</c:v>
                </c:pt>
                <c:pt idx="5">
                  <c:v>348496.57</c:v>
                </c:pt>
                <c:pt idx="6">
                  <c:v>284167.33300000004</c:v>
                </c:pt>
                <c:pt idx="7">
                  <c:v>871977.29400000011</c:v>
                </c:pt>
                <c:pt idx="8">
                  <c:v>372578.66927046439</c:v>
                </c:pt>
                <c:pt idx="9">
                  <c:v>256803.88700000002</c:v>
                </c:pt>
                <c:pt idx="10">
                  <c:v>276448.185</c:v>
                </c:pt>
                <c:pt idx="11">
                  <c:v>748397.82100000011</c:v>
                </c:pt>
                <c:pt idx="12">
                  <c:v>692914.4800000001</c:v>
                </c:pt>
                <c:pt idx="13">
                  <c:v>329302.03199072013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68529.822</c:v>
                </c:pt>
                <c:pt idx="1">
                  <c:v>18593.539740691071</c:v>
                </c:pt>
                <c:pt idx="2">
                  <c:v>76125.913708594788</c:v>
                </c:pt>
                <c:pt idx="3">
                  <c:v>64477.93299999999</c:v>
                </c:pt>
                <c:pt idx="4">
                  <c:v>19813.660810993599</c:v>
                </c:pt>
                <c:pt idx="5">
                  <c:v>72816.713000000003</c:v>
                </c:pt>
                <c:pt idx="6">
                  <c:v>35124.839</c:v>
                </c:pt>
                <c:pt idx="7">
                  <c:v>334679.67600000004</c:v>
                </c:pt>
                <c:pt idx="8">
                  <c:v>33577.881751293346</c:v>
                </c:pt>
                <c:pt idx="9">
                  <c:v>26207.627</c:v>
                </c:pt>
                <c:pt idx="10">
                  <c:v>33812.426999999996</c:v>
                </c:pt>
                <c:pt idx="11">
                  <c:v>106899.48800000001</c:v>
                </c:pt>
                <c:pt idx="12">
                  <c:v>77196.845000000001</c:v>
                </c:pt>
                <c:pt idx="13">
                  <c:v>162998.80716485999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92949.377999999997</c:v>
                </c:pt>
                <c:pt idx="1">
                  <c:v>5148.2574631150201</c:v>
                </c:pt>
                <c:pt idx="2">
                  <c:v>22648.087103695219</c:v>
                </c:pt>
                <c:pt idx="3">
                  <c:v>898.28</c:v>
                </c:pt>
                <c:pt idx="4">
                  <c:v>2655.2971089370603</c:v>
                </c:pt>
                <c:pt idx="5">
                  <c:v>6947.2559999999994</c:v>
                </c:pt>
                <c:pt idx="6">
                  <c:v>5665.3870000000006</c:v>
                </c:pt>
                <c:pt idx="7">
                  <c:v>16578.592000000001</c:v>
                </c:pt>
                <c:pt idx="8">
                  <c:v>4308.0141368939294</c:v>
                </c:pt>
                <c:pt idx="9">
                  <c:v>5388.2640000000001</c:v>
                </c:pt>
                <c:pt idx="10">
                  <c:v>9804.1660000000011</c:v>
                </c:pt>
                <c:pt idx="11">
                  <c:v>11589.995999999999</c:v>
                </c:pt>
                <c:pt idx="12">
                  <c:v>10842.074999999999</c:v>
                </c:pt>
                <c:pt idx="13">
                  <c:v>4402.0395650604205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29173.900999999998</c:v>
                </c:pt>
                <c:pt idx="1">
                  <c:v>5056.2416304583394</c:v>
                </c:pt>
                <c:pt idx="2">
                  <c:v>16697.445447336722</c:v>
                </c:pt>
                <c:pt idx="3">
                  <c:v>5434.9000000000005</c:v>
                </c:pt>
                <c:pt idx="4">
                  <c:v>4689.3794672515496</c:v>
                </c:pt>
                <c:pt idx="5">
                  <c:v>7705.9430000000002</c:v>
                </c:pt>
                <c:pt idx="6">
                  <c:v>6353.5010000000002</c:v>
                </c:pt>
                <c:pt idx="7">
                  <c:v>12201.412</c:v>
                </c:pt>
                <c:pt idx="8">
                  <c:v>12034.95810028163</c:v>
                </c:pt>
                <c:pt idx="9">
                  <c:v>6108.5349999999999</c:v>
                </c:pt>
                <c:pt idx="10">
                  <c:v>6197.5419999999995</c:v>
                </c:pt>
                <c:pt idx="11">
                  <c:v>22649.902999999998</c:v>
                </c:pt>
                <c:pt idx="12">
                  <c:v>12955.879000000001</c:v>
                </c:pt>
                <c:pt idx="13">
                  <c:v>5610.9529991900199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4726.3760000000002</c:v>
                </c:pt>
                <c:pt idx="1">
                  <c:v>28761.11322661534</c:v>
                </c:pt>
                <c:pt idx="2">
                  <c:v>34326.14808412845</c:v>
                </c:pt>
                <c:pt idx="3">
                  <c:v>5012.5230000000001</c:v>
                </c:pt>
                <c:pt idx="4">
                  <c:v>36957.048943738271</c:v>
                </c:pt>
                <c:pt idx="5">
                  <c:v>21721.404000000002</c:v>
                </c:pt>
                <c:pt idx="6">
                  <c:v>6491.0610000000006</c:v>
                </c:pt>
                <c:pt idx="7">
                  <c:v>13305.800999999999</c:v>
                </c:pt>
                <c:pt idx="8">
                  <c:v>22011.68268712383</c:v>
                </c:pt>
                <c:pt idx="9">
                  <c:v>24950.005999999998</c:v>
                </c:pt>
                <c:pt idx="10">
                  <c:v>22021.838999999996</c:v>
                </c:pt>
                <c:pt idx="11">
                  <c:v>40833.614000000001</c:v>
                </c:pt>
                <c:pt idx="12">
                  <c:v>10648.83</c:v>
                </c:pt>
                <c:pt idx="13">
                  <c:v>15827.030542951437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445664.15700000001</c:v>
                </c:pt>
                <c:pt idx="1">
                  <c:v>435227.08314384602</c:v>
                </c:pt>
                <c:pt idx="2">
                  <c:v>456680.05363164202</c:v>
                </c:pt>
                <c:pt idx="3">
                  <c:v>137633.378</c:v>
                </c:pt>
                <c:pt idx="4">
                  <c:v>259265.6152820976</c:v>
                </c:pt>
                <c:pt idx="5">
                  <c:v>348126.83699999994</c:v>
                </c:pt>
                <c:pt idx="6">
                  <c:v>271801.33400000003</c:v>
                </c:pt>
                <c:pt idx="7">
                  <c:v>490488.592</c:v>
                </c:pt>
                <c:pt idx="8">
                  <c:v>291576.3104011633</c:v>
                </c:pt>
                <c:pt idx="9">
                  <c:v>263351.739</c:v>
                </c:pt>
                <c:pt idx="10">
                  <c:v>323399.11</c:v>
                </c:pt>
                <c:pt idx="11">
                  <c:v>1037116.961</c:v>
                </c:pt>
                <c:pt idx="12">
                  <c:v>385189.81099999999</c:v>
                </c:pt>
                <c:pt idx="13">
                  <c:v>323541.94019598659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687653.071</c:v>
                </c:pt>
                <c:pt idx="1">
                  <c:v>148738.00509337691</c:v>
                </c:pt>
                <c:pt idx="2">
                  <c:v>323120.19689364993</c:v>
                </c:pt>
                <c:pt idx="3">
                  <c:v>91651.325000000012</c:v>
                </c:pt>
                <c:pt idx="4">
                  <c:v>103381.4479729236</c:v>
                </c:pt>
                <c:pt idx="5">
                  <c:v>221537.63599999997</c:v>
                </c:pt>
                <c:pt idx="6">
                  <c:v>135030.427</c:v>
                </c:pt>
                <c:pt idx="7">
                  <c:v>358702.65</c:v>
                </c:pt>
                <c:pt idx="8">
                  <c:v>180756.3864248704</c:v>
                </c:pt>
                <c:pt idx="9">
                  <c:v>136532.598</c:v>
                </c:pt>
                <c:pt idx="10">
                  <c:v>215752.66400000002</c:v>
                </c:pt>
                <c:pt idx="11">
                  <c:v>507986.34299999999</c:v>
                </c:pt>
                <c:pt idx="12">
                  <c:v>323369.30799999996</c:v>
                </c:pt>
                <c:pt idx="13">
                  <c:v>119781.01434871469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69001.206999999995</c:v>
                </c:pt>
                <c:pt idx="1">
                  <c:v>15503.557797651531</c:v>
                </c:pt>
                <c:pt idx="2">
                  <c:v>10414.7914263598</c:v>
                </c:pt>
                <c:pt idx="3">
                  <c:v>11.669</c:v>
                </c:pt>
                <c:pt idx="4">
                  <c:v>2592.2875796460048</c:v>
                </c:pt>
                <c:pt idx="5">
                  <c:v>584.89200000000005</c:v>
                </c:pt>
                <c:pt idx="6">
                  <c:v>0</c:v>
                </c:pt>
                <c:pt idx="7">
                  <c:v>9717.4889999999978</c:v>
                </c:pt>
                <c:pt idx="8">
                  <c:v>903.25315824320001</c:v>
                </c:pt>
                <c:pt idx="9">
                  <c:v>1422.1889999999999</c:v>
                </c:pt>
                <c:pt idx="10">
                  <c:v>216.124</c:v>
                </c:pt>
                <c:pt idx="11">
                  <c:v>1084.3770000000002</c:v>
                </c:pt>
                <c:pt idx="12">
                  <c:v>114202.185</c:v>
                </c:pt>
                <c:pt idx="13">
                  <c:v>2868.1404661064475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15297808168715751"/>
          <c:y val="1.4869657129962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3559911.4510000004</c:v>
                </c:pt>
                <c:pt idx="1">
                  <c:v>3317573.9350000005</c:v>
                </c:pt>
                <c:pt idx="2">
                  <c:v>3418918.26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1311788.919</c:v>
                </c:pt>
                <c:pt idx="1">
                  <c:v>1221404.2839999991</c:v>
                </c:pt>
                <c:pt idx="2">
                  <c:v>1272219.4080000001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534334.18299999996</c:v>
                </c:pt>
                <c:pt idx="1">
                  <c:v>495800.25800000003</c:v>
                </c:pt>
                <c:pt idx="2">
                  <c:v>510792.56599999999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4119.085</c:v>
                </c:pt>
                <c:pt idx="1">
                  <c:v>4351.83</c:v>
                </c:pt>
                <c:pt idx="2">
                  <c:v>4537.549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</a:t>
            </a:r>
            <a:r>
              <a:rPr lang="cs-CZ" sz="1000"/>
              <a:t> </a:t>
            </a:r>
            <a:r>
              <a:rPr lang="en-US" sz="1000"/>
              <a:t>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368272359026323"/>
          <c:y val="0.35470185185185188"/>
          <c:w val="0.29591733295876421"/>
          <c:h val="0.60275648148148153"/>
        </c:manualLayout>
      </c:layout>
      <c:doughnutChart>
        <c:varyColors val="1"/>
        <c:ser>
          <c:idx val="0"/>
          <c:order val="0"/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1564118.8560000001</c:v>
                </c:pt>
                <c:pt idx="1">
                  <c:v>3717665.5769999996</c:v>
                </c:pt>
                <c:pt idx="2">
                  <c:v>1395126.21</c:v>
                </c:pt>
                <c:pt idx="3">
                  <c:v>3619493.003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21219.940999999999</c:v>
                </c:pt>
                <c:pt idx="1">
                  <c:v>729142.90899999999</c:v>
                </c:pt>
                <c:pt idx="2">
                  <c:v>344900</c:v>
                </c:pt>
                <c:pt idx="3">
                  <c:v>445664.15700000001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221.08017000000004</c:v>
                </c:pt>
                <c:pt idx="1">
                  <c:v>191.75815300000008</c:v>
                </c:pt>
                <c:pt idx="2">
                  <c:v>215.83008500000005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0.74600199999999994</c:v>
                </c:pt>
                <c:pt idx="1">
                  <c:v>0.43869999999999998</c:v>
                </c:pt>
                <c:pt idx="2">
                  <c:v>0.74651299999999998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280.45134900000005</c:v>
                </c:pt>
                <c:pt idx="1">
                  <c:v>262.10509099999996</c:v>
                </c:pt>
                <c:pt idx="2">
                  <c:v>195.84315900000001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3459.709104999999</c:v>
                </c:pt>
                <c:pt idx="1">
                  <c:v>2778.0444589999997</c:v>
                </c:pt>
                <c:pt idx="2">
                  <c:v>2727.5689609999995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6.7104900000000001</c:v>
                </c:pt>
                <c:pt idx="1">
                  <c:v>6.0610830000000009</c:v>
                </c:pt>
                <c:pt idx="2">
                  <c:v>6.1506760000000007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2.601855</c:v>
                </c:pt>
                <c:pt idx="1">
                  <c:v>2.5797330000000001</c:v>
                </c:pt>
                <c:pt idx="2">
                  <c:v>1.4552020000000001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20.398724999999999</c:v>
                </c:pt>
                <c:pt idx="1">
                  <c:v>19.019844000000003</c:v>
                </c:pt>
                <c:pt idx="2">
                  <c:v>18.554788000000002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69.576936999999987</c:v>
                </c:pt>
                <c:pt idx="1">
                  <c:v>60.849273000000004</c:v>
                </c:pt>
                <c:pt idx="2">
                  <c:v>70.619511000000017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1.1549569999999998</c:v>
                </c:pt>
                <c:pt idx="1">
                  <c:v>1.4614840000000002</c:v>
                </c:pt>
                <c:pt idx="2">
                  <c:v>0.43043300000000001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79.844142999999988</c:v>
                </c:pt>
                <c:pt idx="1">
                  <c:v>68.610849999999999</c:v>
                </c:pt>
                <c:pt idx="2">
                  <c:v>68.997921000000019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r>
              <a:rPr lang="cs-CZ" sz="1000" baseline="0"/>
              <a:t> </a:t>
            </a:r>
          </a:p>
          <a:p>
            <a:pPr>
              <a:defRPr sz="1000"/>
            </a:pPr>
            <a:r>
              <a:rPr lang="cs-CZ" sz="1000"/>
              <a:t>EG.D</a:t>
            </a:r>
            <a:r>
              <a:rPr lang="en-US" sz="1000"/>
              <a:t>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323668.09399999998</c:v>
                </c:pt>
                <c:pt idx="1">
                  <c:v>1521309.9669999999</c:v>
                </c:pt>
                <c:pt idx="2">
                  <c:v>556614.57734526403</c:v>
                </c:pt>
                <c:pt idx="3">
                  <c:v>1403819.972654735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br>
              <a:rPr lang="cs-CZ" sz="1000"/>
            </a:br>
            <a:r>
              <a:rPr lang="cs-CZ" sz="1000"/>
              <a:t>UCED Chomutov s.r.o.</a:t>
            </a:r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12750.109</c:v>
                </c:pt>
                <c:pt idx="2">
                  <c:v>258.35500000000002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15224.560999999998</c:v>
                </c:pt>
                <c:pt idx="2">
                  <c:v>0</c:v>
                </c:pt>
                <c:pt idx="3">
                  <c:v>18739.671999999999</c:v>
                </c:pt>
                <c:pt idx="4">
                  <c:v>13350.115</c:v>
                </c:pt>
                <c:pt idx="5">
                  <c:v>0</c:v>
                </c:pt>
                <c:pt idx="6">
                  <c:v>0</c:v>
                </c:pt>
                <c:pt idx="7">
                  <c:v>2586.5290000000005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1.1115696386451651E-2</c:v>
                </c:pt>
                <c:pt idx="1">
                  <c:v>0.12191254521670596</c:v>
                </c:pt>
                <c:pt idx="2">
                  <c:v>0.15015896590384786</c:v>
                </c:pt>
                <c:pt idx="3">
                  <c:v>8.1489489933863915E-2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1.47197301296578E-2</c:v>
                </c:pt>
                <c:pt idx="2">
                  <c:v>0</c:v>
                </c:pt>
                <c:pt idx="3">
                  <c:v>1.9596085331987916E-2</c:v>
                </c:pt>
                <c:pt idx="4">
                  <c:v>1.0276062296192989E-2</c:v>
                </c:pt>
                <c:pt idx="5">
                  <c:v>0</c:v>
                </c:pt>
                <c:pt idx="6">
                  <c:v>0</c:v>
                </c:pt>
                <c:pt idx="7">
                  <c:v>9.9857231149080607E-3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5782.94</c:v>
                </c:pt>
                <c:pt idx="1">
                  <c:v>4748.3729999999996</c:v>
                </c:pt>
                <c:pt idx="2">
                  <c:v>4693.2479999999996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6334.5770000000002</c:v>
                </c:pt>
                <c:pt idx="1">
                  <c:v>5847.4139999999998</c:v>
                </c:pt>
                <c:pt idx="2">
                  <c:v>6557.6809999999987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4156.9750000000004</c:v>
                </c:pt>
                <c:pt idx="1">
                  <c:v>3966.1429999999991</c:v>
                </c:pt>
                <c:pt idx="2">
                  <c:v>5226.9970000000003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356.32100000000059</c:v>
                </c:pt>
                <c:pt idx="1">
                  <c:v>699.1100000000007</c:v>
                </c:pt>
                <c:pt idx="2">
                  <c:v>1531.0979999999993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JE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2740.0032099999999</c:v>
                </c:pt>
                <c:pt idx="1">
                  <c:v>2466.9492500000001</c:v>
                </c:pt>
                <c:pt idx="2">
                  <c:v>2595.8272900000002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1.4045575851787035E-3</c:v>
                </c:pt>
                <c:pt idx="2">
                  <c:v>0</c:v>
                </c:pt>
                <c:pt idx="3">
                  <c:v>1.7453393905282548E-2</c:v>
                </c:pt>
                <c:pt idx="4">
                  <c:v>1.838786239091348E-2</c:v>
                </c:pt>
                <c:pt idx="5">
                  <c:v>0</c:v>
                </c:pt>
                <c:pt idx="6">
                  <c:v>0</c:v>
                </c:pt>
                <c:pt idx="7">
                  <c:v>8.2619561614756636E-3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4592938.6500000004</c:v>
                </c:pt>
                <c:pt idx="1">
                  <c:v>137165.36900000001</c:v>
                </c:pt>
                <c:pt idx="2">
                  <c:v>0</c:v>
                </c:pt>
                <c:pt idx="3">
                  <c:v>77883.649000000019</c:v>
                </c:pt>
                <c:pt idx="4">
                  <c:v>61779.226999999984</c:v>
                </c:pt>
                <c:pt idx="5">
                  <c:v>0</c:v>
                </c:pt>
                <c:pt idx="6">
                  <c:v>0</c:v>
                </c:pt>
                <c:pt idx="7">
                  <c:v>38135.81999999992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1.886734422669473E-2</c:v>
                </c:pt>
                <c:pt idx="1">
                  <c:v>4.4434690829982165E-2</c:v>
                </c:pt>
                <c:pt idx="2">
                  <c:v>8.1978901567823004E-2</c:v>
                </c:pt>
                <c:pt idx="3">
                  <c:v>7.9581075690579692E-2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2.1437136782649469E-2</c:v>
                </c:pt>
                <c:pt idx="2">
                  <c:v>0</c:v>
                </c:pt>
                <c:pt idx="3">
                  <c:v>5.3167072290676298E-2</c:v>
                </c:pt>
                <c:pt idx="4">
                  <c:v>0.14366033210608389</c:v>
                </c:pt>
                <c:pt idx="5">
                  <c:v>0</c:v>
                </c:pt>
                <c:pt idx="6">
                  <c:v>0</c:v>
                </c:pt>
                <c:pt idx="7">
                  <c:v>0.11826209950669626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1629592.4</c:v>
                </c:pt>
                <c:pt idx="1">
                  <c:v>1471543.94</c:v>
                </c:pt>
                <c:pt idx="2">
                  <c:v>1491802.31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51186.438000000002</c:v>
                </c:pt>
                <c:pt idx="1">
                  <c:v>41239.1</c:v>
                </c:pt>
                <c:pt idx="2">
                  <c:v>44739.830999999991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26488.732999999997</c:v>
                </c:pt>
                <c:pt idx="1">
                  <c:v>24111.599000000009</c:v>
                </c:pt>
                <c:pt idx="2">
                  <c:v>27283.317000000006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22555.05999999999</c:v>
                </c:pt>
                <c:pt idx="1">
                  <c:v>22944.932999999997</c:v>
                </c:pt>
                <c:pt idx="2">
                  <c:v>16279.233999999997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5031.3420000000006</c:v>
                </c:pt>
                <c:pt idx="1">
                  <c:v>12187.193999999972</c:v>
                </c:pt>
                <c:pt idx="2">
                  <c:v>20917.283999999949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0.58862851408820049</c:v>
                </c:pt>
                <c:pt idx="1">
                  <c:v>1.2654332657131187E-2</c:v>
                </c:pt>
                <c:pt idx="2">
                  <c:v>0</c:v>
                </c:pt>
                <c:pt idx="3">
                  <c:v>7.2537769325832696E-2</c:v>
                </c:pt>
                <c:pt idx="4">
                  <c:v>8.5091995439215792E-2</c:v>
                </c:pt>
                <c:pt idx="5">
                  <c:v>0</c:v>
                </c:pt>
                <c:pt idx="6">
                  <c:v>0</c:v>
                </c:pt>
                <c:pt idx="7">
                  <c:v>0.12181439799125628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140390.451</c:v>
                </c:pt>
                <c:pt idx="2">
                  <c:v>151673</c:v>
                </c:pt>
                <c:pt idx="3">
                  <c:v>105870.361</c:v>
                </c:pt>
                <c:pt idx="4">
                  <c:v>29923.861000000004</c:v>
                </c:pt>
                <c:pt idx="5">
                  <c:v>0</c:v>
                </c:pt>
                <c:pt idx="6">
                  <c:v>3116.3450000000003</c:v>
                </c:pt>
                <c:pt idx="7">
                  <c:v>79234.741999999969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4.1170089966995463E-2</c:v>
                </c:pt>
                <c:pt idx="1">
                  <c:v>0.11538438561528483</c:v>
                </c:pt>
                <c:pt idx="2">
                  <c:v>8.1425099801012854E-2</c:v>
                </c:pt>
                <c:pt idx="3">
                  <c:v>8.3500983374923884E-2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PSE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0.15833900000000004</c:v>
                </c:pt>
                <c:pt idx="1">
                  <c:v>0.13736799999999999</c:v>
                </c:pt>
                <c:pt idx="2">
                  <c:v>0.17534600000000003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223.21409099999988</c:v>
                </c:pt>
                <c:pt idx="1">
                  <c:v>201.05004600000007</c:v>
                </c:pt>
                <c:pt idx="2">
                  <c:v>223.832966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0.32941100000000001</c:v>
                </c:pt>
                <c:pt idx="1">
                  <c:v>0.16969200000000001</c:v>
                </c:pt>
                <c:pt idx="2">
                  <c:v>0.27610500000000004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1.5739999999999999E-3</c:v>
                </c:pt>
                <c:pt idx="1">
                  <c:v>1.8900000000000002E-3</c:v>
                </c:pt>
                <c:pt idx="2">
                  <c:v>1.4349999999999999E-3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22.273036999999999</c:v>
                </c:pt>
                <c:pt idx="1">
                  <c:v>19.562538999999997</c:v>
                </c:pt>
                <c:pt idx="2">
                  <c:v>20.306183000000004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8.2000000000000003E-2</c:v>
                </c:pt>
                <c:pt idx="1">
                  <c:v>0.441187</c:v>
                </c:pt>
                <c:pt idx="2">
                  <c:v>0.39700000000000002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0.79463400000000006</c:v>
                </c:pt>
                <c:pt idx="1">
                  <c:v>0.69483500000000009</c:v>
                </c:pt>
                <c:pt idx="2">
                  <c:v>0.76267799999999997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128.28409200000002</c:v>
                </c:pt>
                <c:pt idx="1">
                  <c:v>113.30414899999998</c:v>
                </c:pt>
                <c:pt idx="2">
                  <c:v>117.44728099999995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2.2516391296076518E-2</c:v>
                </c:pt>
                <c:pt idx="2">
                  <c:v>8.690869086908691E-2</c:v>
                </c:pt>
                <c:pt idx="3">
                  <c:v>7.8746197921082201E-2</c:v>
                </c:pt>
                <c:pt idx="4">
                  <c:v>3.0202966535772945E-2</c:v>
                </c:pt>
                <c:pt idx="5">
                  <c:v>0</c:v>
                </c:pt>
                <c:pt idx="6">
                  <c:v>2.4778742289236166E-2</c:v>
                </c:pt>
                <c:pt idx="7">
                  <c:v>0.21777053658569578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49912.764999999999</c:v>
                </c:pt>
                <c:pt idx="1">
                  <c:v>54581.431999999993</c:v>
                </c:pt>
                <c:pt idx="2">
                  <c:v>35896.254000000001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56297.5</c:v>
                </c:pt>
                <c:pt idx="1">
                  <c:v>48340.800000000003</c:v>
                </c:pt>
                <c:pt idx="2">
                  <c:v>47034.700000000004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36232.072999999997</c:v>
                </c:pt>
                <c:pt idx="1">
                  <c:v>33786.472999999991</c:v>
                </c:pt>
                <c:pt idx="2">
                  <c:v>35851.815000000024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8773.1980000000003</c:v>
                </c:pt>
                <c:pt idx="1">
                  <c:v>12596.774000000001</c:v>
                </c:pt>
                <c:pt idx="2">
                  <c:v>8553.889000000001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1097.2169999999999</c:v>
                </c:pt>
                <c:pt idx="1">
                  <c:v>799.17700000000013</c:v>
                </c:pt>
                <c:pt idx="2">
                  <c:v>1219.951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13431.693000000019</c:v>
                </c:pt>
                <c:pt idx="1">
                  <c:v>20829.132999999925</c:v>
                </c:pt>
                <c:pt idx="2">
                  <c:v>44973.916000000027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18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1.295186592498195E-2</c:v>
                </c:pt>
                <c:pt idx="2">
                  <c:v>8.6629291743383685E-2</c:v>
                </c:pt>
                <c:pt idx="3">
                  <c:v>9.8603492816067617E-2</c:v>
                </c:pt>
                <c:pt idx="4">
                  <c:v>4.1215812618304988E-2</c:v>
                </c:pt>
                <c:pt idx="5">
                  <c:v>0</c:v>
                </c:pt>
                <c:pt idx="6">
                  <c:v>2.0180705986318628E-2</c:v>
                </c:pt>
                <c:pt idx="7">
                  <c:v>0.25309361111738321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387592.70900000003</c:v>
                </c:pt>
                <c:pt idx="2">
                  <c:v>532423.57999999996</c:v>
                </c:pt>
                <c:pt idx="3">
                  <c:v>22241.866000000002</c:v>
                </c:pt>
                <c:pt idx="4">
                  <c:v>7539.4339999999975</c:v>
                </c:pt>
                <c:pt idx="5">
                  <c:v>0</c:v>
                </c:pt>
                <c:pt idx="6">
                  <c:v>29245.245999999999</c:v>
                </c:pt>
                <c:pt idx="7">
                  <c:v>1766.1950000000011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1.5355588886661595E-2</c:v>
                </c:pt>
                <c:pt idx="1">
                  <c:v>1.9997329779139199E-2</c:v>
                </c:pt>
                <c:pt idx="2">
                  <c:v>3.1297443006835388E-2</c:v>
                </c:pt>
                <c:pt idx="3">
                  <c:v>2.5164586477836429E-2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5.3709602827971201E-2</c:v>
                </c:pt>
                <c:pt idx="2">
                  <c:v>0.29336266960029334</c:v>
                </c:pt>
                <c:pt idx="3">
                  <c:v>2.1610075741754328E-2</c:v>
                </c:pt>
                <c:pt idx="4">
                  <c:v>7.2425789769170286E-3</c:v>
                </c:pt>
                <c:pt idx="5">
                  <c:v>0</c:v>
                </c:pt>
                <c:pt idx="6">
                  <c:v>0.20008137605075124</c:v>
                </c:pt>
                <c:pt idx="7">
                  <c:v>6.2165851872087226E-3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156550.53600000002</c:v>
                </c:pt>
                <c:pt idx="1">
                  <c:v>107008.10599999999</c:v>
                </c:pt>
                <c:pt idx="2">
                  <c:v>124034.06700000001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162391.59</c:v>
                </c:pt>
                <c:pt idx="1">
                  <c:v>171316.99</c:v>
                </c:pt>
                <c:pt idx="2">
                  <c:v>198715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8068.219000000001</c:v>
                </c:pt>
                <c:pt idx="1">
                  <c:v>6613.4799999999987</c:v>
                </c:pt>
                <c:pt idx="2">
                  <c:v>7560.1669999999995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1630.3019999999999</c:v>
                </c:pt>
                <c:pt idx="1">
                  <c:v>2715.8829999999989</c:v>
                </c:pt>
                <c:pt idx="2">
                  <c:v>3193.2489999999993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11036.002</c:v>
                </c:pt>
                <c:pt idx="1">
                  <c:v>7813.7239999999993</c:v>
                </c:pt>
                <c:pt idx="2">
                  <c:v>10395.52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118.71200000000007</c:v>
                </c:pt>
                <c:pt idx="1">
                  <c:v>482.03199999999993</c:v>
                </c:pt>
                <c:pt idx="2">
                  <c:v>1165.4510000000012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3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3.5757765323145417E-2</c:v>
                </c:pt>
                <c:pt idx="2">
                  <c:v>0.30409814299761184</c:v>
                </c:pt>
                <c:pt idx="3">
                  <c:v>2.0715199737034416E-2</c:v>
                </c:pt>
                <c:pt idx="4">
                  <c:v>1.0384485444310729E-2</c:v>
                </c:pt>
                <c:pt idx="5">
                  <c:v>0</c:v>
                </c:pt>
                <c:pt idx="6">
                  <c:v>0.18938522885738288</c:v>
                </c:pt>
                <c:pt idx="7">
                  <c:v>5.6416246106722624E-3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PPE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585.33216000000004</c:v>
                </c:pt>
                <c:pt idx="1">
                  <c:v>516.67357000000004</c:v>
                </c:pt>
                <c:pt idx="2">
                  <c:v>648.82239000000004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3209841.1</c:v>
                </c:pt>
                <c:pt idx="1">
                  <c:v>20712.593000000001</c:v>
                </c:pt>
                <c:pt idx="2">
                  <c:v>0</c:v>
                </c:pt>
                <c:pt idx="3">
                  <c:v>132170.58100000001</c:v>
                </c:pt>
                <c:pt idx="4">
                  <c:v>33824.887999999999</c:v>
                </c:pt>
                <c:pt idx="5">
                  <c:v>118637.11</c:v>
                </c:pt>
                <c:pt idx="6">
                  <c:v>4766.3869999999997</c:v>
                </c:pt>
                <c:pt idx="7">
                  <c:v>13423.312000000013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6.1034400871765537E-2</c:v>
                </c:pt>
                <c:pt idx="1">
                  <c:v>5.4445196032013109E-2</c:v>
                </c:pt>
                <c:pt idx="2">
                  <c:v>4.4314211101825332E-2</c:v>
                </c:pt>
                <c:pt idx="3">
                  <c:v>4.7405119274333024E-2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1.518339068396499E-3</c:v>
                </c:pt>
                <c:pt idx="2">
                  <c:v>0</c:v>
                </c:pt>
                <c:pt idx="3">
                  <c:v>8.6895208398381399E-2</c:v>
                </c:pt>
                <c:pt idx="4">
                  <c:v>1.5003821244457538E-2</c:v>
                </c:pt>
                <c:pt idx="5">
                  <c:v>0.40546308151941957</c:v>
                </c:pt>
                <c:pt idx="6">
                  <c:v>3.2143834674034692E-2</c:v>
                </c:pt>
                <c:pt idx="7">
                  <c:v>4.4255927007040931E-2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1110410.81</c:v>
                </c:pt>
                <c:pt idx="1">
                  <c:v>995405.31</c:v>
                </c:pt>
                <c:pt idx="2">
                  <c:v>1104024.98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8213.9979999999996</c:v>
                </c:pt>
                <c:pt idx="1">
                  <c:v>7060.7560000000003</c:v>
                </c:pt>
                <c:pt idx="2">
                  <c:v>5437.8389999999999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45284.840000000011</c:v>
                </c:pt>
                <c:pt idx="1">
                  <c:v>41278.897999999994</c:v>
                </c:pt>
                <c:pt idx="2">
                  <c:v>45606.843000000001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8264.9180000000015</c:v>
                </c:pt>
                <c:pt idx="1">
                  <c:v>15845.156000000001</c:v>
                </c:pt>
                <c:pt idx="2">
                  <c:v>9714.8139999999985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46979.98</c:v>
                </c:pt>
                <c:pt idx="1">
                  <c:v>39547.14</c:v>
                </c:pt>
                <c:pt idx="2">
                  <c:v>32109.99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2020.3349999999998</c:v>
                </c:pt>
                <c:pt idx="1">
                  <c:v>1191.9960000000001</c:v>
                </c:pt>
                <c:pt idx="2">
                  <c:v>1554.0559999999998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1534.1619999999989</c:v>
                </c:pt>
                <c:pt idx="1">
                  <c:v>3846.8160000000062</c:v>
                </c:pt>
                <c:pt idx="2">
                  <c:v>8042.3340000000089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0.41137148591179956</c:v>
                </c:pt>
                <c:pt idx="1">
                  <c:v>1.9108616404025919E-3</c:v>
                </c:pt>
                <c:pt idx="2">
                  <c:v>0</c:v>
                </c:pt>
                <c:pt idx="3">
                  <c:v>0.12309848394801434</c:v>
                </c:pt>
                <c:pt idx="4">
                  <c:v>4.6588915970541121E-2</c:v>
                </c:pt>
                <c:pt idx="5">
                  <c:v>0.37147062295606725</c:v>
                </c:pt>
                <c:pt idx="6">
                  <c:v>3.086598392155274E-2</c:v>
                </c:pt>
                <c:pt idx="7">
                  <c:v>4.2877081712909576E-2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170671.861</c:v>
                </c:pt>
                <c:pt idx="2">
                  <c:v>0</c:v>
                </c:pt>
                <c:pt idx="3">
                  <c:v>91878.200000000012</c:v>
                </c:pt>
                <c:pt idx="4">
                  <c:v>29126.832000000002</c:v>
                </c:pt>
                <c:pt idx="5">
                  <c:v>0</c:v>
                </c:pt>
                <c:pt idx="6">
                  <c:v>4719.1549999999997</c:v>
                </c:pt>
                <c:pt idx="7">
                  <c:v>12942.016000000009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6.437797557431657E-2</c:v>
                </c:pt>
                <c:pt idx="1">
                  <c:v>6.0959446645669324E-2</c:v>
                </c:pt>
                <c:pt idx="2">
                  <c:v>6.3083859595180841E-2</c:v>
                </c:pt>
                <c:pt idx="3">
                  <c:v>6.3653238723822822E-2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1.8168230376810767E-2</c:v>
                </c:pt>
                <c:pt idx="2">
                  <c:v>0</c:v>
                </c:pt>
                <c:pt idx="3">
                  <c:v>6.0215004848878394E-2</c:v>
                </c:pt>
                <c:pt idx="4">
                  <c:v>2.7512171462087471E-2</c:v>
                </c:pt>
                <c:pt idx="5">
                  <c:v>0</c:v>
                </c:pt>
                <c:pt idx="6">
                  <c:v>3.0065239315415857E-2</c:v>
                </c:pt>
                <c:pt idx="7">
                  <c:v>4.4710329899534114E-2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64822.075000000004</c:v>
                </c:pt>
                <c:pt idx="1">
                  <c:v>52853.241999999998</c:v>
                </c:pt>
                <c:pt idx="2">
                  <c:v>52996.544000000002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32989.014000000003</c:v>
                </c:pt>
                <c:pt idx="1">
                  <c:v>27534.955000000005</c:v>
                </c:pt>
                <c:pt idx="2">
                  <c:v>31354.231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7586.9380000000001</c:v>
                </c:pt>
                <c:pt idx="1">
                  <c:v>10003.645000000006</c:v>
                </c:pt>
                <c:pt idx="2">
                  <c:v>11536.248999999996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1380.8809999999999</c:v>
                </c:pt>
                <c:pt idx="1">
                  <c:v>1736.279</c:v>
                </c:pt>
                <c:pt idx="2">
                  <c:v>1601.9949999999999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1544.568999999997</c:v>
                </c:pt>
                <c:pt idx="1">
                  <c:v>3684.1529999999984</c:v>
                </c:pt>
                <c:pt idx="2">
                  <c:v>7713.2940000000135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1.5745508651718455E-2</c:v>
                </c:pt>
                <c:pt idx="2">
                  <c:v>0</c:v>
                </c:pt>
                <c:pt idx="3">
                  <c:v>8.5571744046978593E-2</c:v>
                </c:pt>
                <c:pt idx="4">
                  <c:v>4.0118019859698234E-2</c:v>
                </c:pt>
                <c:pt idx="5">
                  <c:v>0</c:v>
                </c:pt>
                <c:pt idx="6">
                  <c:v>3.0560120769319656E-2</c:v>
                </c:pt>
                <c:pt idx="7">
                  <c:v>4.1339713891905591E-2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6955.2549999999992</c:v>
                </c:pt>
                <c:pt idx="2">
                  <c:v>0</c:v>
                </c:pt>
                <c:pt idx="3">
                  <c:v>45510.714</c:v>
                </c:pt>
                <c:pt idx="4">
                  <c:v>22521.997000000003</c:v>
                </c:pt>
                <c:pt idx="5">
                  <c:v>0</c:v>
                </c:pt>
                <c:pt idx="6">
                  <c:v>27109.929</c:v>
                </c:pt>
                <c:pt idx="7">
                  <c:v>14181.615999999995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1.1819911759553726E-2</c:v>
                </c:pt>
                <c:pt idx="1">
                  <c:v>5.6186493569694351E-2</c:v>
                </c:pt>
                <c:pt idx="2">
                  <c:v>4.5645211000840853E-2</c:v>
                </c:pt>
                <c:pt idx="3">
                  <c:v>4.9698751230298703E-2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4.8107269958696407E-4</c:v>
                </c:pt>
                <c:pt idx="2">
                  <c:v>0</c:v>
                </c:pt>
                <c:pt idx="3">
                  <c:v>4.1478070456580335E-2</c:v>
                </c:pt>
                <c:pt idx="4">
                  <c:v>2.3859153278693371E-2</c:v>
                </c:pt>
                <c:pt idx="5">
                  <c:v>0</c:v>
                </c:pt>
                <c:pt idx="6">
                  <c:v>0.14759706421607485</c:v>
                </c:pt>
                <c:pt idx="7">
                  <c:v>5.4345610478075665E-2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2296.7469999999998</c:v>
                </c:pt>
                <c:pt idx="1">
                  <c:v>2205.83</c:v>
                </c:pt>
                <c:pt idx="2">
                  <c:v>2452.6780000000003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17039.897000000004</c:v>
                </c:pt>
                <c:pt idx="1">
                  <c:v>14044.922999999997</c:v>
                </c:pt>
                <c:pt idx="2">
                  <c:v>14425.894000000002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5131.1890000000012</c:v>
                </c:pt>
                <c:pt idx="1">
                  <c:v>7973.9919999999993</c:v>
                </c:pt>
                <c:pt idx="2">
                  <c:v>9416.8160000000025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8567.6239999999998</c:v>
                </c:pt>
                <c:pt idx="1">
                  <c:v>10689.142000000002</c:v>
                </c:pt>
                <c:pt idx="2">
                  <c:v>7853.1629999999977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1181.4509999999996</c:v>
                </c:pt>
                <c:pt idx="1">
                  <c:v>3691.5739999999992</c:v>
                </c:pt>
                <c:pt idx="2">
                  <c:v>9308.5909999999949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6.4166422710658811E-4</c:v>
                </c:pt>
                <c:pt idx="2">
                  <c:v>0</c:v>
                </c:pt>
                <c:pt idx="3">
                  <c:v>4.2386890141548755E-2</c:v>
                </c:pt>
                <c:pt idx="4">
                  <c:v>3.1020810053289147E-2</c:v>
                </c:pt>
                <c:pt idx="5">
                  <c:v>0</c:v>
                </c:pt>
                <c:pt idx="6">
                  <c:v>0.17555742591368187</c:v>
                </c:pt>
                <c:pt idx="7">
                  <c:v>4.529927547337833E-2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1011042.0339999999</c:v>
                </c:pt>
                <c:pt idx="2">
                  <c:v>0</c:v>
                </c:pt>
                <c:pt idx="3">
                  <c:v>127487.91899999997</c:v>
                </c:pt>
                <c:pt idx="4">
                  <c:v>23149.304999999997</c:v>
                </c:pt>
                <c:pt idx="5">
                  <c:v>0</c:v>
                </c:pt>
                <c:pt idx="6">
                  <c:v>16956.587</c:v>
                </c:pt>
                <c:pt idx="7">
                  <c:v>8585.3019999999979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0.25134208695740112</c:v>
                </c:pt>
                <c:pt idx="1">
                  <c:v>0.1070400777685574</c:v>
                </c:pt>
                <c:pt idx="2">
                  <c:v>8.5303015003062713E-2</c:v>
                </c:pt>
                <c:pt idx="3">
                  <c:v>8.9681031773106087E-2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0.12760425994601643</c:v>
                </c:pt>
                <c:pt idx="2">
                  <c:v>0</c:v>
                </c:pt>
                <c:pt idx="3">
                  <c:v>9.6049146328602994E-2</c:v>
                </c:pt>
                <c:pt idx="4">
                  <c:v>1.6271868624715934E-2</c:v>
                </c:pt>
                <c:pt idx="5">
                  <c:v>0</c:v>
                </c:pt>
                <c:pt idx="6">
                  <c:v>8.3674143422785091E-2</c:v>
                </c:pt>
                <c:pt idx="7">
                  <c:v>2.9473069745422204E-2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375806.19200000004</c:v>
                </c:pt>
                <c:pt idx="1">
                  <c:v>347051.78999999986</c:v>
                </c:pt>
                <c:pt idx="2">
                  <c:v>288184.05200000003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45693.521999999983</c:v>
                </c:pt>
                <c:pt idx="1">
                  <c:v>39789.481999999996</c:v>
                </c:pt>
                <c:pt idx="2">
                  <c:v>42004.914999999986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7810.6089999999986</c:v>
                </c:pt>
                <c:pt idx="1">
                  <c:v>7058.7739999999994</c:v>
                </c:pt>
                <c:pt idx="2">
                  <c:v>8279.9219999999987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5588.3880000000008</c:v>
                </c:pt>
                <c:pt idx="1">
                  <c:v>5443.8310000000001</c:v>
                </c:pt>
                <c:pt idx="2">
                  <c:v>5924.3680000000004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1184.3199999999974</c:v>
                </c:pt>
                <c:pt idx="1">
                  <c:v>2338.8500000000067</c:v>
                </c:pt>
                <c:pt idx="2">
                  <c:v>5062.1319999999942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4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9.3274726134251404E-2</c:v>
                </c:pt>
                <c:pt idx="2">
                  <c:v>0</c:v>
                </c:pt>
                <c:pt idx="3">
                  <c:v>0.11873723662141765</c:v>
                </c:pt>
                <c:pt idx="4">
                  <c:v>3.1884836556485489E-2</c:v>
                </c:pt>
                <c:pt idx="5">
                  <c:v>0</c:v>
                </c:pt>
                <c:pt idx="6">
                  <c:v>0.1098068079042701</c:v>
                </c:pt>
                <c:pt idx="7">
                  <c:v>2.7423388161133821E-2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92009.762999999992</c:v>
                </c:pt>
                <c:pt idx="2">
                  <c:v>0</c:v>
                </c:pt>
                <c:pt idx="3">
                  <c:v>90985.079000000027</c:v>
                </c:pt>
                <c:pt idx="4">
                  <c:v>13638.937000000002</c:v>
                </c:pt>
                <c:pt idx="5">
                  <c:v>200726.21000000002</c:v>
                </c:pt>
                <c:pt idx="6">
                  <c:v>18932.353999999999</c:v>
                </c:pt>
                <c:pt idx="7">
                  <c:v>16922.631999999998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4.885115419942191E-2</c:v>
                </c:pt>
                <c:pt idx="1">
                  <c:v>7.0147280115057886E-2</c:v>
                </c:pt>
                <c:pt idx="2">
                  <c:v>4.8129269649314049E-2</c:v>
                </c:pt>
                <c:pt idx="3">
                  <c:v>5.33145967387922E-2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1.110457077768412E-2</c:v>
                </c:pt>
                <c:pt idx="2">
                  <c:v>0</c:v>
                </c:pt>
                <c:pt idx="3">
                  <c:v>0.12306949507564867</c:v>
                </c:pt>
                <c:pt idx="4">
                  <c:v>1.1649327897749367E-2</c:v>
                </c:pt>
                <c:pt idx="5">
                  <c:v>0.55484421681604779</c:v>
                </c:pt>
                <c:pt idx="6">
                  <c:v>0.13521034471684693</c:v>
                </c:pt>
                <c:pt idx="7">
                  <c:v>5.3403684622665891E-2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33261.076000000001</c:v>
                </c:pt>
                <c:pt idx="1">
                  <c:v>29022.886999999995</c:v>
                </c:pt>
                <c:pt idx="2">
                  <c:v>29725.799999999996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31117.280999999995</c:v>
                </c:pt>
                <c:pt idx="1">
                  <c:v>28981.196000000014</c:v>
                </c:pt>
                <c:pt idx="2">
                  <c:v>30886.602000000014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4374.0640000000003</c:v>
                </c:pt>
                <c:pt idx="1">
                  <c:v>3808.0860000000002</c:v>
                </c:pt>
                <c:pt idx="2">
                  <c:v>5456.7870000000012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71559.990000000005</c:v>
                </c:pt>
                <c:pt idx="1">
                  <c:v>68045.3</c:v>
                </c:pt>
                <c:pt idx="2">
                  <c:v>61120.92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6689.1329999999989</c:v>
                </c:pt>
                <c:pt idx="1">
                  <c:v>5773.9670000000015</c:v>
                </c:pt>
                <c:pt idx="2">
                  <c:v>6469.2540000000008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2617.6629999999964</c:v>
                </c:pt>
                <c:pt idx="1">
                  <c:v>4372.0410000000002</c:v>
                </c:pt>
                <c:pt idx="2">
                  <c:v>9932.9280000000035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8.4884556298303014E-3</c:v>
                </c:pt>
                <c:pt idx="2">
                  <c:v>0</c:v>
                </c:pt>
                <c:pt idx="3">
                  <c:v>8.4739926253258421E-2</c:v>
                </c:pt>
                <c:pt idx="4">
                  <c:v>1.8785673135724924E-2</c:v>
                </c:pt>
                <c:pt idx="5">
                  <c:v>0.6285039333165684</c:v>
                </c:pt>
                <c:pt idx="6">
                  <c:v>0.12260140315109636</c:v>
                </c:pt>
                <c:pt idx="7">
                  <c:v>5.4054697906261703E-2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microsoft.com/office/2007/relationships/hdphoto" Target="../media/hdphoto2.wdp"/><Relationship Id="rId9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3" Type="http://schemas.microsoft.com/office/2007/relationships/hdphoto" Target="../media/hdphoto3.wdp"/><Relationship Id="rId7" Type="http://schemas.openxmlformats.org/officeDocument/2006/relationships/chart" Target="../charts/chart54.xml"/><Relationship Id="rId2" Type="http://schemas.openxmlformats.org/officeDocument/2006/relationships/image" Target="../media/image4.png"/><Relationship Id="rId1" Type="http://schemas.openxmlformats.org/officeDocument/2006/relationships/chart" Target="../charts/chart52.xml"/><Relationship Id="rId6" Type="http://schemas.openxmlformats.org/officeDocument/2006/relationships/chart" Target="../charts/chart53.xml"/><Relationship Id="rId5" Type="http://schemas.microsoft.com/office/2007/relationships/hdphoto" Target="../media/hdphoto4.wdp"/><Relationship Id="rId10" Type="http://schemas.openxmlformats.org/officeDocument/2006/relationships/chart" Target="../charts/chart57.xml"/><Relationship Id="rId4" Type="http://schemas.openxmlformats.org/officeDocument/2006/relationships/image" Target="../media/image5.png"/><Relationship Id="rId9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7.png"/><Relationship Id="rId7" Type="http://schemas.openxmlformats.org/officeDocument/2006/relationships/chart" Target="../charts/chart60.xml"/><Relationship Id="rId2" Type="http://schemas.microsoft.com/office/2007/relationships/hdphoto" Target="../media/hdphoto5.wdp"/><Relationship Id="rId1" Type="http://schemas.openxmlformats.org/officeDocument/2006/relationships/image" Target="../media/image6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microsoft.com/office/2007/relationships/hdphoto" Target="../media/hdphoto6.wdp"/><Relationship Id="rId9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9.png"/><Relationship Id="rId7" Type="http://schemas.openxmlformats.org/officeDocument/2006/relationships/chart" Target="../charts/chart66.xml"/><Relationship Id="rId2" Type="http://schemas.microsoft.com/office/2007/relationships/hdphoto" Target="../media/hdphoto7.wdp"/><Relationship Id="rId1" Type="http://schemas.openxmlformats.org/officeDocument/2006/relationships/image" Target="../media/image8.png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microsoft.com/office/2007/relationships/hdphoto" Target="../media/hdphoto8.wdp"/><Relationship Id="rId9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image" Target="../media/image11.png"/><Relationship Id="rId7" Type="http://schemas.openxmlformats.org/officeDocument/2006/relationships/chart" Target="../charts/chart72.xml"/><Relationship Id="rId2" Type="http://schemas.microsoft.com/office/2007/relationships/hdphoto" Target="../media/hdphoto9.wdp"/><Relationship Id="rId1" Type="http://schemas.openxmlformats.org/officeDocument/2006/relationships/image" Target="../media/image10.png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microsoft.com/office/2007/relationships/hdphoto" Target="../media/hdphoto10.wdp"/><Relationship Id="rId9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3" Type="http://schemas.openxmlformats.org/officeDocument/2006/relationships/image" Target="../media/image13.png"/><Relationship Id="rId7" Type="http://schemas.openxmlformats.org/officeDocument/2006/relationships/chart" Target="../charts/chart78.xml"/><Relationship Id="rId2" Type="http://schemas.microsoft.com/office/2007/relationships/hdphoto" Target="../media/hdphoto11.wdp"/><Relationship Id="rId1" Type="http://schemas.openxmlformats.org/officeDocument/2006/relationships/image" Target="../media/image12.png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microsoft.com/office/2007/relationships/hdphoto" Target="../media/hdphoto12.wdp"/><Relationship Id="rId9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image" Target="../media/image15.png"/><Relationship Id="rId7" Type="http://schemas.openxmlformats.org/officeDocument/2006/relationships/chart" Target="../charts/chart84.xml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microsoft.com/office/2007/relationships/hdphoto" Target="../media/hdphoto14.wdp"/><Relationship Id="rId9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.xml"/><Relationship Id="rId3" Type="http://schemas.openxmlformats.org/officeDocument/2006/relationships/image" Target="../media/image17.png"/><Relationship Id="rId7" Type="http://schemas.openxmlformats.org/officeDocument/2006/relationships/chart" Target="../charts/chart90.xml"/><Relationship Id="rId2" Type="http://schemas.microsoft.com/office/2007/relationships/hdphoto" Target="../media/hdphoto15.wdp"/><Relationship Id="rId1" Type="http://schemas.openxmlformats.org/officeDocument/2006/relationships/image" Target="../media/image16.png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10" Type="http://schemas.openxmlformats.org/officeDocument/2006/relationships/chart" Target="../charts/chart93.xml"/><Relationship Id="rId4" Type="http://schemas.microsoft.com/office/2007/relationships/hdphoto" Target="../media/hdphoto16.wdp"/><Relationship Id="rId9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image" Target="../media/image19.png"/><Relationship Id="rId7" Type="http://schemas.openxmlformats.org/officeDocument/2006/relationships/chart" Target="../charts/chart96.xml"/><Relationship Id="rId2" Type="http://schemas.microsoft.com/office/2007/relationships/hdphoto" Target="../media/hdphoto17.wdp"/><Relationship Id="rId1" Type="http://schemas.openxmlformats.org/officeDocument/2006/relationships/image" Target="../media/image18.png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10" Type="http://schemas.openxmlformats.org/officeDocument/2006/relationships/chart" Target="../charts/chart99.xml"/><Relationship Id="rId4" Type="http://schemas.microsoft.com/office/2007/relationships/hdphoto" Target="../media/hdphoto18.wdp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image" Target="../media/image21.png"/><Relationship Id="rId7" Type="http://schemas.openxmlformats.org/officeDocument/2006/relationships/chart" Target="../charts/chart102.xml"/><Relationship Id="rId2" Type="http://schemas.microsoft.com/office/2007/relationships/hdphoto" Target="../media/hdphoto19.wdp"/><Relationship Id="rId1" Type="http://schemas.openxmlformats.org/officeDocument/2006/relationships/image" Target="../media/image20.png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10" Type="http://schemas.openxmlformats.org/officeDocument/2006/relationships/chart" Target="../charts/chart105.xml"/><Relationship Id="rId4" Type="http://schemas.microsoft.com/office/2007/relationships/hdphoto" Target="../media/hdphoto20.wdp"/><Relationship Id="rId9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image" Target="../media/image23.png"/><Relationship Id="rId7" Type="http://schemas.openxmlformats.org/officeDocument/2006/relationships/chart" Target="../charts/chart108.xml"/><Relationship Id="rId2" Type="http://schemas.microsoft.com/office/2007/relationships/hdphoto" Target="../media/hdphoto21.wdp"/><Relationship Id="rId1" Type="http://schemas.openxmlformats.org/officeDocument/2006/relationships/image" Target="../media/image22.png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10" Type="http://schemas.openxmlformats.org/officeDocument/2006/relationships/chart" Target="../charts/chart111.xml"/><Relationship Id="rId4" Type="http://schemas.microsoft.com/office/2007/relationships/hdphoto" Target="../media/hdphoto22.wdp"/><Relationship Id="rId9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3" Type="http://schemas.openxmlformats.org/officeDocument/2006/relationships/image" Target="../media/image25.png"/><Relationship Id="rId7" Type="http://schemas.openxmlformats.org/officeDocument/2006/relationships/chart" Target="../charts/chart114.xml"/><Relationship Id="rId2" Type="http://schemas.microsoft.com/office/2007/relationships/hdphoto" Target="../media/hdphoto23.wdp"/><Relationship Id="rId1" Type="http://schemas.openxmlformats.org/officeDocument/2006/relationships/image" Target="../media/image24.png"/><Relationship Id="rId6" Type="http://schemas.openxmlformats.org/officeDocument/2006/relationships/chart" Target="../charts/chart113.xml"/><Relationship Id="rId5" Type="http://schemas.openxmlformats.org/officeDocument/2006/relationships/chart" Target="../charts/chart112.xml"/><Relationship Id="rId10" Type="http://schemas.openxmlformats.org/officeDocument/2006/relationships/chart" Target="../charts/chart117.xml"/><Relationship Id="rId4" Type="http://schemas.microsoft.com/office/2007/relationships/hdphoto" Target="../media/hdphoto24.wdp"/><Relationship Id="rId9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image" Target="../media/image27.png"/><Relationship Id="rId7" Type="http://schemas.openxmlformats.org/officeDocument/2006/relationships/chart" Target="../charts/chart120.xml"/><Relationship Id="rId2" Type="http://schemas.microsoft.com/office/2007/relationships/hdphoto" Target="../media/hdphoto25.wdp"/><Relationship Id="rId1" Type="http://schemas.openxmlformats.org/officeDocument/2006/relationships/image" Target="../media/image26.png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10" Type="http://schemas.openxmlformats.org/officeDocument/2006/relationships/chart" Target="../charts/chart123.xml"/><Relationship Id="rId4" Type="http://schemas.microsoft.com/office/2007/relationships/hdphoto" Target="../media/hdphoto26.wdp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image" Target="../media/image29.png"/><Relationship Id="rId7" Type="http://schemas.openxmlformats.org/officeDocument/2006/relationships/chart" Target="../charts/chart126.xml"/><Relationship Id="rId2" Type="http://schemas.microsoft.com/office/2007/relationships/hdphoto" Target="../media/hdphoto27.wdp"/><Relationship Id="rId1" Type="http://schemas.openxmlformats.org/officeDocument/2006/relationships/image" Target="../media/image28.png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10" Type="http://schemas.openxmlformats.org/officeDocument/2006/relationships/chart" Target="../charts/chart129.xml"/><Relationship Id="rId4" Type="http://schemas.microsoft.com/office/2007/relationships/hdphoto" Target="../media/hdphoto28.wdp"/><Relationship Id="rId9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0.png"/><Relationship Id="rId1" Type="http://schemas.openxmlformats.org/officeDocument/2006/relationships/chart" Target="../charts/chart130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84843</xdr:rowOff>
    </xdr:from>
    <xdr:to>
      <xdr:col>9</xdr:col>
      <xdr:colOff>674473</xdr:colOff>
      <xdr:row>37</xdr:row>
      <xdr:rowOff>76200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E327E2BA-7F51-4308-825E-12C6358FBC07}"/>
            </a:ext>
          </a:extLst>
        </xdr:cNvPr>
        <xdr:cNvSpPr txBox="1"/>
      </xdr:nvSpPr>
      <xdr:spPr>
        <a:xfrm>
          <a:off x="0" y="4942593"/>
          <a:ext cx="6618073" cy="11248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2000" b="1">
              <a:solidFill>
                <a:sysClr val="windowText" lastClr="000000"/>
              </a:solidFill>
            </a:rPr>
            <a:t>Čtvrtletní zpráva</a:t>
          </a:r>
        </a:p>
        <a:p>
          <a:pPr algn="ctr"/>
          <a:r>
            <a:rPr lang="cs-CZ" sz="2000" b="1">
              <a:solidFill>
                <a:sysClr val="windowText" lastClr="000000"/>
              </a:solidFill>
            </a:rPr>
            <a:t>o provozu elektrizační soustavy ČR</a:t>
          </a:r>
        </a:p>
      </xdr:txBody>
    </xdr:sp>
    <xdr:clientData/>
  </xdr:twoCellAnchor>
  <xdr:twoCellAnchor editAs="oneCell">
    <xdr:from>
      <xdr:col>2</xdr:col>
      <xdr:colOff>304534</xdr:colOff>
      <xdr:row>17</xdr:row>
      <xdr:rowOff>136072</xdr:rowOff>
    </xdr:from>
    <xdr:to>
      <xdr:col>7</xdr:col>
      <xdr:colOff>342725</xdr:colOff>
      <xdr:row>28</xdr:row>
      <xdr:rowOff>44269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FD860459-D542-4465-A400-FC13E8A394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559" y="2888797"/>
          <a:ext cx="3324316" cy="1689372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21</xdr:row>
      <xdr:rowOff>66675</xdr:rowOff>
    </xdr:from>
    <xdr:to>
      <xdr:col>9</xdr:col>
      <xdr:colOff>1028699</xdr:colOff>
      <xdr:row>39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38</xdr:row>
      <xdr:rowOff>5334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68332</xdr:rowOff>
    </xdr:from>
    <xdr:to>
      <xdr:col>10</xdr:col>
      <xdr:colOff>57150</xdr:colOff>
      <xdr:row>45</xdr:row>
      <xdr:rowOff>81532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38</xdr:row>
      <xdr:rowOff>5334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68332</xdr:rowOff>
    </xdr:from>
    <xdr:to>
      <xdr:col>12</xdr:col>
      <xdr:colOff>538784</xdr:colOff>
      <xdr:row>45</xdr:row>
      <xdr:rowOff>81532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</xdr:rowOff>
    </xdr:from>
    <xdr:to>
      <xdr:col>1</xdr:col>
      <xdr:colOff>451350</xdr:colOff>
      <xdr:row>6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451350</xdr:colOff>
      <xdr:row>22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18</xdr:row>
      <xdr:rowOff>0</xdr:rowOff>
    </xdr:from>
    <xdr:to>
      <xdr:col>12</xdr:col>
      <xdr:colOff>523872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18</xdr:row>
      <xdr:rowOff>0</xdr:rowOff>
    </xdr:from>
    <xdr:to>
      <xdr:col>10</xdr:col>
      <xdr:colOff>112949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781050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142875</xdr:rowOff>
    </xdr:from>
    <xdr:to>
      <xdr:col>1</xdr:col>
      <xdr:colOff>451350</xdr:colOff>
      <xdr:row>21</xdr:row>
      <xdr:rowOff>2006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0325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5</xdr:col>
      <xdr:colOff>479475</xdr:colOff>
      <xdr:row>46</xdr:row>
      <xdr:rowOff>38100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10086</xdr:colOff>
      <xdr:row>30</xdr:row>
      <xdr:rowOff>0</xdr:rowOff>
    </xdr:from>
    <xdr:to>
      <xdr:col>13</xdr:col>
      <xdr:colOff>597561</xdr:colOff>
      <xdr:row>46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133497</xdr:rowOff>
    </xdr:from>
    <xdr:to>
      <xdr:col>13</xdr:col>
      <xdr:colOff>663997</xdr:colOff>
      <xdr:row>44</xdr:row>
      <xdr:rowOff>123751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714647"/>
          <a:ext cx="9579398" cy="5171854"/>
          <a:chOff x="9524" y="1505097"/>
          <a:chExt cx="9465098" cy="522900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56842"/>
          <a:ext cx="3023489" cy="20772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3017927"/>
          <a:ext cx="3023489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3017927"/>
          <a:ext cx="3024000" cy="170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3017927"/>
          <a:ext cx="3021802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505097"/>
          <a:ext cx="9426388" cy="14577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B7E2C9-B389-48C6-A792-9AD129CE6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24F91D-ACDE-487A-B7F9-0541E99FE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42B9167-7769-4D3C-8036-DF1D25F2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B985A3-DFC3-4B35-A802-FEDAE0E2A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EE7C7DB-DFDE-4626-BEAD-5C3D68E4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7B9120-7525-43AD-A125-71EDB5594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66675</xdr:rowOff>
    </xdr:from>
    <xdr:to>
      <xdr:col>33</xdr:col>
      <xdr:colOff>165150</xdr:colOff>
      <xdr:row>22</xdr:row>
      <xdr:rowOff>57150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514350</xdr:colOff>
      <xdr:row>15</xdr:row>
      <xdr:rowOff>57149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85728</xdr:colOff>
      <xdr:row>15</xdr:row>
      <xdr:rowOff>38101</xdr:rowOff>
    </xdr:from>
    <xdr:to>
      <xdr:col>12</xdr:col>
      <xdr:colOff>657226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12</xdr:col>
      <xdr:colOff>666750</xdr:colOff>
      <xdr:row>45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5"/>
  <sheetViews>
    <sheetView showGridLines="0" tabSelected="1" showWhiteSpace="0" zoomScaleNormal="100" zoomScaleSheetLayoutView="100" zoomScalePageLayoutView="70" workbookViewId="0"/>
  </sheetViews>
  <sheetFormatPr defaultRowHeight="12.75" x14ac:dyDescent="0.2"/>
  <cols>
    <col min="1" max="1" width="10.28515625" style="2" customWidth="1"/>
    <col min="2" max="9" width="9.85546875" style="2" customWidth="1"/>
    <col min="10" max="10" width="10.28515625" style="2" customWidth="1"/>
    <col min="11" max="16384" width="9.140625" style="2"/>
  </cols>
  <sheetData>
    <row r="1" spans="1:10" s="289" customForma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</row>
    <row r="2" spans="1:10" s="289" customFormat="1" x14ac:dyDescent="0.2">
      <c r="A2" s="333"/>
      <c r="B2" s="333"/>
      <c r="C2" s="333"/>
      <c r="D2" s="333"/>
      <c r="E2" s="333"/>
      <c r="F2" s="333"/>
      <c r="G2" s="333"/>
      <c r="H2" s="333"/>
      <c r="I2" s="333"/>
      <c r="J2" s="333"/>
    </row>
    <row r="3" spans="1:10" s="289" customFormat="1" x14ac:dyDescent="0.2">
      <c r="A3" s="334"/>
      <c r="B3" s="334"/>
      <c r="C3" s="334"/>
      <c r="D3" s="334"/>
      <c r="E3" s="334"/>
      <c r="F3" s="334"/>
      <c r="G3" s="334"/>
      <c r="H3" s="334"/>
      <c r="I3" s="334"/>
      <c r="J3" s="334"/>
    </row>
    <row r="4" spans="1:10" s="289" customFormat="1" x14ac:dyDescent="0.2">
      <c r="A4" s="12"/>
      <c r="B4" s="12"/>
      <c r="C4" s="12"/>
      <c r="D4" s="335"/>
      <c r="E4" s="336"/>
      <c r="F4" s="336"/>
      <c r="G4" s="336"/>
      <c r="H4" s="12"/>
      <c r="I4" s="12"/>
      <c r="J4" s="337"/>
    </row>
    <row r="5" spans="1:10" s="289" customForma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</row>
    <row r="6" spans="1:10" s="289" customForma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</row>
    <row r="7" spans="1:10" s="289" customForma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0" s="289" customFormat="1" x14ac:dyDescent="0.2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 s="289" customFormat="1" x14ac:dyDescent="0.2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 s="289" customFormat="1" x14ac:dyDescent="0.2">
      <c r="A10" s="12"/>
      <c r="B10" s="338"/>
      <c r="C10" s="12"/>
      <c r="D10" s="12"/>
      <c r="E10" s="12"/>
      <c r="F10" s="12"/>
      <c r="G10" s="12"/>
      <c r="H10" s="12"/>
      <c r="I10" s="339"/>
      <c r="J10" s="12"/>
    </row>
    <row r="11" spans="1:10" s="289" customFormat="1" x14ac:dyDescent="0.2">
      <c r="A11" s="12"/>
      <c r="B11" s="340"/>
      <c r="C11" s="341"/>
      <c r="D11" s="12"/>
      <c r="E11" s="12"/>
      <c r="F11" s="12"/>
      <c r="G11" s="12"/>
      <c r="H11" s="12"/>
      <c r="I11" s="12"/>
      <c r="J11" s="12"/>
    </row>
    <row r="12" spans="1:10" s="289" customFormat="1" x14ac:dyDescent="0.2">
      <c r="A12" s="12"/>
      <c r="B12" s="340"/>
      <c r="C12" s="341"/>
      <c r="D12" s="12"/>
      <c r="E12" s="12"/>
      <c r="F12" s="12"/>
      <c r="G12" s="12"/>
      <c r="H12" s="12"/>
      <c r="I12" s="12"/>
      <c r="J12" s="12"/>
    </row>
    <row r="13" spans="1:10" s="289" customFormat="1" x14ac:dyDescent="0.2">
      <c r="A13" s="12"/>
      <c r="B13" s="340"/>
      <c r="C13" s="341"/>
      <c r="D13" s="12"/>
      <c r="E13" s="12"/>
      <c r="F13" s="12"/>
      <c r="G13" s="12"/>
      <c r="H13" s="12"/>
      <c r="I13" s="12"/>
      <c r="J13" s="12"/>
    </row>
    <row r="14" spans="1:10" s="289" customFormat="1" x14ac:dyDescent="0.2">
      <c r="A14" s="342"/>
      <c r="B14" s="343"/>
      <c r="C14" s="344"/>
      <c r="D14" s="342"/>
      <c r="E14" s="342"/>
      <c r="F14" s="342"/>
      <c r="G14" s="342"/>
      <c r="H14" s="342"/>
      <c r="I14" s="342"/>
      <c r="J14" s="342"/>
    </row>
    <row r="15" spans="1:10" s="289" customFormat="1" x14ac:dyDescent="0.2">
      <c r="A15" s="342"/>
      <c r="B15" s="343"/>
      <c r="C15" s="344"/>
      <c r="D15" s="342"/>
      <c r="E15" s="342"/>
      <c r="F15" s="342"/>
      <c r="G15" s="342"/>
      <c r="H15" s="342"/>
      <c r="I15" s="342"/>
      <c r="J15" s="342"/>
    </row>
    <row r="16" spans="1:10" s="289" customFormat="1" x14ac:dyDescent="0.2">
      <c r="A16" s="342"/>
      <c r="B16" s="343"/>
      <c r="C16" s="344"/>
      <c r="D16" s="342"/>
      <c r="E16" s="342"/>
      <c r="F16" s="342"/>
      <c r="G16" s="342"/>
      <c r="H16" s="342"/>
      <c r="I16" s="342"/>
      <c r="J16" s="342"/>
    </row>
    <row r="17" spans="1:10" s="289" customFormat="1" x14ac:dyDescent="0.2">
      <c r="A17" s="342"/>
      <c r="B17" s="343"/>
      <c r="C17" s="344"/>
      <c r="D17" s="342"/>
      <c r="E17" s="342"/>
      <c r="F17" s="342"/>
      <c r="G17" s="342"/>
      <c r="H17" s="342"/>
      <c r="I17" s="342"/>
      <c r="J17" s="342"/>
    </row>
    <row r="18" spans="1:10" s="289" customFormat="1" x14ac:dyDescent="0.2">
      <c r="A18" s="342"/>
      <c r="B18" s="343"/>
      <c r="C18" s="344"/>
      <c r="D18" s="342"/>
      <c r="E18" s="342"/>
      <c r="F18" s="342"/>
      <c r="G18" s="342"/>
      <c r="H18" s="342"/>
      <c r="I18" s="342"/>
      <c r="J18" s="342"/>
    </row>
    <row r="19" spans="1:10" s="289" customFormat="1" x14ac:dyDescent="0.2">
      <c r="A19" s="342"/>
      <c r="B19" s="343"/>
      <c r="C19" s="344"/>
      <c r="D19" s="342"/>
      <c r="E19" s="342"/>
      <c r="F19" s="342"/>
      <c r="G19" s="342"/>
      <c r="H19" s="342"/>
      <c r="I19" s="342"/>
      <c r="J19" s="342"/>
    </row>
    <row r="20" spans="1:10" s="289" customFormat="1" x14ac:dyDescent="0.2">
      <c r="A20" s="342"/>
      <c r="B20" s="343"/>
      <c r="C20" s="344"/>
      <c r="D20" s="342"/>
      <c r="E20" s="342"/>
      <c r="F20" s="342"/>
      <c r="G20" s="342"/>
      <c r="H20" s="342"/>
      <c r="I20" s="342"/>
      <c r="J20" s="342"/>
    </row>
    <row r="21" spans="1:10" s="289" customFormat="1" x14ac:dyDescent="0.2"/>
    <row r="22" spans="1:10" s="289" customFormat="1" x14ac:dyDescent="0.2">
      <c r="A22" s="342"/>
      <c r="B22" s="343"/>
      <c r="C22" s="344"/>
      <c r="D22" s="342"/>
      <c r="E22" s="342"/>
      <c r="F22" s="342"/>
      <c r="G22" s="342"/>
      <c r="H22" s="342"/>
      <c r="I22" s="342"/>
      <c r="J22" s="342"/>
    </row>
    <row r="23" spans="1:10" s="289" customFormat="1" x14ac:dyDescent="0.2">
      <c r="A23" s="342"/>
      <c r="B23" s="343"/>
      <c r="C23" s="344"/>
      <c r="D23" s="342"/>
      <c r="E23" s="342"/>
      <c r="F23" s="342"/>
      <c r="G23" s="342"/>
      <c r="H23" s="342"/>
      <c r="I23" s="342"/>
      <c r="J23" s="342"/>
    </row>
    <row r="24" spans="1:10" s="289" customFormat="1" x14ac:dyDescent="0.2">
      <c r="A24" s="342"/>
      <c r="B24" s="343"/>
      <c r="C24" s="344"/>
      <c r="D24" s="342"/>
      <c r="E24" s="342"/>
      <c r="F24" s="342"/>
      <c r="G24" s="342"/>
      <c r="H24" s="342"/>
      <c r="I24" s="342"/>
      <c r="J24" s="342"/>
    </row>
    <row r="25" spans="1:10" s="289" customFormat="1" x14ac:dyDescent="0.2"/>
    <row r="26" spans="1:10" s="289" customFormat="1" x14ac:dyDescent="0.2">
      <c r="A26" s="342"/>
      <c r="B26" s="343"/>
      <c r="C26" s="344"/>
      <c r="D26" s="342"/>
      <c r="E26" s="342"/>
      <c r="F26" s="342"/>
      <c r="G26" s="342"/>
      <c r="H26" s="342"/>
      <c r="I26" s="342"/>
      <c r="J26" s="342"/>
    </row>
    <row r="27" spans="1:10" s="289" customFormat="1" x14ac:dyDescent="0.2">
      <c r="A27" s="342"/>
      <c r="B27" s="343"/>
      <c r="C27" s="344"/>
      <c r="D27" s="342"/>
      <c r="E27" s="342"/>
      <c r="F27" s="342"/>
      <c r="G27" s="342"/>
      <c r="H27" s="342"/>
      <c r="I27" s="342"/>
      <c r="J27" s="342"/>
    </row>
    <row r="28" spans="1:10" s="289" customFormat="1" x14ac:dyDescent="0.2">
      <c r="A28" s="342"/>
      <c r="B28" s="343"/>
      <c r="C28" s="344"/>
      <c r="D28" s="342"/>
      <c r="E28" s="342"/>
      <c r="F28" s="342"/>
      <c r="G28" s="342"/>
      <c r="H28" s="342"/>
      <c r="I28" s="342"/>
      <c r="J28" s="342"/>
    </row>
    <row r="29" spans="1:10" s="289" customFormat="1" x14ac:dyDescent="0.2">
      <c r="A29" s="439"/>
      <c r="B29" s="439"/>
      <c r="C29" s="439"/>
      <c r="D29" s="439"/>
      <c r="E29" s="439"/>
      <c r="F29" s="439"/>
      <c r="G29" s="439"/>
      <c r="H29" s="439"/>
      <c r="I29" s="439"/>
      <c r="J29" s="439"/>
    </row>
    <row r="30" spans="1:10" s="289" customFormat="1" x14ac:dyDescent="0.2">
      <c r="A30" s="342"/>
      <c r="B30" s="343"/>
      <c r="C30" s="344"/>
      <c r="D30" s="342"/>
      <c r="E30" s="342"/>
      <c r="F30" s="342"/>
      <c r="G30" s="342"/>
      <c r="H30" s="342"/>
      <c r="I30" s="342"/>
      <c r="J30" s="342"/>
    </row>
    <row r="31" spans="1:10" s="289" customFormat="1" x14ac:dyDescent="0.2"/>
    <row r="32" spans="1:10" s="289" customFormat="1" x14ac:dyDescent="0.2">
      <c r="A32" s="342"/>
      <c r="B32" s="343"/>
      <c r="C32" s="344"/>
      <c r="D32" s="342"/>
      <c r="E32" s="342"/>
      <c r="F32" s="342"/>
      <c r="G32" s="342"/>
      <c r="H32" s="342"/>
      <c r="I32" s="342"/>
      <c r="J32" s="342"/>
    </row>
    <row r="33" spans="1:10" s="289" customFormat="1" x14ac:dyDescent="0.2">
      <c r="A33" s="342"/>
      <c r="B33" s="343"/>
      <c r="C33" s="344"/>
      <c r="D33" s="342"/>
      <c r="E33" s="342"/>
      <c r="F33" s="342"/>
      <c r="G33" s="342"/>
      <c r="H33" s="342"/>
      <c r="I33" s="342"/>
      <c r="J33" s="342"/>
    </row>
    <row r="34" spans="1:10" s="289" customFormat="1" x14ac:dyDescent="0.2">
      <c r="A34" s="440"/>
      <c r="B34" s="440"/>
      <c r="C34" s="440"/>
      <c r="D34" s="440"/>
      <c r="E34" s="440"/>
      <c r="F34" s="440"/>
      <c r="G34" s="440"/>
      <c r="H34" s="440"/>
      <c r="I34" s="440"/>
      <c r="J34" s="440"/>
    </row>
    <row r="35" spans="1:10" s="289" customFormat="1" ht="33" customHeight="1" x14ac:dyDescent="0.4">
      <c r="A35" s="442" t="s">
        <v>411</v>
      </c>
      <c r="B35" s="442"/>
      <c r="C35" s="442"/>
      <c r="D35" s="442"/>
      <c r="E35" s="442"/>
      <c r="F35" s="442"/>
      <c r="G35" s="442"/>
      <c r="H35" s="442"/>
      <c r="I35" s="442"/>
      <c r="J35" s="442"/>
    </row>
    <row r="36" spans="1:10" s="289" customFormat="1" x14ac:dyDescent="0.2"/>
    <row r="37" spans="1:10" s="289" customFormat="1" x14ac:dyDescent="0.2"/>
    <row r="38" spans="1:10" s="289" customFormat="1" x14ac:dyDescent="0.2">
      <c r="B38" s="340"/>
      <c r="C38" s="341"/>
      <c r="D38" s="12"/>
      <c r="E38" s="12"/>
      <c r="F38" s="12"/>
      <c r="G38" s="12"/>
      <c r="H38" s="12"/>
      <c r="I38" s="12"/>
      <c r="J38" s="12"/>
    </row>
    <row r="39" spans="1:10" s="289" customFormat="1" x14ac:dyDescent="0.2"/>
    <row r="40" spans="1:10" s="289" customFormat="1" x14ac:dyDescent="0.2">
      <c r="B40" s="345"/>
      <c r="C40" s="345"/>
      <c r="D40" s="345"/>
      <c r="E40" s="345"/>
      <c r="F40" s="345"/>
      <c r="G40" s="345"/>
      <c r="H40" s="345"/>
      <c r="I40" s="345"/>
    </row>
    <row r="41" spans="1:10" s="289" customFormat="1" x14ac:dyDescent="0.2"/>
    <row r="42" spans="1:10" s="289" customFormat="1" x14ac:dyDescent="0.2"/>
    <row r="43" spans="1:10" s="289" customFormat="1" x14ac:dyDescent="0.2"/>
    <row r="44" spans="1:10" s="289" customFormat="1" x14ac:dyDescent="0.2"/>
    <row r="45" spans="1:10" s="289" customFormat="1" x14ac:dyDescent="0.2"/>
    <row r="46" spans="1:10" s="289" customFormat="1" x14ac:dyDescent="0.2"/>
    <row r="47" spans="1:10" s="289" customFormat="1" x14ac:dyDescent="0.2"/>
    <row r="48" spans="1:10" s="289" customFormat="1" x14ac:dyDescent="0.2"/>
    <row r="49" spans="1:10" s="289" customFormat="1" x14ac:dyDescent="0.2"/>
    <row r="50" spans="1:10" s="289" customFormat="1" x14ac:dyDescent="0.2"/>
    <row r="51" spans="1:10" s="289" customFormat="1" x14ac:dyDescent="0.2">
      <c r="A51" s="441"/>
      <c r="B51" s="441"/>
      <c r="C51" s="441"/>
      <c r="D51" s="441"/>
      <c r="E51" s="441"/>
      <c r="F51" s="441"/>
      <c r="G51" s="441"/>
      <c r="H51" s="441"/>
      <c r="I51" s="441"/>
      <c r="J51" s="441"/>
    </row>
    <row r="52" spans="1:10" s="289" customFormat="1" x14ac:dyDescent="0.2"/>
    <row r="53" spans="1:10" s="289" customFormat="1" x14ac:dyDescent="0.2"/>
    <row r="54" spans="1:10" s="289" customFormat="1" x14ac:dyDescent="0.2"/>
    <row r="55" spans="1:10" s="289" customFormat="1" x14ac:dyDescent="0.2"/>
  </sheetData>
  <mergeCells count="4">
    <mergeCell ref="A29:J29"/>
    <mergeCell ref="A34:J34"/>
    <mergeCell ref="A51:J51"/>
    <mergeCell ref="A35:J35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 x14ac:dyDescent="0.2"/>
  <cols>
    <col min="1" max="1" width="14.5703125" style="12" customWidth="1"/>
    <col min="2" max="7" width="8.7109375" style="11" customWidth="1"/>
    <col min="8" max="10" width="8.285156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5.75" x14ac:dyDescent="0.25">
      <c r="A1" s="175" t="s">
        <v>390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62"/>
      <c r="O1" s="129"/>
      <c r="P1" s="129" t="str">
        <f>Titulní!A35</f>
        <v>I. čtvrtletí 2021</v>
      </c>
      <c r="Q1" s="2"/>
      <c r="R1" s="2"/>
      <c r="S1" s="2"/>
      <c r="T1" s="2"/>
      <c r="U1" s="2"/>
      <c r="V1" s="2"/>
      <c r="W1" s="2"/>
    </row>
    <row r="2" spans="1:23" s="22" customFormat="1" ht="6" customHeight="1" x14ac:dyDescent="0.2">
      <c r="Q2" s="9"/>
      <c r="R2" s="9"/>
      <c r="S2" s="9"/>
      <c r="T2" s="9"/>
      <c r="U2" s="9"/>
      <c r="V2" s="9"/>
      <c r="W2" s="9"/>
    </row>
    <row r="3" spans="1:23" s="22" customFormat="1" ht="12" x14ac:dyDescent="0.2">
      <c r="A3" s="490"/>
      <c r="B3" s="493" t="s">
        <v>196</v>
      </c>
      <c r="C3" s="494"/>
      <c r="D3" s="495"/>
      <c r="E3" s="493" t="s">
        <v>19</v>
      </c>
      <c r="F3" s="494"/>
      <c r="G3" s="495"/>
      <c r="H3" s="493" t="s">
        <v>202</v>
      </c>
      <c r="I3" s="494"/>
      <c r="J3" s="495"/>
      <c r="K3" s="493" t="s">
        <v>6</v>
      </c>
      <c r="L3" s="494"/>
      <c r="M3" s="495"/>
      <c r="N3" s="493" t="s">
        <v>190</v>
      </c>
      <c r="O3" s="494"/>
      <c r="P3" s="494"/>
      <c r="Q3" s="9"/>
      <c r="R3" s="9"/>
      <c r="S3" s="9"/>
      <c r="T3" s="9"/>
      <c r="U3" s="9"/>
      <c r="V3" s="9"/>
      <c r="W3" s="9"/>
    </row>
    <row r="4" spans="1:23" s="22" customFormat="1" ht="12.75" customHeight="1" x14ac:dyDescent="0.2">
      <c r="A4" s="491"/>
      <c r="B4" s="465" t="s">
        <v>177</v>
      </c>
      <c r="C4" s="466"/>
      <c r="D4" s="467"/>
      <c r="E4" s="483" t="s">
        <v>5</v>
      </c>
      <c r="F4" s="484"/>
      <c r="G4" s="492"/>
      <c r="H4" s="483" t="s">
        <v>5</v>
      </c>
      <c r="I4" s="484"/>
      <c r="J4" s="492"/>
      <c r="K4" s="483" t="s">
        <v>5</v>
      </c>
      <c r="L4" s="484"/>
      <c r="M4" s="492"/>
      <c r="N4" s="483" t="s">
        <v>5</v>
      </c>
      <c r="O4" s="484"/>
      <c r="P4" s="484"/>
      <c r="Q4" s="9"/>
      <c r="R4" s="9"/>
      <c r="S4" s="9"/>
      <c r="T4" s="9"/>
      <c r="U4" s="9"/>
      <c r="V4" s="9"/>
      <c r="W4" s="9"/>
    </row>
    <row r="5" spans="1:23" s="22" customFormat="1" ht="12" x14ac:dyDescent="0.2">
      <c r="A5" s="176"/>
      <c r="B5" s="134" t="s">
        <v>60</v>
      </c>
      <c r="C5" s="135" t="s">
        <v>61</v>
      </c>
      <c r="D5" s="136" t="s">
        <v>62</v>
      </c>
      <c r="E5" s="134" t="s">
        <v>60</v>
      </c>
      <c r="F5" s="135" t="s">
        <v>61</v>
      </c>
      <c r="G5" s="136" t="s">
        <v>62</v>
      </c>
      <c r="H5" s="134" t="s">
        <v>60</v>
      </c>
      <c r="I5" s="135" t="s">
        <v>61</v>
      </c>
      <c r="J5" s="136" t="s">
        <v>62</v>
      </c>
      <c r="K5" s="134" t="s">
        <v>60</v>
      </c>
      <c r="L5" s="135" t="s">
        <v>61</v>
      </c>
      <c r="M5" s="136" t="s">
        <v>62</v>
      </c>
      <c r="N5" s="134" t="s">
        <v>60</v>
      </c>
      <c r="O5" s="135" t="s">
        <v>61</v>
      </c>
      <c r="P5" s="135" t="s">
        <v>62</v>
      </c>
      <c r="Q5" s="9"/>
      <c r="R5" s="9"/>
      <c r="S5" s="9"/>
      <c r="T5" s="9"/>
      <c r="U5" s="9"/>
      <c r="V5" s="9"/>
      <c r="W5" s="9"/>
    </row>
    <row r="6" spans="1:23" s="22" customFormat="1" ht="12" x14ac:dyDescent="0.2">
      <c r="A6" s="485" t="s">
        <v>397</v>
      </c>
      <c r="B6" s="448">
        <f>D7</f>
        <v>1090.4955300000006</v>
      </c>
      <c r="C6" s="449"/>
      <c r="D6" s="450"/>
      <c r="E6" s="448">
        <f>SUM(E7:G7)</f>
        <v>726028.65500000003</v>
      </c>
      <c r="F6" s="449"/>
      <c r="G6" s="450"/>
      <c r="H6" s="448">
        <f>SUM(H7:J7)</f>
        <v>5691.6169999999984</v>
      </c>
      <c r="I6" s="449"/>
      <c r="J6" s="450"/>
      <c r="K6" s="448">
        <f>SUM(K7:M7)</f>
        <v>720337.03799999994</v>
      </c>
      <c r="L6" s="449"/>
      <c r="M6" s="450"/>
      <c r="N6" s="448">
        <f>SUM(N7:P7)</f>
        <v>681565.125</v>
      </c>
      <c r="O6" s="449"/>
      <c r="P6" s="449"/>
      <c r="Q6" s="9"/>
      <c r="R6" s="9"/>
      <c r="S6" s="9"/>
      <c r="T6" s="9"/>
      <c r="U6" s="9"/>
      <c r="V6" s="9"/>
      <c r="W6" s="9"/>
    </row>
    <row r="7" spans="1:23" s="22" customFormat="1" ht="12" x14ac:dyDescent="0.2">
      <c r="A7" s="486"/>
      <c r="B7" s="275">
        <f>SUM(B8:B10)</f>
        <v>1092.6515300000005</v>
      </c>
      <c r="C7" s="177">
        <f t="shared" ref="C7:P7" si="0">SUM(C8:C10)</f>
        <v>1092.5985300000007</v>
      </c>
      <c r="D7" s="276">
        <f t="shared" si="0"/>
        <v>1090.4955300000006</v>
      </c>
      <c r="E7" s="275">
        <f t="shared" si="0"/>
        <v>189317.09199999995</v>
      </c>
      <c r="F7" s="177">
        <f t="shared" si="0"/>
        <v>292028.4850000001</v>
      </c>
      <c r="G7" s="276">
        <f t="shared" si="0"/>
        <v>244683.07799999998</v>
      </c>
      <c r="H7" s="275">
        <f t="shared" si="0"/>
        <v>1610.0149999999996</v>
      </c>
      <c r="I7" s="177">
        <f t="shared" si="0"/>
        <v>2123.5729999999994</v>
      </c>
      <c r="J7" s="276">
        <f t="shared" si="0"/>
        <v>1958.0289999999991</v>
      </c>
      <c r="K7" s="275">
        <f t="shared" si="0"/>
        <v>187707.07699999993</v>
      </c>
      <c r="L7" s="177">
        <f t="shared" si="0"/>
        <v>289904.91200000013</v>
      </c>
      <c r="M7" s="276">
        <f t="shared" si="0"/>
        <v>242725.04899999994</v>
      </c>
      <c r="N7" s="275">
        <f t="shared" si="0"/>
        <v>177146.28399999996</v>
      </c>
      <c r="O7" s="177">
        <f t="shared" si="0"/>
        <v>273264.68899999995</v>
      </c>
      <c r="P7" s="177">
        <f t="shared" si="0"/>
        <v>231154.15200000012</v>
      </c>
      <c r="Q7" s="9"/>
      <c r="R7" s="9"/>
      <c r="S7" s="9"/>
      <c r="T7" s="9"/>
      <c r="U7" s="9"/>
      <c r="V7" s="9"/>
      <c r="W7" s="9"/>
    </row>
    <row r="8" spans="1:23" s="22" customFormat="1" ht="12" x14ac:dyDescent="0.2">
      <c r="A8" s="178" t="s">
        <v>201</v>
      </c>
      <c r="B8" s="172">
        <v>156.22353000000058</v>
      </c>
      <c r="C8" s="173">
        <v>156.17053000000058</v>
      </c>
      <c r="D8" s="174">
        <v>154.06753000000066</v>
      </c>
      <c r="E8" s="172">
        <v>47395.354999999952</v>
      </c>
      <c r="F8" s="173">
        <v>50533.027000000038</v>
      </c>
      <c r="G8" s="174">
        <v>64739.703999999998</v>
      </c>
      <c r="H8" s="172">
        <v>541.23299999999904</v>
      </c>
      <c r="I8" s="173">
        <v>577.87799999999902</v>
      </c>
      <c r="J8" s="174">
        <v>686.55899999999906</v>
      </c>
      <c r="K8" s="172">
        <v>46854.121999999952</v>
      </c>
      <c r="L8" s="173">
        <v>49955.149000000041</v>
      </c>
      <c r="M8" s="174">
        <v>64053.144999999997</v>
      </c>
      <c r="N8" s="172">
        <v>42722.93199999995</v>
      </c>
      <c r="O8" s="173">
        <v>45968.362999999939</v>
      </c>
      <c r="P8" s="173">
        <v>59443.177000000098</v>
      </c>
      <c r="Q8" s="9"/>
      <c r="R8" s="9"/>
      <c r="S8" s="9"/>
      <c r="T8" s="9"/>
      <c r="U8" s="9"/>
      <c r="V8" s="9"/>
      <c r="W8" s="9"/>
    </row>
    <row r="9" spans="1:23" s="22" customFormat="1" ht="12" x14ac:dyDescent="0.2">
      <c r="A9" s="178" t="s">
        <v>234</v>
      </c>
      <c r="B9" s="157">
        <v>183.648</v>
      </c>
      <c r="C9" s="158">
        <v>183.648</v>
      </c>
      <c r="D9" s="159">
        <v>183.648</v>
      </c>
      <c r="E9" s="157">
        <v>64390.434999999998</v>
      </c>
      <c r="F9" s="158">
        <v>64428.960000000021</v>
      </c>
      <c r="G9" s="159">
        <v>73311.781999999963</v>
      </c>
      <c r="H9" s="157">
        <v>763.85700000000065</v>
      </c>
      <c r="I9" s="158">
        <v>817.08000000000015</v>
      </c>
      <c r="J9" s="159">
        <v>813.22400000000005</v>
      </c>
      <c r="K9" s="157">
        <v>63626.577999999994</v>
      </c>
      <c r="L9" s="158">
        <v>63611.880000000019</v>
      </c>
      <c r="M9" s="159">
        <v>72498.557999999961</v>
      </c>
      <c r="N9" s="160">
        <v>60587.935000000005</v>
      </c>
      <c r="O9" s="179">
        <v>60192.033000000003</v>
      </c>
      <c r="P9" s="179">
        <v>69776.088999999993</v>
      </c>
      <c r="Q9" s="9"/>
      <c r="R9" s="9"/>
      <c r="S9" s="9"/>
      <c r="T9" s="9"/>
      <c r="U9" s="9"/>
      <c r="V9" s="9"/>
      <c r="W9" s="9"/>
    </row>
    <row r="10" spans="1:23" s="22" customFormat="1" ht="12" x14ac:dyDescent="0.2">
      <c r="A10" s="178" t="s">
        <v>235</v>
      </c>
      <c r="B10" s="160">
        <v>752.78</v>
      </c>
      <c r="C10" s="161">
        <v>752.78</v>
      </c>
      <c r="D10" s="162">
        <v>752.78</v>
      </c>
      <c r="E10" s="160">
        <v>77531.301999999996</v>
      </c>
      <c r="F10" s="161">
        <v>177066.49800000002</v>
      </c>
      <c r="G10" s="162">
        <v>106631.592</v>
      </c>
      <c r="H10" s="160">
        <v>304.92500000000001</v>
      </c>
      <c r="I10" s="161">
        <v>728.61500000000001</v>
      </c>
      <c r="J10" s="162">
        <v>458.24599999999998</v>
      </c>
      <c r="K10" s="160">
        <v>77226.376999999993</v>
      </c>
      <c r="L10" s="161">
        <v>176337.88300000003</v>
      </c>
      <c r="M10" s="162">
        <v>106173.34600000001</v>
      </c>
      <c r="N10" s="160">
        <v>73835.417000000001</v>
      </c>
      <c r="O10" s="161">
        <v>167104.29300000001</v>
      </c>
      <c r="P10" s="161">
        <v>101934.88600000003</v>
      </c>
      <c r="Q10" s="9"/>
      <c r="R10" s="9"/>
      <c r="S10" s="9"/>
      <c r="T10" s="9"/>
      <c r="U10" s="9"/>
      <c r="V10" s="9"/>
      <c r="W10" s="9"/>
    </row>
    <row r="11" spans="1:23" s="15" customFormat="1" x14ac:dyDescent="0.2">
      <c r="A11" s="124" t="s">
        <v>267</v>
      </c>
      <c r="H11" s="125"/>
      <c r="P11" s="14" t="s">
        <v>421</v>
      </c>
      <c r="Q11" s="17"/>
      <c r="R11" s="17"/>
      <c r="S11" s="17"/>
      <c r="T11" s="17"/>
      <c r="U11" s="17"/>
      <c r="V11" s="17"/>
      <c r="W11" s="17"/>
    </row>
    <row r="12" spans="1:23" s="22" customFormat="1" ht="12" x14ac:dyDescent="0.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 x14ac:dyDescent="0.2">
      <c r="A13" s="490"/>
      <c r="B13" s="493" t="s">
        <v>196</v>
      </c>
      <c r="C13" s="494"/>
      <c r="D13" s="495"/>
      <c r="E13" s="493" t="s">
        <v>19</v>
      </c>
      <c r="F13" s="494"/>
      <c r="G13" s="495"/>
      <c r="H13" s="493" t="s">
        <v>207</v>
      </c>
      <c r="I13" s="494"/>
      <c r="J13" s="495"/>
      <c r="K13" s="493" t="s">
        <v>6</v>
      </c>
      <c r="L13" s="494"/>
      <c r="M13" s="495"/>
      <c r="N13" s="493" t="s">
        <v>190</v>
      </c>
      <c r="O13" s="494"/>
      <c r="P13" s="494"/>
      <c r="Q13" s="9"/>
      <c r="R13" s="9"/>
      <c r="S13" s="9"/>
      <c r="T13" s="9"/>
      <c r="U13" s="9"/>
      <c r="V13" s="9"/>
      <c r="W13" s="9"/>
    </row>
    <row r="14" spans="1:23" s="22" customFormat="1" ht="12" x14ac:dyDescent="0.2">
      <c r="A14" s="491"/>
      <c r="B14" s="465" t="s">
        <v>177</v>
      </c>
      <c r="C14" s="466"/>
      <c r="D14" s="467"/>
      <c r="E14" s="483" t="s">
        <v>5</v>
      </c>
      <c r="F14" s="484"/>
      <c r="G14" s="492"/>
      <c r="H14" s="483" t="s">
        <v>5</v>
      </c>
      <c r="I14" s="484"/>
      <c r="J14" s="492"/>
      <c r="K14" s="483" t="s">
        <v>5</v>
      </c>
      <c r="L14" s="484"/>
      <c r="M14" s="492"/>
      <c r="N14" s="483" t="s">
        <v>5</v>
      </c>
      <c r="O14" s="484"/>
      <c r="P14" s="484"/>
      <c r="Q14" s="9"/>
      <c r="R14" s="9"/>
      <c r="S14" s="9"/>
      <c r="T14" s="9"/>
      <c r="U14" s="9"/>
      <c r="V14" s="9"/>
      <c r="W14" s="9"/>
    </row>
    <row r="15" spans="1:23" s="22" customFormat="1" ht="12" x14ac:dyDescent="0.2">
      <c r="A15" s="176"/>
      <c r="B15" s="134" t="s">
        <v>60</v>
      </c>
      <c r="C15" s="135" t="s">
        <v>61</v>
      </c>
      <c r="D15" s="136" t="s">
        <v>62</v>
      </c>
      <c r="E15" s="134" t="s">
        <v>60</v>
      </c>
      <c r="F15" s="135" t="s">
        <v>61</v>
      </c>
      <c r="G15" s="136" t="s">
        <v>62</v>
      </c>
      <c r="H15" s="134" t="s">
        <v>60</v>
      </c>
      <c r="I15" s="135" t="s">
        <v>61</v>
      </c>
      <c r="J15" s="136" t="s">
        <v>62</v>
      </c>
      <c r="K15" s="134" t="s">
        <v>60</v>
      </c>
      <c r="L15" s="135" t="s">
        <v>61</v>
      </c>
      <c r="M15" s="136" t="s">
        <v>62</v>
      </c>
      <c r="N15" s="134" t="s">
        <v>60</v>
      </c>
      <c r="O15" s="135" t="s">
        <v>61</v>
      </c>
      <c r="P15" s="135" t="s">
        <v>62</v>
      </c>
      <c r="Q15" s="9"/>
      <c r="R15" s="9"/>
      <c r="S15" s="9"/>
      <c r="T15" s="9"/>
      <c r="U15" s="9"/>
      <c r="V15" s="9"/>
      <c r="W15" s="9"/>
    </row>
    <row r="16" spans="1:23" s="22" customFormat="1" ht="12" x14ac:dyDescent="0.2">
      <c r="A16" s="485" t="s">
        <v>18</v>
      </c>
      <c r="B16" s="487">
        <f>D17</f>
        <v>1171.5</v>
      </c>
      <c r="C16" s="488"/>
      <c r="D16" s="489"/>
      <c r="E16" s="487">
        <f>SUM(E17:G17)</f>
        <v>319371.446</v>
      </c>
      <c r="F16" s="488"/>
      <c r="G16" s="489"/>
      <c r="H16" s="487">
        <f>SUM(H17:J17)</f>
        <v>413837.55999999994</v>
      </c>
      <c r="I16" s="488"/>
      <c r="J16" s="489"/>
      <c r="K16" s="487">
        <f>SUM(K17:M17)</f>
        <v>315050.71600000001</v>
      </c>
      <c r="L16" s="488"/>
      <c r="M16" s="489"/>
      <c r="N16" s="487">
        <f>SUM(N17:P17)</f>
        <v>333976.41599999997</v>
      </c>
      <c r="O16" s="488"/>
      <c r="P16" s="488"/>
      <c r="Q16" s="9"/>
      <c r="R16" s="9"/>
      <c r="S16" s="9"/>
      <c r="T16" s="9"/>
      <c r="U16" s="9"/>
      <c r="V16" s="9"/>
      <c r="W16" s="9"/>
    </row>
    <row r="17" spans="1:23" s="22" customFormat="1" ht="12" x14ac:dyDescent="0.2">
      <c r="A17" s="486"/>
      <c r="B17" s="275">
        <v>1171.5</v>
      </c>
      <c r="C17" s="177">
        <v>1171.5</v>
      </c>
      <c r="D17" s="276">
        <v>1171.5</v>
      </c>
      <c r="E17" s="275">
        <v>118539.97</v>
      </c>
      <c r="F17" s="177">
        <v>107600.56600000001</v>
      </c>
      <c r="G17" s="276">
        <v>93230.91</v>
      </c>
      <c r="H17" s="275">
        <v>155440.84</v>
      </c>
      <c r="I17" s="177">
        <v>138839.87</v>
      </c>
      <c r="J17" s="276">
        <v>119556.85</v>
      </c>
      <c r="K17" s="275">
        <v>116977.73</v>
      </c>
      <c r="L17" s="177">
        <v>106108.436</v>
      </c>
      <c r="M17" s="276">
        <v>91964.55</v>
      </c>
      <c r="N17" s="275">
        <v>121225.23000000001</v>
      </c>
      <c r="O17" s="177">
        <v>115972.106</v>
      </c>
      <c r="P17" s="177">
        <v>96779.079999999987</v>
      </c>
      <c r="Q17" s="9"/>
      <c r="R17" s="9"/>
      <c r="S17" s="9"/>
      <c r="T17" s="9"/>
      <c r="U17" s="9"/>
      <c r="V17" s="9"/>
      <c r="W17" s="9"/>
    </row>
    <row r="18" spans="1:23" s="15" customFormat="1" ht="11.25" x14ac:dyDescent="0.2">
      <c r="A18" s="113"/>
      <c r="B18" s="114"/>
      <c r="C18" s="114"/>
      <c r="D18" s="114"/>
      <c r="E18" s="114"/>
      <c r="F18" s="114"/>
      <c r="G18" s="114"/>
      <c r="P18" s="14" t="s">
        <v>420</v>
      </c>
      <c r="Q18" s="17"/>
      <c r="R18" s="17"/>
      <c r="S18" s="17"/>
      <c r="T18" s="17"/>
      <c r="U18" s="17"/>
      <c r="V18" s="17"/>
      <c r="W18" s="17"/>
    </row>
    <row r="19" spans="1:23" s="22" customFormat="1" ht="12" x14ac:dyDescent="0.2">
      <c r="Q19" s="9"/>
      <c r="R19" s="9"/>
      <c r="S19" s="9"/>
      <c r="T19" s="9"/>
      <c r="U19" s="9"/>
      <c r="V19" s="9"/>
      <c r="W19" s="9"/>
    </row>
    <row r="20" spans="1:23" s="22" customFormat="1" ht="12" x14ac:dyDescent="0.2">
      <c r="Q20" s="9"/>
      <c r="R20" s="9"/>
      <c r="S20" s="9"/>
      <c r="T20" s="9"/>
      <c r="U20" s="9"/>
      <c r="V20" s="9"/>
      <c r="W20" s="9"/>
    </row>
    <row r="21" spans="1:23" s="22" customFormat="1" ht="12" x14ac:dyDescent="0.2">
      <c r="Q21" s="9"/>
      <c r="R21" s="9"/>
      <c r="S21" s="9"/>
      <c r="T21" s="9"/>
      <c r="U21" s="9"/>
      <c r="V21" s="9"/>
      <c r="W21" s="9"/>
    </row>
    <row r="22" spans="1:23" s="22" customFormat="1" ht="12" x14ac:dyDescent="0.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 x14ac:dyDescent="0.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 x14ac:dyDescent="0.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 x14ac:dyDescent="0.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 x14ac:dyDescent="0.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 x14ac:dyDescent="0.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 x14ac:dyDescent="0.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 x14ac:dyDescent="0.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 x14ac:dyDescent="0.2">
      <c r="Q30" s="9"/>
      <c r="R30" s="9"/>
      <c r="S30" s="9"/>
      <c r="T30" s="9"/>
      <c r="U30" s="9"/>
      <c r="V30" s="9"/>
      <c r="W30" s="9"/>
    </row>
    <row r="31" spans="1:23" s="22" customFormat="1" ht="12" x14ac:dyDescent="0.2">
      <c r="Q31" s="9"/>
      <c r="R31" s="9"/>
      <c r="S31" s="9"/>
      <c r="T31" s="9"/>
      <c r="U31" s="9"/>
      <c r="V31" s="9"/>
      <c r="W31" s="9"/>
    </row>
    <row r="32" spans="1:23" s="22" customFormat="1" ht="12" x14ac:dyDescent="0.2">
      <c r="Q32" s="9"/>
      <c r="R32" s="9"/>
      <c r="S32" s="9"/>
      <c r="T32" s="9"/>
      <c r="U32" s="9"/>
      <c r="V32" s="9"/>
      <c r="W32" s="9"/>
    </row>
    <row r="33" spans="17:23" s="22" customFormat="1" ht="12" x14ac:dyDescent="0.2">
      <c r="Q33" s="9"/>
      <c r="R33" s="9"/>
      <c r="S33" s="9"/>
      <c r="T33" s="9"/>
      <c r="U33" s="9"/>
      <c r="V33" s="9"/>
      <c r="W33" s="9"/>
    </row>
    <row r="34" spans="17:23" s="22" customFormat="1" ht="12" x14ac:dyDescent="0.2">
      <c r="Q34" s="9"/>
      <c r="R34" s="9"/>
      <c r="S34" s="9"/>
      <c r="T34" s="9"/>
      <c r="U34" s="9"/>
      <c r="V34" s="9"/>
      <c r="W34" s="9"/>
    </row>
    <row r="35" spans="17:23" s="22" customFormat="1" ht="12" x14ac:dyDescent="0.2">
      <c r="Q35" s="9"/>
      <c r="R35" s="9"/>
      <c r="S35" s="9"/>
      <c r="T35" s="9"/>
      <c r="U35" s="9"/>
      <c r="V35" s="9"/>
      <c r="W35" s="9"/>
    </row>
    <row r="36" spans="17:23" s="22" customFormat="1" ht="12" x14ac:dyDescent="0.2">
      <c r="Q36" s="9"/>
      <c r="R36" s="9"/>
      <c r="S36" s="9"/>
      <c r="T36" s="9"/>
      <c r="U36" s="9"/>
      <c r="V36" s="9"/>
      <c r="W36" s="9"/>
    </row>
    <row r="37" spans="17:23" s="22" customFormat="1" ht="12" x14ac:dyDescent="0.2">
      <c r="Q37" s="9"/>
      <c r="R37" s="9"/>
      <c r="S37" s="9"/>
      <c r="T37" s="9"/>
      <c r="U37" s="9"/>
      <c r="V37" s="9"/>
      <c r="W37" s="9"/>
    </row>
    <row r="38" spans="17:23" s="22" customFormat="1" ht="12" x14ac:dyDescent="0.2">
      <c r="Q38" s="9"/>
      <c r="R38" s="9"/>
      <c r="S38" s="9"/>
      <c r="T38" s="9"/>
      <c r="U38" s="9"/>
      <c r="V38" s="9"/>
      <c r="W38" s="9"/>
    </row>
    <row r="39" spans="17:23" s="22" customFormat="1" ht="12" x14ac:dyDescent="0.2">
      <c r="Q39" s="9"/>
      <c r="R39" s="9"/>
      <c r="S39" s="9"/>
      <c r="T39" s="9"/>
      <c r="U39" s="9"/>
      <c r="V39" s="9"/>
      <c r="W39" s="9"/>
    </row>
    <row r="40" spans="17:23" s="22" customFormat="1" ht="12" x14ac:dyDescent="0.2">
      <c r="Q40" s="9"/>
      <c r="R40" s="9"/>
      <c r="S40" s="9"/>
      <c r="T40" s="9"/>
      <c r="U40" s="9"/>
      <c r="V40" s="9"/>
      <c r="W40" s="9"/>
    </row>
    <row r="41" spans="17:23" s="22" customFormat="1" ht="12" x14ac:dyDescent="0.2">
      <c r="Q41" s="9"/>
      <c r="R41" s="9"/>
      <c r="S41" s="9"/>
      <c r="T41" s="9"/>
      <c r="U41" s="9"/>
      <c r="V41" s="9"/>
      <c r="W41" s="9"/>
    </row>
    <row r="42" spans="17:23" s="22" customFormat="1" ht="12" x14ac:dyDescent="0.2">
      <c r="Q42" s="9"/>
      <c r="R42" s="9"/>
      <c r="S42" s="9"/>
      <c r="T42" s="9"/>
      <c r="U42" s="9"/>
      <c r="V42" s="9"/>
      <c r="W42" s="9"/>
    </row>
    <row r="43" spans="17:23" s="22" customFormat="1" ht="12" x14ac:dyDescent="0.2">
      <c r="Q43" s="9"/>
      <c r="R43" s="9"/>
      <c r="S43" s="9"/>
      <c r="T43" s="9"/>
      <c r="U43" s="9"/>
      <c r="V43" s="9"/>
      <c r="W43" s="9"/>
    </row>
    <row r="44" spans="17:23" s="22" customFormat="1" ht="12" x14ac:dyDescent="0.2">
      <c r="Q44" s="9"/>
      <c r="R44" s="9"/>
      <c r="S44" s="9"/>
      <c r="T44" s="9"/>
      <c r="U44" s="9"/>
      <c r="V44" s="9"/>
      <c r="W44" s="9"/>
    </row>
  </sheetData>
  <mergeCells count="34">
    <mergeCell ref="N6:P6"/>
    <mergeCell ref="N13:P13"/>
    <mergeCell ref="H3:J3"/>
    <mergeCell ref="K3:M3"/>
    <mergeCell ref="N3:P3"/>
    <mergeCell ref="H6:J6"/>
    <mergeCell ref="K6:M6"/>
    <mergeCell ref="N4:P4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 x14ac:dyDescent="0.2"/>
  <cols>
    <col min="1" max="1" width="16.42578125" style="22" customWidth="1"/>
    <col min="2" max="4" width="8.42578125" style="22" customWidth="1"/>
    <col min="5" max="7" width="8.5703125" style="22" customWidth="1"/>
    <col min="8" max="10" width="8.425781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8" customFormat="1" ht="15.75" x14ac:dyDescent="0.25">
      <c r="A1" s="175" t="s">
        <v>388</v>
      </c>
      <c r="P1" s="129" t="str">
        <f>Titulní!A35</f>
        <v>I. čtvrtletí 2021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 x14ac:dyDescent="0.2">
      <c r="A3" s="490"/>
      <c r="B3" s="493" t="s">
        <v>196</v>
      </c>
      <c r="C3" s="494"/>
      <c r="D3" s="495"/>
      <c r="E3" s="493" t="s">
        <v>19</v>
      </c>
      <c r="F3" s="494"/>
      <c r="G3" s="495"/>
      <c r="H3" s="493" t="s">
        <v>202</v>
      </c>
      <c r="I3" s="494"/>
      <c r="J3" s="495"/>
      <c r="K3" s="493" t="s">
        <v>6</v>
      </c>
      <c r="L3" s="494"/>
      <c r="M3" s="495"/>
      <c r="N3" s="493" t="s">
        <v>190</v>
      </c>
      <c r="O3" s="494"/>
      <c r="P3" s="494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 x14ac:dyDescent="0.2">
      <c r="A4" s="491"/>
      <c r="B4" s="465" t="s">
        <v>177</v>
      </c>
      <c r="C4" s="466"/>
      <c r="D4" s="467"/>
      <c r="E4" s="483" t="s">
        <v>5</v>
      </c>
      <c r="F4" s="484"/>
      <c r="G4" s="492"/>
      <c r="H4" s="483" t="s">
        <v>5</v>
      </c>
      <c r="I4" s="484"/>
      <c r="J4" s="492"/>
      <c r="K4" s="483" t="s">
        <v>5</v>
      </c>
      <c r="L4" s="484"/>
      <c r="M4" s="492"/>
      <c r="N4" s="483" t="s">
        <v>5</v>
      </c>
      <c r="O4" s="484"/>
      <c r="P4" s="484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">
      <c r="A5" s="176"/>
      <c r="B5" s="134" t="s">
        <v>60</v>
      </c>
      <c r="C5" s="135" t="s">
        <v>61</v>
      </c>
      <c r="D5" s="136" t="s">
        <v>62</v>
      </c>
      <c r="E5" s="134" t="s">
        <v>60</v>
      </c>
      <c r="F5" s="135" t="s">
        <v>61</v>
      </c>
      <c r="G5" s="136" t="s">
        <v>62</v>
      </c>
      <c r="H5" s="134" t="s">
        <v>60</v>
      </c>
      <c r="I5" s="135" t="s">
        <v>61</v>
      </c>
      <c r="J5" s="136" t="s">
        <v>62</v>
      </c>
      <c r="K5" s="134" t="s">
        <v>60</v>
      </c>
      <c r="L5" s="135" t="s">
        <v>61</v>
      </c>
      <c r="M5" s="136" t="s">
        <v>62</v>
      </c>
      <c r="N5" s="134" t="s">
        <v>60</v>
      </c>
      <c r="O5" s="135" t="s">
        <v>61</v>
      </c>
      <c r="P5" s="135" t="s">
        <v>62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 x14ac:dyDescent="0.2">
      <c r="A6" s="485" t="s">
        <v>398</v>
      </c>
      <c r="B6" s="448">
        <f>D7</f>
        <v>2056.4569800000008</v>
      </c>
      <c r="C6" s="449"/>
      <c r="D6" s="450"/>
      <c r="E6" s="448">
        <f>SUM(E7:G7)</f>
        <v>313064.96300000005</v>
      </c>
      <c r="F6" s="449"/>
      <c r="G6" s="450"/>
      <c r="H6" s="448">
        <f>SUM(H7:J7)</f>
        <v>3315.1330000000007</v>
      </c>
      <c r="I6" s="449"/>
      <c r="J6" s="450"/>
      <c r="K6" s="448">
        <f>SUM(K7:M7)</f>
        <v>309749.83</v>
      </c>
      <c r="L6" s="449"/>
      <c r="M6" s="450"/>
      <c r="N6" s="448">
        <f>SUM(N7:P7)</f>
        <v>288060.31000000006</v>
      </c>
      <c r="O6" s="449"/>
      <c r="P6" s="44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 x14ac:dyDescent="0.2">
      <c r="A7" s="486"/>
      <c r="B7" s="275">
        <f>SUM(B8:B13)</f>
        <v>2067.1811700000007</v>
      </c>
      <c r="C7" s="177">
        <f t="shared" ref="C7:P7" si="0">SUM(C8:C13)</f>
        <v>2063.3014700000012</v>
      </c>
      <c r="D7" s="276">
        <f t="shared" si="0"/>
        <v>2056.4569800000008</v>
      </c>
      <c r="E7" s="275">
        <f t="shared" si="0"/>
        <v>43890.547999999959</v>
      </c>
      <c r="F7" s="177">
        <f t="shared" si="0"/>
        <v>85145.83400000009</v>
      </c>
      <c r="G7" s="276">
        <f t="shared" si="0"/>
        <v>184028.58100000001</v>
      </c>
      <c r="H7" s="275">
        <f t="shared" si="0"/>
        <v>801.47100000000034</v>
      </c>
      <c r="I7" s="177">
        <f t="shared" si="0"/>
        <v>964.33099999999979</v>
      </c>
      <c r="J7" s="276">
        <f t="shared" si="0"/>
        <v>1549.3310000000004</v>
      </c>
      <c r="K7" s="275">
        <f t="shared" si="0"/>
        <v>43089.076999999954</v>
      </c>
      <c r="L7" s="177">
        <f t="shared" si="0"/>
        <v>84181.503000000084</v>
      </c>
      <c r="M7" s="276">
        <f t="shared" si="0"/>
        <v>182479.24999999997</v>
      </c>
      <c r="N7" s="275">
        <f t="shared" si="0"/>
        <v>40574.30399999996</v>
      </c>
      <c r="O7" s="177">
        <f t="shared" si="0"/>
        <v>78231.385000000038</v>
      </c>
      <c r="P7" s="177">
        <f t="shared" si="0"/>
        <v>169254.62100000004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">
      <c r="A8" s="178" t="s">
        <v>232</v>
      </c>
      <c r="B8" s="181">
        <v>89.840890000001238</v>
      </c>
      <c r="C8" s="161">
        <v>88.773280000001293</v>
      </c>
      <c r="D8" s="162">
        <v>86.519680000001244</v>
      </c>
      <c r="E8" s="160">
        <v>1761.0989999999849</v>
      </c>
      <c r="F8" s="161">
        <v>3482.6110000000158</v>
      </c>
      <c r="G8" s="162">
        <v>7010.964999999992</v>
      </c>
      <c r="H8" s="160">
        <v>4.4559999999999986</v>
      </c>
      <c r="I8" s="161">
        <v>4.2959999999999985</v>
      </c>
      <c r="J8" s="162">
        <v>5.0049999999999963</v>
      </c>
      <c r="K8" s="160">
        <v>1756.642999999985</v>
      </c>
      <c r="L8" s="161">
        <v>3478.315000000016</v>
      </c>
      <c r="M8" s="162">
        <v>7005.9599999999919</v>
      </c>
      <c r="N8" s="160">
        <v>776.37699999998279</v>
      </c>
      <c r="O8" s="161">
        <v>1920.1189999999963</v>
      </c>
      <c r="P8" s="161">
        <v>4186.5539999999964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">
      <c r="A9" s="178" t="s">
        <v>197</v>
      </c>
      <c r="B9" s="181">
        <v>147.78188999999944</v>
      </c>
      <c r="C9" s="158">
        <v>146.58347999999953</v>
      </c>
      <c r="D9" s="159">
        <v>143.30136999999939</v>
      </c>
      <c r="E9" s="157">
        <v>2277.4720000000025</v>
      </c>
      <c r="F9" s="182">
        <v>4976.0460000000048</v>
      </c>
      <c r="G9" s="159">
        <v>11025.85500000002</v>
      </c>
      <c r="H9" s="157">
        <v>7.5029999999999948</v>
      </c>
      <c r="I9" s="158">
        <v>9.2479999999999905</v>
      </c>
      <c r="J9" s="159">
        <v>13.295999999999987</v>
      </c>
      <c r="K9" s="157">
        <v>2269.9690000000023</v>
      </c>
      <c r="L9" s="182">
        <v>4966.7980000000052</v>
      </c>
      <c r="M9" s="159">
        <v>11012.559000000019</v>
      </c>
      <c r="N9" s="157">
        <v>1164.0199999999927</v>
      </c>
      <c r="O9" s="179">
        <v>2710.2909999999961</v>
      </c>
      <c r="P9" s="179">
        <v>6287.9670000000242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">
      <c r="A10" s="178" t="s">
        <v>210</v>
      </c>
      <c r="B10" s="181">
        <v>58.390589999999925</v>
      </c>
      <c r="C10" s="158">
        <v>58.410549999999922</v>
      </c>
      <c r="D10" s="159">
        <v>57.076389999999947</v>
      </c>
      <c r="E10" s="157">
        <v>943.56999999999869</v>
      </c>
      <c r="F10" s="182">
        <v>2065.5279999999966</v>
      </c>
      <c r="G10" s="159">
        <v>4579.429000000001</v>
      </c>
      <c r="H10" s="157">
        <v>50.667999999999992</v>
      </c>
      <c r="I10" s="158">
        <v>56.929999999999993</v>
      </c>
      <c r="J10" s="159">
        <v>72.388000000000005</v>
      </c>
      <c r="K10" s="157">
        <v>892.90199999999868</v>
      </c>
      <c r="L10" s="182">
        <v>2008.5979999999965</v>
      </c>
      <c r="M10" s="159">
        <v>4507.0410000000011</v>
      </c>
      <c r="N10" s="157">
        <v>887.01800000000026</v>
      </c>
      <c r="O10" s="179">
        <v>1593.6330000000007</v>
      </c>
      <c r="P10" s="179">
        <v>3318.3600000000015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">
      <c r="A11" s="178" t="s">
        <v>198</v>
      </c>
      <c r="B11" s="181">
        <v>456.98716999999999</v>
      </c>
      <c r="C11" s="158">
        <v>456.84656999999999</v>
      </c>
      <c r="D11" s="159">
        <v>456.74622999999997</v>
      </c>
      <c r="E11" s="157">
        <v>9353.0729999999876</v>
      </c>
      <c r="F11" s="182">
        <v>18681.450000000023</v>
      </c>
      <c r="G11" s="159">
        <v>40651.718999999975</v>
      </c>
      <c r="H11" s="157">
        <v>156.41700000000006</v>
      </c>
      <c r="I11" s="158">
        <v>206.72899999999987</v>
      </c>
      <c r="J11" s="159">
        <v>344.06900000000013</v>
      </c>
      <c r="K11" s="157">
        <v>9196.6559999999881</v>
      </c>
      <c r="L11" s="182">
        <v>18474.721000000023</v>
      </c>
      <c r="M11" s="159">
        <v>40307.649999999972</v>
      </c>
      <c r="N11" s="157">
        <v>8848.0500000000102</v>
      </c>
      <c r="O11" s="179">
        <v>17246.292999999998</v>
      </c>
      <c r="P11" s="179">
        <v>36906.152999999947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">
      <c r="A12" s="178" t="s">
        <v>199</v>
      </c>
      <c r="B12" s="181">
        <v>981.94259000000022</v>
      </c>
      <c r="C12" s="158">
        <v>980.44955000000027</v>
      </c>
      <c r="D12" s="159">
        <v>980.57489000000032</v>
      </c>
      <c r="E12" s="157">
        <v>21821.748999999982</v>
      </c>
      <c r="F12" s="182">
        <v>41867.754000000044</v>
      </c>
      <c r="G12" s="159">
        <v>89802.637000000017</v>
      </c>
      <c r="H12" s="157">
        <v>369.91000000000025</v>
      </c>
      <c r="I12" s="158">
        <v>434.00500000000005</v>
      </c>
      <c r="J12" s="159">
        <v>665.47100000000023</v>
      </c>
      <c r="K12" s="157">
        <v>21451.838999999982</v>
      </c>
      <c r="L12" s="182">
        <v>41433.749000000047</v>
      </c>
      <c r="M12" s="159">
        <v>89137.166000000012</v>
      </c>
      <c r="N12" s="157">
        <v>21347.564999999977</v>
      </c>
      <c r="O12" s="179">
        <v>41054.184000000037</v>
      </c>
      <c r="P12" s="179">
        <v>88313.259000000064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 x14ac:dyDescent="0.2">
      <c r="A13" s="178" t="s">
        <v>200</v>
      </c>
      <c r="B13" s="181">
        <v>332.23803999999996</v>
      </c>
      <c r="C13" s="161">
        <v>332.23803999999996</v>
      </c>
      <c r="D13" s="162">
        <v>332.23841999999996</v>
      </c>
      <c r="E13" s="160">
        <v>7733.5850000000009</v>
      </c>
      <c r="F13" s="161">
        <v>14072.445</v>
      </c>
      <c r="G13" s="162">
        <v>30957.975999999991</v>
      </c>
      <c r="H13" s="160">
        <v>212.51700000000002</v>
      </c>
      <c r="I13" s="161">
        <v>253.12299999999996</v>
      </c>
      <c r="J13" s="162">
        <v>449.10200000000003</v>
      </c>
      <c r="K13" s="160">
        <v>7521.0680000000011</v>
      </c>
      <c r="L13" s="161">
        <v>13819.322</v>
      </c>
      <c r="M13" s="162">
        <v>30508.873999999993</v>
      </c>
      <c r="N13" s="160">
        <v>7551.2739999999994</v>
      </c>
      <c r="O13" s="161">
        <v>13706.864999999998</v>
      </c>
      <c r="P13" s="161">
        <v>30242.327999999994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x14ac:dyDescent="0.2">
      <c r="A14" s="124" t="s">
        <v>267</v>
      </c>
      <c r="K14" s="72"/>
      <c r="P14" s="14" t="s">
        <v>104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 x14ac:dyDescent="0.2"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.75" x14ac:dyDescent="0.25">
      <c r="A25" s="180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107"/>
    </row>
    <row r="26" spans="1:28" ht="4.5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 x14ac:dyDescent="0.2">
      <c r="A27" s="490"/>
      <c r="B27" s="493" t="s">
        <v>196</v>
      </c>
      <c r="C27" s="494"/>
      <c r="D27" s="495"/>
      <c r="E27" s="493" t="s">
        <v>19</v>
      </c>
      <c r="F27" s="494"/>
      <c r="G27" s="495"/>
      <c r="H27" s="493" t="s">
        <v>202</v>
      </c>
      <c r="I27" s="494"/>
      <c r="J27" s="495"/>
      <c r="K27" s="493" t="s">
        <v>6</v>
      </c>
      <c r="L27" s="494"/>
      <c r="M27" s="495"/>
      <c r="N27" s="493" t="s">
        <v>190</v>
      </c>
      <c r="O27" s="494"/>
      <c r="P27" s="494"/>
    </row>
    <row r="28" spans="1:28" ht="12" customHeight="1" x14ac:dyDescent="0.2">
      <c r="A28" s="491"/>
      <c r="B28" s="465" t="s">
        <v>177</v>
      </c>
      <c r="C28" s="466"/>
      <c r="D28" s="467"/>
      <c r="E28" s="483" t="s">
        <v>5</v>
      </c>
      <c r="F28" s="484"/>
      <c r="G28" s="492"/>
      <c r="H28" s="483" t="s">
        <v>5</v>
      </c>
      <c r="I28" s="484"/>
      <c r="J28" s="492"/>
      <c r="K28" s="483" t="s">
        <v>5</v>
      </c>
      <c r="L28" s="484"/>
      <c r="M28" s="492"/>
      <c r="N28" s="483" t="s">
        <v>5</v>
      </c>
      <c r="O28" s="484"/>
      <c r="P28" s="484"/>
    </row>
    <row r="29" spans="1:28" x14ac:dyDescent="0.2">
      <c r="A29" s="176"/>
      <c r="B29" s="134" t="s">
        <v>60</v>
      </c>
      <c r="C29" s="135" t="s">
        <v>61</v>
      </c>
      <c r="D29" s="136" t="s">
        <v>62</v>
      </c>
      <c r="E29" s="134" t="s">
        <v>60</v>
      </c>
      <c r="F29" s="135" t="s">
        <v>61</v>
      </c>
      <c r="G29" s="136" t="s">
        <v>62</v>
      </c>
      <c r="H29" s="134" t="s">
        <v>60</v>
      </c>
      <c r="I29" s="135" t="s">
        <v>61</v>
      </c>
      <c r="J29" s="136" t="s">
        <v>62</v>
      </c>
      <c r="K29" s="134" t="s">
        <v>60</v>
      </c>
      <c r="L29" s="135" t="s">
        <v>61</v>
      </c>
      <c r="M29" s="136" t="s">
        <v>62</v>
      </c>
      <c r="N29" s="134" t="s">
        <v>60</v>
      </c>
      <c r="O29" s="135" t="s">
        <v>61</v>
      </c>
      <c r="P29" s="135" t="s">
        <v>62</v>
      </c>
    </row>
    <row r="30" spans="1:28" x14ac:dyDescent="0.2">
      <c r="A30" s="485" t="s">
        <v>399</v>
      </c>
      <c r="B30" s="448">
        <f>D31</f>
        <v>339.41190000000012</v>
      </c>
      <c r="C30" s="449"/>
      <c r="D30" s="450"/>
      <c r="E30" s="448">
        <f>SUM(E31:G31)</f>
        <v>154422.00099999999</v>
      </c>
      <c r="F30" s="449"/>
      <c r="G30" s="450"/>
      <c r="H30" s="448">
        <f>SUM(H31:J31)</f>
        <v>1990.2639999999997</v>
      </c>
      <c r="I30" s="449"/>
      <c r="J30" s="450"/>
      <c r="K30" s="448">
        <f>SUM(K31:M31)</f>
        <v>152431.73699999999</v>
      </c>
      <c r="L30" s="449"/>
      <c r="M30" s="450"/>
      <c r="N30" s="448">
        <f>SUM(N31:P31)</f>
        <v>152443.03400000001</v>
      </c>
      <c r="O30" s="449"/>
      <c r="P30" s="449"/>
    </row>
    <row r="31" spans="1:28" x14ac:dyDescent="0.2">
      <c r="A31" s="486"/>
      <c r="B31" s="275">
        <f>SUM(B32:B35)</f>
        <v>339.41190000000012</v>
      </c>
      <c r="C31" s="177">
        <f t="shared" ref="C31:P31" si="1">SUM(C32:C35)</f>
        <v>339.41190000000012</v>
      </c>
      <c r="D31" s="276">
        <f t="shared" si="1"/>
        <v>339.41190000000012</v>
      </c>
      <c r="E31" s="275">
        <f t="shared" si="1"/>
        <v>54126.023000000037</v>
      </c>
      <c r="F31" s="177">
        <f t="shared" si="1"/>
        <v>44859.880999999965</v>
      </c>
      <c r="G31" s="276">
        <f t="shared" si="1"/>
        <v>55436.096999999987</v>
      </c>
      <c r="H31" s="275">
        <f t="shared" si="1"/>
        <v>710.77899999999977</v>
      </c>
      <c r="I31" s="177">
        <f t="shared" si="1"/>
        <v>562.62000000000012</v>
      </c>
      <c r="J31" s="276">
        <f t="shared" si="1"/>
        <v>716.86499999999978</v>
      </c>
      <c r="K31" s="275">
        <f t="shared" si="1"/>
        <v>53415.244000000035</v>
      </c>
      <c r="L31" s="177">
        <f t="shared" si="1"/>
        <v>44297.260999999962</v>
      </c>
      <c r="M31" s="276">
        <f t="shared" si="1"/>
        <v>54719.231999999989</v>
      </c>
      <c r="N31" s="275">
        <f t="shared" si="1"/>
        <v>53415.95900000001</v>
      </c>
      <c r="O31" s="177">
        <f t="shared" si="1"/>
        <v>44310.449000000008</v>
      </c>
      <c r="P31" s="177">
        <f t="shared" si="1"/>
        <v>54716.625999999989</v>
      </c>
    </row>
    <row r="32" spans="1:28" x14ac:dyDescent="0.2">
      <c r="A32" s="178" t="s">
        <v>208</v>
      </c>
      <c r="B32" s="181">
        <v>2.7818999999999998</v>
      </c>
      <c r="C32" s="161">
        <v>2.7818999999999998</v>
      </c>
      <c r="D32" s="162">
        <v>2.7818999999999998</v>
      </c>
      <c r="E32" s="160">
        <v>137.34900000000002</v>
      </c>
      <c r="F32" s="161">
        <v>111.61399999999998</v>
      </c>
      <c r="G32" s="162">
        <v>119.13100000000001</v>
      </c>
      <c r="H32" s="160">
        <v>3.883</v>
      </c>
      <c r="I32" s="161">
        <v>3.3069999999999999</v>
      </c>
      <c r="J32" s="162">
        <v>3.6390000000000002</v>
      </c>
      <c r="K32" s="160">
        <v>133.46600000000001</v>
      </c>
      <c r="L32" s="161">
        <v>108.30699999999997</v>
      </c>
      <c r="M32" s="162">
        <v>115.49200000000002</v>
      </c>
      <c r="N32" s="160">
        <v>132.03</v>
      </c>
      <c r="O32" s="161">
        <v>107.41400000000002</v>
      </c>
      <c r="P32" s="161">
        <v>114.92</v>
      </c>
    </row>
    <row r="33" spans="1:16" x14ac:dyDescent="0.2">
      <c r="A33" s="178" t="s">
        <v>209</v>
      </c>
      <c r="B33" s="181">
        <v>5.76</v>
      </c>
      <c r="C33" s="158">
        <v>5.76</v>
      </c>
      <c r="D33" s="159">
        <v>5.76</v>
      </c>
      <c r="E33" s="157">
        <v>505.03599999999994</v>
      </c>
      <c r="F33" s="182">
        <v>525.05500000000006</v>
      </c>
      <c r="G33" s="159">
        <v>675.029</v>
      </c>
      <c r="H33" s="157">
        <v>7.8900000000000006</v>
      </c>
      <c r="I33" s="158">
        <v>7.6109999999999989</v>
      </c>
      <c r="J33" s="159">
        <v>9.9749999999999996</v>
      </c>
      <c r="K33" s="157">
        <v>497.14599999999996</v>
      </c>
      <c r="L33" s="182">
        <v>517.44400000000007</v>
      </c>
      <c r="M33" s="159">
        <v>665.05399999999997</v>
      </c>
      <c r="N33" s="157">
        <v>495.04199999999997</v>
      </c>
      <c r="O33" s="179">
        <v>515.62600000000009</v>
      </c>
      <c r="P33" s="179">
        <v>662.61099999999988</v>
      </c>
    </row>
    <row r="34" spans="1:16" x14ac:dyDescent="0.2">
      <c r="A34" s="178" t="s">
        <v>211</v>
      </c>
      <c r="B34" s="181">
        <v>57.879999999999995</v>
      </c>
      <c r="C34" s="158">
        <v>57.879999999999995</v>
      </c>
      <c r="D34" s="159">
        <v>57.879999999999995</v>
      </c>
      <c r="E34" s="157">
        <v>9304.8940000000002</v>
      </c>
      <c r="F34" s="182">
        <v>7684.375</v>
      </c>
      <c r="G34" s="159">
        <v>9333.8230000000003</v>
      </c>
      <c r="H34" s="157">
        <v>88.101000000000013</v>
      </c>
      <c r="I34" s="158">
        <v>63.588000000000001</v>
      </c>
      <c r="J34" s="159">
        <v>86.676000000000016</v>
      </c>
      <c r="K34" s="157">
        <v>9216.7929999999997</v>
      </c>
      <c r="L34" s="182">
        <v>7620.7870000000003</v>
      </c>
      <c r="M34" s="159">
        <v>9247.1470000000008</v>
      </c>
      <c r="N34" s="157">
        <v>9219.4690000000028</v>
      </c>
      <c r="O34" s="179">
        <v>7623.0749999999971</v>
      </c>
      <c r="P34" s="179">
        <v>9247.8770000000004</v>
      </c>
    </row>
    <row r="35" spans="1:16" x14ac:dyDescent="0.2">
      <c r="A35" s="178" t="s">
        <v>212</v>
      </c>
      <c r="B35" s="181">
        <v>272.99000000000012</v>
      </c>
      <c r="C35" s="161">
        <v>272.99000000000012</v>
      </c>
      <c r="D35" s="162">
        <v>272.99000000000012</v>
      </c>
      <c r="E35" s="160">
        <v>44178.744000000035</v>
      </c>
      <c r="F35" s="161">
        <v>36538.836999999963</v>
      </c>
      <c r="G35" s="162">
        <v>45308.113999999987</v>
      </c>
      <c r="H35" s="160">
        <v>610.90499999999975</v>
      </c>
      <c r="I35" s="161">
        <v>488.11400000000015</v>
      </c>
      <c r="J35" s="162">
        <v>616.57499999999982</v>
      </c>
      <c r="K35" s="160">
        <v>43567.839000000036</v>
      </c>
      <c r="L35" s="161">
        <v>36050.722999999962</v>
      </c>
      <c r="M35" s="162">
        <v>44691.53899999999</v>
      </c>
      <c r="N35" s="160">
        <v>43569.418000000005</v>
      </c>
      <c r="O35" s="161">
        <v>36064.33400000001</v>
      </c>
      <c r="P35" s="161">
        <v>44691.217999999993</v>
      </c>
    </row>
    <row r="36" spans="1:16" s="15" customFormat="1" ht="12.75" x14ac:dyDescent="0.2">
      <c r="A36" s="124" t="s">
        <v>267</v>
      </c>
      <c r="B36" s="17"/>
      <c r="C36" s="17"/>
      <c r="D36" s="17"/>
      <c r="E36" s="17"/>
      <c r="F36" s="17"/>
      <c r="G36" s="17"/>
      <c r="H36" s="17"/>
      <c r="I36" s="17"/>
      <c r="J36" s="17"/>
      <c r="K36" s="73"/>
      <c r="L36" s="17"/>
      <c r="M36" s="17"/>
      <c r="N36" s="17"/>
      <c r="O36" s="17"/>
      <c r="P36" s="14" t="s">
        <v>104</v>
      </c>
    </row>
    <row r="37" spans="1:16" x14ac:dyDescent="0.2">
      <c r="A37" s="37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</row>
    <row r="38" spans="1:16" ht="13.5" customHeight="1" x14ac:dyDescent="0.2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</row>
    <row r="39" spans="1:16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  <mergeCell ref="N30:P30"/>
    <mergeCell ref="A30:A31"/>
    <mergeCell ref="B30:D30"/>
    <mergeCell ref="E30:G30"/>
    <mergeCell ref="H30:J30"/>
    <mergeCell ref="K30:M30"/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 x14ac:dyDescent="0.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8" customFormat="1" ht="15.75" x14ac:dyDescent="0.25">
      <c r="A1" s="175" t="s">
        <v>387</v>
      </c>
      <c r="B1" s="106"/>
      <c r="C1" s="106"/>
      <c r="D1" s="106"/>
      <c r="M1" s="129" t="str">
        <f>Titulní!A35</f>
        <v>I. čtvrtletí 2021</v>
      </c>
    </row>
    <row r="2" spans="1:13" ht="6" customHeight="1" x14ac:dyDescent="0.2"/>
    <row r="3" spans="1:13" ht="12.75" customHeight="1" x14ac:dyDescent="0.2">
      <c r="A3" s="490"/>
      <c r="B3" s="493" t="s">
        <v>19</v>
      </c>
      <c r="C3" s="494"/>
      <c r="D3" s="495"/>
      <c r="E3" s="493" t="s">
        <v>202</v>
      </c>
      <c r="F3" s="494"/>
      <c r="G3" s="495"/>
      <c r="H3" s="493" t="s">
        <v>204</v>
      </c>
      <c r="I3" s="494"/>
      <c r="J3" s="495"/>
      <c r="K3" s="493" t="s">
        <v>6</v>
      </c>
      <c r="L3" s="494"/>
      <c r="M3" s="494"/>
    </row>
    <row r="4" spans="1:13" ht="12.75" customHeight="1" x14ac:dyDescent="0.2">
      <c r="A4" s="491"/>
      <c r="B4" s="465" t="s">
        <v>108</v>
      </c>
      <c r="C4" s="466"/>
      <c r="D4" s="467"/>
      <c r="E4" s="483" t="s">
        <v>108</v>
      </c>
      <c r="F4" s="484"/>
      <c r="G4" s="492"/>
      <c r="H4" s="483" t="s">
        <v>108</v>
      </c>
      <c r="I4" s="484"/>
      <c r="J4" s="492"/>
      <c r="K4" s="483" t="s">
        <v>108</v>
      </c>
      <c r="L4" s="484"/>
      <c r="M4" s="484"/>
    </row>
    <row r="5" spans="1:13" ht="12.75" customHeight="1" x14ac:dyDescent="0.2">
      <c r="A5" s="176"/>
      <c r="B5" s="134" t="s">
        <v>60</v>
      </c>
      <c r="C5" s="135" t="s">
        <v>61</v>
      </c>
      <c r="D5" s="136" t="s">
        <v>62</v>
      </c>
      <c r="E5" s="134" t="s">
        <v>60</v>
      </c>
      <c r="F5" s="135" t="s">
        <v>61</v>
      </c>
      <c r="G5" s="136" t="s">
        <v>62</v>
      </c>
      <c r="H5" s="134" t="s">
        <v>60</v>
      </c>
      <c r="I5" s="135" t="s">
        <v>61</v>
      </c>
      <c r="J5" s="136" t="s">
        <v>62</v>
      </c>
      <c r="K5" s="134" t="s">
        <v>60</v>
      </c>
      <c r="L5" s="135" t="s">
        <v>61</v>
      </c>
      <c r="M5" s="346" t="s">
        <v>62</v>
      </c>
    </row>
    <row r="6" spans="1:13" ht="12.75" customHeight="1" x14ac:dyDescent="0.2">
      <c r="A6" s="485" t="s">
        <v>156</v>
      </c>
      <c r="B6" s="448">
        <f>SUM(B7:D7)</f>
        <v>629139.46100000001</v>
      </c>
      <c r="C6" s="449"/>
      <c r="D6" s="450"/>
      <c r="E6" s="448">
        <f>SUM(E7:G7)</f>
        <v>43217.996999999996</v>
      </c>
      <c r="F6" s="449"/>
      <c r="G6" s="450"/>
      <c r="H6" s="448">
        <f>SUM(H7:J7)</f>
        <v>30690.54</v>
      </c>
      <c r="I6" s="449"/>
      <c r="J6" s="450"/>
      <c r="K6" s="448">
        <f>SUM(K7:M7)</f>
        <v>585921.46400000004</v>
      </c>
      <c r="L6" s="449"/>
      <c r="M6" s="449"/>
    </row>
    <row r="7" spans="1:13" x14ac:dyDescent="0.2">
      <c r="A7" s="486"/>
      <c r="B7" s="275">
        <f>SUM(B8:B14)</f>
        <v>221238.50899999999</v>
      </c>
      <c r="C7" s="177">
        <f t="shared" ref="C7:M7" si="0">SUM(C8:C14)</f>
        <v>191895.52100000001</v>
      </c>
      <c r="D7" s="276">
        <f t="shared" si="0"/>
        <v>216005.43100000001</v>
      </c>
      <c r="E7" s="275">
        <f t="shared" si="0"/>
        <v>15214.072999999999</v>
      </c>
      <c r="F7" s="177">
        <f t="shared" si="0"/>
        <v>13062.336000000001</v>
      </c>
      <c r="G7" s="276">
        <f t="shared" si="0"/>
        <v>14941.587999999998</v>
      </c>
      <c r="H7" s="275">
        <f t="shared" si="0"/>
        <v>11091.753999999999</v>
      </c>
      <c r="I7" s="177">
        <f t="shared" si="0"/>
        <v>9346.5789999999997</v>
      </c>
      <c r="J7" s="276">
        <f t="shared" si="0"/>
        <v>10252.207</v>
      </c>
      <c r="K7" s="275">
        <f t="shared" si="0"/>
        <v>206024.43600000002</v>
      </c>
      <c r="L7" s="177">
        <f t="shared" si="0"/>
        <v>178833.185</v>
      </c>
      <c r="M7" s="177">
        <f t="shared" si="0"/>
        <v>201063.84299999999</v>
      </c>
    </row>
    <row r="8" spans="1:13" x14ac:dyDescent="0.2">
      <c r="A8" s="183" t="s">
        <v>87</v>
      </c>
      <c r="B8" s="160">
        <v>21490.144</v>
      </c>
      <c r="C8" s="161">
        <v>21260.249</v>
      </c>
      <c r="D8" s="162">
        <v>23682.71</v>
      </c>
      <c r="E8" s="160">
        <v>2193.4349999999995</v>
      </c>
      <c r="F8" s="161">
        <v>2400.65</v>
      </c>
      <c r="G8" s="162">
        <v>2686.4569999999999</v>
      </c>
      <c r="H8" s="160">
        <v>866.76800000000003</v>
      </c>
      <c r="I8" s="161">
        <v>707.15599999999995</v>
      </c>
      <c r="J8" s="162">
        <v>830.59100000000001</v>
      </c>
      <c r="K8" s="160">
        <v>19296.709000000003</v>
      </c>
      <c r="L8" s="161">
        <v>18859.598999999998</v>
      </c>
      <c r="M8" s="161">
        <v>20996.253000000001</v>
      </c>
    </row>
    <row r="9" spans="1:13" x14ac:dyDescent="0.2">
      <c r="A9" s="183" t="s">
        <v>180</v>
      </c>
      <c r="B9" s="157">
        <v>71087.944000000003</v>
      </c>
      <c r="C9" s="158">
        <v>67613.357000000004</v>
      </c>
      <c r="D9" s="159">
        <v>77129.016999999993</v>
      </c>
      <c r="E9" s="157">
        <v>1935.9869999999999</v>
      </c>
      <c r="F9" s="158">
        <v>1506.8980000000001</v>
      </c>
      <c r="G9" s="159">
        <v>1885.9069999999999</v>
      </c>
      <c r="H9" s="157">
        <v>3698.7479999999996</v>
      </c>
      <c r="I9" s="158">
        <v>3495.3220000000001</v>
      </c>
      <c r="J9" s="159">
        <v>3602.1059999999998</v>
      </c>
      <c r="K9" s="157">
        <v>69151.957000000009</v>
      </c>
      <c r="L9" s="158">
        <v>66106.459000000003</v>
      </c>
      <c r="M9" s="179">
        <v>75243.109999999986</v>
      </c>
    </row>
    <row r="10" spans="1:13" x14ac:dyDescent="0.2">
      <c r="A10" s="183" t="s">
        <v>88</v>
      </c>
      <c r="B10" s="157">
        <v>190.78900000000002</v>
      </c>
      <c r="C10" s="158">
        <v>111.238</v>
      </c>
      <c r="D10" s="159">
        <v>168.85600000000002</v>
      </c>
      <c r="E10" s="157">
        <v>12.521999999999998</v>
      </c>
      <c r="F10" s="158">
        <v>4.6459999999999999</v>
      </c>
      <c r="G10" s="159">
        <v>10.091000000000001</v>
      </c>
      <c r="H10" s="157">
        <v>2.8</v>
      </c>
      <c r="I10" s="158">
        <v>0.76</v>
      </c>
      <c r="J10" s="159">
        <v>2.6</v>
      </c>
      <c r="K10" s="157">
        <v>178.26700000000002</v>
      </c>
      <c r="L10" s="158">
        <v>106.592</v>
      </c>
      <c r="M10" s="179">
        <v>158.76500000000001</v>
      </c>
    </row>
    <row r="11" spans="1:13" x14ac:dyDescent="0.2">
      <c r="A11" s="183" t="s">
        <v>89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79">
        <v>0</v>
      </c>
    </row>
    <row r="12" spans="1:13" x14ac:dyDescent="0.2">
      <c r="A12" s="183" t="s">
        <v>90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79">
        <v>0</v>
      </c>
    </row>
    <row r="13" spans="1:13" x14ac:dyDescent="0.2">
      <c r="A13" s="184" t="s">
        <v>91</v>
      </c>
      <c r="B13" s="157">
        <v>119674.439</v>
      </c>
      <c r="C13" s="158">
        <v>95118.183000000005</v>
      </c>
      <c r="D13" s="159">
        <v>106005.92200000001</v>
      </c>
      <c r="E13" s="157">
        <v>10409.779999999999</v>
      </c>
      <c r="F13" s="158">
        <v>8523.5280000000002</v>
      </c>
      <c r="G13" s="159">
        <v>9684.7119999999977</v>
      </c>
      <c r="H13" s="157">
        <v>6376.7249999999995</v>
      </c>
      <c r="I13" s="158">
        <v>5013.2779999999993</v>
      </c>
      <c r="J13" s="159">
        <v>5691.5440000000008</v>
      </c>
      <c r="K13" s="157">
        <v>109264.659</v>
      </c>
      <c r="L13" s="158">
        <v>86594.654999999999</v>
      </c>
      <c r="M13" s="179">
        <v>96321.21</v>
      </c>
    </row>
    <row r="14" spans="1:13" ht="24" x14ac:dyDescent="0.2">
      <c r="A14" s="184" t="s">
        <v>170</v>
      </c>
      <c r="B14" s="160">
        <v>8795.1929999999993</v>
      </c>
      <c r="C14" s="161">
        <v>7792.4939999999997</v>
      </c>
      <c r="D14" s="162">
        <v>9018.9260000000013</v>
      </c>
      <c r="E14" s="160">
        <v>662.34900000000005</v>
      </c>
      <c r="F14" s="161">
        <v>626.61400000000003</v>
      </c>
      <c r="G14" s="162">
        <v>674.42100000000005</v>
      </c>
      <c r="H14" s="160">
        <v>146.71299999999999</v>
      </c>
      <c r="I14" s="161">
        <v>130.06300000000002</v>
      </c>
      <c r="J14" s="162">
        <v>125.366</v>
      </c>
      <c r="K14" s="160">
        <v>8132.8439999999991</v>
      </c>
      <c r="L14" s="161">
        <v>7165.8799999999992</v>
      </c>
      <c r="M14" s="161">
        <v>8344.505000000001</v>
      </c>
    </row>
    <row r="15" spans="1:13" s="15" customFormat="1" ht="11.25" x14ac:dyDescent="0.2">
      <c r="M15" s="14" t="s">
        <v>420</v>
      </c>
    </row>
    <row r="16" spans="1:13" ht="11.25" customHeight="1" x14ac:dyDescent="0.2">
      <c r="A16" s="26" t="s">
        <v>87</v>
      </c>
      <c r="B16" s="32">
        <f>SUM(B8:D8)/$B$6</f>
        <v>0.10559360383213985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 x14ac:dyDescent="0.2">
      <c r="A17" s="26" t="s">
        <v>180</v>
      </c>
      <c r="B17" s="32">
        <f t="shared" ref="B17:B22" si="1">SUM(B9:D9)/$B$6</f>
        <v>0.34305639906443575</v>
      </c>
      <c r="C17" s="26"/>
      <c r="D17" s="26"/>
      <c r="E17" s="70"/>
      <c r="F17" s="70"/>
      <c r="G17" s="70"/>
      <c r="H17" s="70"/>
      <c r="I17" s="70"/>
      <c r="J17" s="70"/>
      <c r="K17" s="70"/>
      <c r="L17" s="70"/>
      <c r="M17" s="70"/>
      <c r="N17" s="105"/>
      <c r="O17" s="105"/>
      <c r="P17" s="105"/>
      <c r="Q17" s="105"/>
    </row>
    <row r="18" spans="1:19" x14ac:dyDescent="0.2">
      <c r="A18" s="26" t="s">
        <v>88</v>
      </c>
      <c r="B18" s="32">
        <f t="shared" si="1"/>
        <v>7.4845567507646768E-4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105"/>
      <c r="O18" s="105"/>
      <c r="P18" s="105"/>
      <c r="Q18" s="105"/>
    </row>
    <row r="19" spans="1:19" x14ac:dyDescent="0.2">
      <c r="A19" s="26" t="s">
        <v>89</v>
      </c>
      <c r="B19" s="32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 x14ac:dyDescent="0.2">
      <c r="A20" s="26" t="s">
        <v>90</v>
      </c>
      <c r="B20" s="32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 x14ac:dyDescent="0.2">
      <c r="A21" s="26" t="s">
        <v>91</v>
      </c>
      <c r="B21" s="32">
        <f t="shared" si="1"/>
        <v>0.50990052903389571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 x14ac:dyDescent="0.2">
      <c r="A22" s="26" t="s">
        <v>170</v>
      </c>
      <c r="B22" s="32">
        <f t="shared" si="1"/>
        <v>4.070101239445223E-2</v>
      </c>
      <c r="C22" s="26"/>
      <c r="D22" s="26"/>
      <c r="E22" s="26"/>
      <c r="F22" s="26"/>
      <c r="G22" s="26"/>
      <c r="H22" s="71"/>
      <c r="I22" s="26"/>
      <c r="J22" s="26"/>
      <c r="K22" s="26"/>
      <c r="L22" s="26"/>
      <c r="M22" s="26"/>
    </row>
    <row r="23" spans="1:19" ht="7.5" customHeight="1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8" customFormat="1" ht="15.75" x14ac:dyDescent="0.25">
      <c r="A24" s="175"/>
      <c r="B24" s="106"/>
      <c r="C24" s="106"/>
      <c r="D24" s="106"/>
      <c r="N24" s="348"/>
      <c r="O24" s="9"/>
      <c r="P24" s="9"/>
      <c r="Q24" s="9"/>
      <c r="R24" s="9"/>
      <c r="S24" s="9"/>
    </row>
    <row r="25" spans="1:19" ht="4.5" customHeight="1" x14ac:dyDescent="0.2">
      <c r="N25" s="348"/>
      <c r="O25" s="9"/>
      <c r="P25" s="9"/>
      <c r="Q25" s="9"/>
      <c r="R25" s="9"/>
      <c r="S25" s="9"/>
    </row>
    <row r="26" spans="1:19" ht="13.5" customHeight="1" x14ac:dyDescent="0.2">
      <c r="A26" s="490"/>
      <c r="B26" s="493" t="s">
        <v>19</v>
      </c>
      <c r="C26" s="494"/>
      <c r="D26" s="495"/>
      <c r="E26" s="493" t="s">
        <v>202</v>
      </c>
      <c r="F26" s="494"/>
      <c r="G26" s="495"/>
      <c r="H26" s="493" t="s">
        <v>204</v>
      </c>
      <c r="I26" s="494"/>
      <c r="J26" s="495"/>
      <c r="K26" s="493" t="s">
        <v>6</v>
      </c>
      <c r="L26" s="494"/>
      <c r="M26" s="494"/>
      <c r="N26" s="348"/>
      <c r="O26" s="9"/>
      <c r="P26" s="9"/>
      <c r="Q26" s="9"/>
      <c r="R26" s="9"/>
      <c r="S26" s="9"/>
    </row>
    <row r="27" spans="1:19" ht="12.75" customHeight="1" x14ac:dyDescent="0.2">
      <c r="A27" s="491"/>
      <c r="B27" s="465" t="s">
        <v>108</v>
      </c>
      <c r="C27" s="466"/>
      <c r="D27" s="467"/>
      <c r="E27" s="483" t="s">
        <v>108</v>
      </c>
      <c r="F27" s="484"/>
      <c r="G27" s="492"/>
      <c r="H27" s="483" t="s">
        <v>108</v>
      </c>
      <c r="I27" s="484"/>
      <c r="J27" s="492"/>
      <c r="K27" s="483" t="s">
        <v>108</v>
      </c>
      <c r="L27" s="484"/>
      <c r="M27" s="484"/>
      <c r="N27" s="348"/>
      <c r="O27" s="9"/>
      <c r="P27" s="9"/>
      <c r="Q27" s="9"/>
      <c r="R27" s="9"/>
      <c r="S27" s="9"/>
    </row>
    <row r="28" spans="1:19" ht="12.75" customHeight="1" x14ac:dyDescent="0.2">
      <c r="A28" s="176"/>
      <c r="B28" s="134" t="s">
        <v>60</v>
      </c>
      <c r="C28" s="135" t="s">
        <v>61</v>
      </c>
      <c r="D28" s="136" t="s">
        <v>62</v>
      </c>
      <c r="E28" s="134" t="s">
        <v>60</v>
      </c>
      <c r="F28" s="135" t="s">
        <v>61</v>
      </c>
      <c r="G28" s="136" t="s">
        <v>62</v>
      </c>
      <c r="H28" s="134" t="s">
        <v>60</v>
      </c>
      <c r="I28" s="135" t="s">
        <v>61</v>
      </c>
      <c r="J28" s="136" t="s">
        <v>62</v>
      </c>
      <c r="K28" s="134" t="s">
        <v>60</v>
      </c>
      <c r="L28" s="135" t="s">
        <v>61</v>
      </c>
      <c r="M28" s="346" t="s">
        <v>62</v>
      </c>
      <c r="N28" s="348"/>
      <c r="O28" s="9"/>
      <c r="P28" s="9"/>
      <c r="Q28" s="9"/>
      <c r="R28" s="9"/>
      <c r="S28" s="9"/>
    </row>
    <row r="29" spans="1:19" ht="12.75" customHeight="1" x14ac:dyDescent="0.2">
      <c r="A29" s="485" t="s">
        <v>155</v>
      </c>
      <c r="B29" s="448">
        <f>SUM(B30:D30)</f>
        <v>650028.31799999985</v>
      </c>
      <c r="C29" s="449"/>
      <c r="D29" s="450"/>
      <c r="E29" s="448">
        <f>SUM(E30:G30)</f>
        <v>45863.104000000007</v>
      </c>
      <c r="F29" s="449"/>
      <c r="G29" s="450"/>
      <c r="H29" s="448">
        <f>SUM(H30:J30)</f>
        <v>6379.5419999999995</v>
      </c>
      <c r="I29" s="449"/>
      <c r="J29" s="450"/>
      <c r="K29" s="448">
        <f>SUM(K30:M30)</f>
        <v>604165.2139999998</v>
      </c>
      <c r="L29" s="449"/>
      <c r="M29" s="449"/>
      <c r="N29" s="348"/>
      <c r="O29" s="9"/>
      <c r="P29" s="9"/>
      <c r="Q29" s="9"/>
      <c r="R29" s="9"/>
      <c r="S29" s="9"/>
    </row>
    <row r="30" spans="1:19" ht="12.75" customHeight="1" x14ac:dyDescent="0.2">
      <c r="A30" s="486"/>
      <c r="B30" s="275">
        <f>SUM(B31:B33)</f>
        <v>223960.09299999991</v>
      </c>
      <c r="C30" s="177">
        <f t="shared" ref="C30:M30" si="2">SUM(C31:C33)</f>
        <v>201488.74600000001</v>
      </c>
      <c r="D30" s="276">
        <f t="shared" si="2"/>
        <v>224579.47899999993</v>
      </c>
      <c r="E30" s="275">
        <f t="shared" si="2"/>
        <v>15606.678000000005</v>
      </c>
      <c r="F30" s="177">
        <f t="shared" si="2"/>
        <v>14358.952000000001</v>
      </c>
      <c r="G30" s="276">
        <f t="shared" si="2"/>
        <v>15897.474000000002</v>
      </c>
      <c r="H30" s="275">
        <f t="shared" si="2"/>
        <v>2242.3389999999995</v>
      </c>
      <c r="I30" s="177">
        <f t="shared" si="2"/>
        <v>2028.384</v>
      </c>
      <c r="J30" s="276">
        <f t="shared" si="2"/>
        <v>2108.819</v>
      </c>
      <c r="K30" s="275">
        <f t="shared" si="2"/>
        <v>208353.41499999989</v>
      </c>
      <c r="L30" s="177">
        <f t="shared" si="2"/>
        <v>187129.79399999999</v>
      </c>
      <c r="M30" s="177">
        <f t="shared" si="2"/>
        <v>208682.00499999992</v>
      </c>
      <c r="N30" s="348"/>
      <c r="O30" s="9"/>
      <c r="P30" s="9"/>
      <c r="Q30" s="9"/>
      <c r="R30" s="9"/>
      <c r="S30" s="9"/>
    </row>
    <row r="31" spans="1:19" ht="12.75" customHeight="1" x14ac:dyDescent="0.2">
      <c r="A31" s="183" t="s">
        <v>105</v>
      </c>
      <c r="B31" s="160">
        <v>6476.8389999999999</v>
      </c>
      <c r="C31" s="161">
        <v>5684.7460000000019</v>
      </c>
      <c r="D31" s="162">
        <v>6596.0339999999987</v>
      </c>
      <c r="E31" s="160">
        <v>419.30699999999996</v>
      </c>
      <c r="F31" s="161">
        <v>418.798</v>
      </c>
      <c r="G31" s="162">
        <v>421.95799999999997</v>
      </c>
      <c r="H31" s="160">
        <v>8.657</v>
      </c>
      <c r="I31" s="161">
        <v>3.4849999999999999</v>
      </c>
      <c r="J31" s="162">
        <v>0</v>
      </c>
      <c r="K31" s="160">
        <v>6057.5320000000002</v>
      </c>
      <c r="L31" s="161">
        <v>5265.9480000000021</v>
      </c>
      <c r="M31" s="161">
        <v>6174.0759999999991</v>
      </c>
      <c r="N31" s="348"/>
      <c r="O31" s="9"/>
      <c r="P31" s="9"/>
      <c r="Q31" s="9"/>
      <c r="R31" s="9"/>
      <c r="S31" s="9"/>
    </row>
    <row r="32" spans="1:19" ht="12.75" customHeight="1" x14ac:dyDescent="0.2">
      <c r="A32" s="183" t="s">
        <v>106</v>
      </c>
      <c r="B32" s="157">
        <v>9274.4649999999965</v>
      </c>
      <c r="C32" s="158">
        <v>8482.8100000000013</v>
      </c>
      <c r="D32" s="159">
        <v>10251.705</v>
      </c>
      <c r="E32" s="157">
        <v>751.47999999999979</v>
      </c>
      <c r="F32" s="158">
        <v>732.23400000000015</v>
      </c>
      <c r="G32" s="159">
        <v>765.54400000000044</v>
      </c>
      <c r="H32" s="157">
        <v>489.46200000000005</v>
      </c>
      <c r="I32" s="158">
        <v>389.50799999999998</v>
      </c>
      <c r="J32" s="159">
        <v>450.34399999999994</v>
      </c>
      <c r="K32" s="157">
        <v>8522.9849999999969</v>
      </c>
      <c r="L32" s="158">
        <v>7750.5760000000009</v>
      </c>
      <c r="M32" s="179">
        <v>9486.1610000000001</v>
      </c>
      <c r="N32" s="348"/>
      <c r="O32" s="9"/>
      <c r="P32" s="9"/>
      <c r="Q32" s="9"/>
      <c r="R32" s="9"/>
      <c r="S32" s="9"/>
    </row>
    <row r="33" spans="1:19" ht="13.5" customHeight="1" x14ac:dyDescent="0.2">
      <c r="A33" s="184" t="s">
        <v>107</v>
      </c>
      <c r="B33" s="160">
        <v>208208.7889999999</v>
      </c>
      <c r="C33" s="161">
        <v>187321.19</v>
      </c>
      <c r="D33" s="162">
        <v>207731.73999999993</v>
      </c>
      <c r="E33" s="160">
        <v>14435.891000000005</v>
      </c>
      <c r="F33" s="161">
        <v>13207.92</v>
      </c>
      <c r="G33" s="162">
        <v>14709.972000000002</v>
      </c>
      <c r="H33" s="160">
        <v>1744.2199999999996</v>
      </c>
      <c r="I33" s="161">
        <v>1635.3910000000001</v>
      </c>
      <c r="J33" s="162">
        <v>1658.4750000000001</v>
      </c>
      <c r="K33" s="160">
        <v>193772.8979999999</v>
      </c>
      <c r="L33" s="161">
        <v>174113.27</v>
      </c>
      <c r="M33" s="161">
        <v>193021.76799999992</v>
      </c>
      <c r="N33" s="348"/>
      <c r="O33" s="9"/>
      <c r="P33" s="9"/>
      <c r="Q33" s="9"/>
      <c r="R33" s="9"/>
      <c r="S33" s="9"/>
    </row>
    <row r="34" spans="1:19" s="15" customFormat="1" ht="11.25" x14ac:dyDescent="0.2">
      <c r="M34" s="14" t="s">
        <v>420</v>
      </c>
      <c r="N34" s="17"/>
      <c r="O34" s="17"/>
      <c r="P34" s="17"/>
      <c r="Q34" s="17"/>
      <c r="R34" s="17"/>
      <c r="S34" s="17"/>
    </row>
    <row r="35" spans="1:19" s="15" customFormat="1" ht="11.25" x14ac:dyDescent="0.2">
      <c r="N35" s="17"/>
      <c r="O35" s="17"/>
      <c r="P35" s="17"/>
      <c r="Q35" s="17"/>
      <c r="R35" s="17"/>
      <c r="S35" s="17"/>
    </row>
    <row r="36" spans="1:19" s="58" customFormat="1" ht="12" customHeight="1" x14ac:dyDescent="0.2"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9"/>
      <c r="O36" s="9"/>
      <c r="P36" s="9"/>
      <c r="Q36" s="9"/>
      <c r="R36" s="9"/>
      <c r="S36" s="9"/>
    </row>
    <row r="37" spans="1:19" s="58" customFormat="1" x14ac:dyDescent="0.2">
      <c r="A37" s="112" t="s">
        <v>105</v>
      </c>
      <c r="B37" s="32">
        <f>SUM(B31:D31)/$B$29</f>
        <v>2.8856618212746859E-2</v>
      </c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9"/>
      <c r="O37" s="9"/>
      <c r="P37" s="9"/>
      <c r="Q37" s="9"/>
      <c r="R37" s="9"/>
      <c r="S37" s="9"/>
    </row>
    <row r="38" spans="1:19" x14ac:dyDescent="0.2">
      <c r="A38" s="26" t="s">
        <v>106</v>
      </c>
      <c r="B38" s="32">
        <f>SUM(B32:D32)/$B$29</f>
        <v>4.3088861245580382E-2</v>
      </c>
      <c r="N38" s="9"/>
      <c r="O38" s="9"/>
      <c r="P38" s="9"/>
      <c r="Q38" s="9"/>
      <c r="R38" s="9"/>
      <c r="S38" s="9"/>
    </row>
    <row r="39" spans="1:19" x14ac:dyDescent="0.2">
      <c r="A39" s="26" t="s">
        <v>107</v>
      </c>
      <c r="B39" s="32">
        <f>SUM(B33:D33)/$B$29</f>
        <v>0.9280545205416727</v>
      </c>
      <c r="N39" s="9"/>
      <c r="O39" s="9"/>
      <c r="P39" s="9"/>
      <c r="Q39" s="9"/>
      <c r="R39" s="9"/>
      <c r="S39" s="9"/>
    </row>
    <row r="40" spans="1:19" x14ac:dyDescent="0.2">
      <c r="N40" s="9"/>
      <c r="O40" s="9"/>
      <c r="P40" s="9"/>
      <c r="Q40" s="9"/>
      <c r="R40" s="9"/>
      <c r="S40" s="9"/>
    </row>
    <row r="41" spans="1:19" x14ac:dyDescent="0.2">
      <c r="N41" s="9"/>
      <c r="O41" s="9"/>
      <c r="P41" s="9"/>
      <c r="Q41" s="9"/>
      <c r="R41" s="9"/>
      <c r="S41" s="9"/>
    </row>
    <row r="42" spans="1:19" x14ac:dyDescent="0.2">
      <c r="N42" s="9"/>
      <c r="O42" s="9"/>
      <c r="P42" s="9"/>
      <c r="Q42" s="9"/>
      <c r="R42" s="9"/>
      <c r="S42" s="9"/>
    </row>
    <row r="43" spans="1:19" x14ac:dyDescent="0.2">
      <c r="N43" s="9"/>
      <c r="O43" s="9"/>
      <c r="P43" s="9"/>
      <c r="Q43" s="9"/>
      <c r="R43" s="9"/>
      <c r="S43" s="9"/>
    </row>
    <row r="44" spans="1:19" x14ac:dyDescent="0.2">
      <c r="N44" s="9"/>
      <c r="O44" s="9"/>
      <c r="P44" s="9"/>
      <c r="Q44" s="9"/>
      <c r="R44" s="9"/>
      <c r="S44" s="9"/>
    </row>
    <row r="45" spans="1:19" x14ac:dyDescent="0.2">
      <c r="N45" s="9"/>
      <c r="O45" s="9"/>
      <c r="P45" s="9"/>
      <c r="Q45" s="9"/>
      <c r="R45" s="9"/>
      <c r="S45" s="9"/>
    </row>
    <row r="46" spans="1:19" x14ac:dyDescent="0.2">
      <c r="N46" s="9"/>
      <c r="O46" s="9"/>
      <c r="P46" s="9"/>
      <c r="Q46" s="9"/>
      <c r="R46" s="9"/>
      <c r="S46" s="9"/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 x14ac:dyDescent="0.2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4:M4"/>
    <mergeCell ref="K3:M3"/>
    <mergeCell ref="E3:G3"/>
    <mergeCell ref="B3:D3"/>
    <mergeCell ref="H3:J3"/>
    <mergeCell ref="B4:D4"/>
    <mergeCell ref="A3:A4"/>
    <mergeCell ref="A6:A7"/>
    <mergeCell ref="B6:D6"/>
    <mergeCell ref="E6:G6"/>
    <mergeCell ref="H6:J6"/>
    <mergeCell ref="E4:G4"/>
    <mergeCell ref="H4:J4"/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 x14ac:dyDescent="0.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64" customFormat="1" ht="15.75" x14ac:dyDescent="0.25">
      <c r="A1" s="180" t="s">
        <v>389</v>
      </c>
      <c r="B1" s="347"/>
      <c r="C1" s="347"/>
      <c r="D1" s="347"/>
      <c r="M1" s="129" t="str">
        <f>Titulní!A35</f>
        <v>I. čtvrtletí 2021</v>
      </c>
    </row>
    <row r="2" spans="1:13" ht="6" customHeight="1" x14ac:dyDescent="0.2"/>
    <row r="3" spans="1:13" ht="16.5" customHeight="1" x14ac:dyDescent="0.2">
      <c r="A3" s="451"/>
      <c r="B3" s="453" t="s">
        <v>178</v>
      </c>
      <c r="C3" s="454"/>
      <c r="D3" s="455"/>
      <c r="E3" s="453" t="s">
        <v>185</v>
      </c>
      <c r="F3" s="454"/>
      <c r="G3" s="455"/>
      <c r="H3" s="453" t="s">
        <v>179</v>
      </c>
      <c r="I3" s="454"/>
      <c r="J3" s="455"/>
      <c r="K3" s="453" t="s">
        <v>172</v>
      </c>
      <c r="L3" s="454"/>
      <c r="M3" s="496"/>
    </row>
    <row r="4" spans="1:13" x14ac:dyDescent="0.2">
      <c r="A4" s="452"/>
      <c r="B4" s="134" t="s">
        <v>60</v>
      </c>
      <c r="C4" s="135" t="s">
        <v>61</v>
      </c>
      <c r="D4" s="136" t="s">
        <v>62</v>
      </c>
      <c r="E4" s="134" t="s">
        <v>60</v>
      </c>
      <c r="F4" s="135" t="s">
        <v>61</v>
      </c>
      <c r="G4" s="136" t="s">
        <v>62</v>
      </c>
      <c r="H4" s="134" t="s">
        <v>60</v>
      </c>
      <c r="I4" s="135" t="s">
        <v>61</v>
      </c>
      <c r="J4" s="136" t="s">
        <v>62</v>
      </c>
      <c r="K4" s="134" t="s">
        <v>60</v>
      </c>
      <c r="L4" s="135" t="s">
        <v>61</v>
      </c>
      <c r="M4" s="135" t="s">
        <v>62</v>
      </c>
    </row>
    <row r="5" spans="1:13" ht="12.75" customHeight="1" x14ac:dyDescent="0.2">
      <c r="A5" s="446" t="s">
        <v>214</v>
      </c>
      <c r="B5" s="448">
        <f>SUM(B6:D6)</f>
        <v>506.02591100000012</v>
      </c>
      <c r="C5" s="449"/>
      <c r="D5" s="450"/>
      <c r="E5" s="448">
        <f>SUM(E6:G6)</f>
        <v>409.91212600000006</v>
      </c>
      <c r="F5" s="449"/>
      <c r="G5" s="450"/>
      <c r="H5" s="448">
        <f>SUM(H6:J6)</f>
        <v>2701.3537270000006</v>
      </c>
      <c r="I5" s="449"/>
      <c r="J5" s="450"/>
      <c r="K5" s="448">
        <f>SUM(K6:M6)</f>
        <v>3617.2917640000001</v>
      </c>
      <c r="L5" s="449"/>
      <c r="M5" s="449"/>
    </row>
    <row r="6" spans="1:13" x14ac:dyDescent="0.2">
      <c r="A6" s="447"/>
      <c r="B6" s="262">
        <f>SUM(B7:B18)</f>
        <v>176.66666900000004</v>
      </c>
      <c r="C6" s="263">
        <f t="shared" ref="C6:M6" si="0">SUM(C7:C18)</f>
        <v>158.89805100000004</v>
      </c>
      <c r="D6" s="264">
        <f t="shared" si="0"/>
        <v>170.46119100000004</v>
      </c>
      <c r="E6" s="262">
        <f t="shared" si="0"/>
        <v>148.01289800000001</v>
      </c>
      <c r="F6" s="263">
        <f t="shared" si="0"/>
        <v>127.67634200000002</v>
      </c>
      <c r="G6" s="264">
        <f t="shared" si="0"/>
        <v>134.22288600000002</v>
      </c>
      <c r="H6" s="262">
        <f t="shared" si="0"/>
        <v>966.14074000000016</v>
      </c>
      <c r="I6" s="263">
        <f t="shared" si="0"/>
        <v>883.50807300000019</v>
      </c>
      <c r="J6" s="264">
        <f t="shared" si="0"/>
        <v>851.70491400000014</v>
      </c>
      <c r="K6" s="262">
        <f t="shared" si="0"/>
        <v>1290.820307</v>
      </c>
      <c r="L6" s="263">
        <f t="shared" si="0"/>
        <v>1170.0824660000001</v>
      </c>
      <c r="M6" s="263">
        <f t="shared" si="0"/>
        <v>1156.3889910000003</v>
      </c>
    </row>
    <row r="7" spans="1:13" x14ac:dyDescent="0.2">
      <c r="A7" s="185" t="s">
        <v>156</v>
      </c>
      <c r="B7" s="188">
        <v>1.4283590000000002</v>
      </c>
      <c r="C7" s="189">
        <v>1.187867</v>
      </c>
      <c r="D7" s="190">
        <v>1.15903</v>
      </c>
      <c r="E7" s="188">
        <v>8.0956740000000007</v>
      </c>
      <c r="F7" s="189">
        <v>6.6222579999999995</v>
      </c>
      <c r="G7" s="190">
        <v>7.952356</v>
      </c>
      <c r="H7" s="188">
        <v>130.15055299999997</v>
      </c>
      <c r="I7" s="189">
        <v>116.818416</v>
      </c>
      <c r="J7" s="190">
        <v>127.72194800000003</v>
      </c>
      <c r="K7" s="277">
        <v>139.67458599999998</v>
      </c>
      <c r="L7" s="269">
        <v>124.628541</v>
      </c>
      <c r="M7" s="269">
        <v>136.83333400000004</v>
      </c>
    </row>
    <row r="8" spans="1:13" x14ac:dyDescent="0.2">
      <c r="A8" s="186" t="s">
        <v>155</v>
      </c>
      <c r="B8" s="188">
        <v>101.90781099999998</v>
      </c>
      <c r="C8" s="191">
        <v>91.222886999999972</v>
      </c>
      <c r="D8" s="192">
        <v>101.47775300000001</v>
      </c>
      <c r="E8" s="188">
        <v>55.780121999999999</v>
      </c>
      <c r="F8" s="191">
        <v>50.765560999999998</v>
      </c>
      <c r="G8" s="192">
        <v>56.277662000000007</v>
      </c>
      <c r="H8" s="188">
        <v>3.0735749999999999</v>
      </c>
      <c r="I8" s="191">
        <v>2.808281</v>
      </c>
      <c r="J8" s="192">
        <v>3.5343900000000001</v>
      </c>
      <c r="K8" s="277">
        <v>160.76150799999999</v>
      </c>
      <c r="L8" s="269">
        <v>144.79672899999997</v>
      </c>
      <c r="M8" s="269">
        <v>161.28980500000003</v>
      </c>
    </row>
    <row r="9" spans="1:13" x14ac:dyDescent="0.2">
      <c r="A9" s="186" t="s">
        <v>154</v>
      </c>
      <c r="B9" s="188">
        <v>1.0478999999999999E-2</v>
      </c>
      <c r="C9" s="191">
        <v>2.5103999999999998E-2</v>
      </c>
      <c r="D9" s="192">
        <v>0</v>
      </c>
      <c r="E9" s="188">
        <v>5.9551620000000005</v>
      </c>
      <c r="F9" s="191">
        <v>3.9706189999999997</v>
      </c>
      <c r="G9" s="192">
        <v>3.249536</v>
      </c>
      <c r="H9" s="188">
        <v>130.16147099999998</v>
      </c>
      <c r="I9" s="191">
        <v>118.26484200000002</v>
      </c>
      <c r="J9" s="192">
        <v>92.563925999999995</v>
      </c>
      <c r="K9" s="277">
        <v>136.12711199999998</v>
      </c>
      <c r="L9" s="269">
        <v>122.26056500000001</v>
      </c>
      <c r="M9" s="269">
        <v>95.813462000000001</v>
      </c>
    </row>
    <row r="10" spans="1:13" x14ac:dyDescent="0.2">
      <c r="A10" s="186" t="s">
        <v>153</v>
      </c>
      <c r="B10" s="188">
        <v>2.5737939999999999</v>
      </c>
      <c r="C10" s="191">
        <v>1.80505</v>
      </c>
      <c r="D10" s="192">
        <v>1.7972230000000002</v>
      </c>
      <c r="E10" s="188">
        <v>3.6372599999999999</v>
      </c>
      <c r="F10" s="191">
        <v>2.3589229999999999</v>
      </c>
      <c r="G10" s="192">
        <v>1.0627150000000001</v>
      </c>
      <c r="H10" s="188">
        <v>532.29297000000008</v>
      </c>
      <c r="I10" s="191">
        <v>501.20821800000004</v>
      </c>
      <c r="J10" s="192">
        <v>482.57487800000013</v>
      </c>
      <c r="K10" s="277">
        <v>538.50402400000007</v>
      </c>
      <c r="L10" s="269">
        <v>505.37219100000004</v>
      </c>
      <c r="M10" s="269">
        <v>485.43481600000013</v>
      </c>
    </row>
    <row r="11" spans="1:13" x14ac:dyDescent="0.2">
      <c r="A11" s="186" t="s">
        <v>152</v>
      </c>
      <c r="B11" s="188">
        <v>0</v>
      </c>
      <c r="C11" s="191">
        <v>0</v>
      </c>
      <c r="D11" s="192">
        <v>0</v>
      </c>
      <c r="E11" s="188">
        <v>0</v>
      </c>
      <c r="F11" s="191">
        <v>0</v>
      </c>
      <c r="G11" s="192">
        <v>0</v>
      </c>
      <c r="H11" s="188">
        <v>0</v>
      </c>
      <c r="I11" s="191">
        <v>0</v>
      </c>
      <c r="J11" s="192">
        <v>0</v>
      </c>
      <c r="K11" s="277">
        <v>0</v>
      </c>
      <c r="L11" s="269">
        <v>0</v>
      </c>
      <c r="M11" s="269">
        <v>0</v>
      </c>
    </row>
    <row r="12" spans="1:13" x14ac:dyDescent="0.2">
      <c r="A12" s="186" t="s">
        <v>151</v>
      </c>
      <c r="B12" s="188">
        <v>5.3880000000000004E-2</v>
      </c>
      <c r="C12" s="191">
        <v>3.2100000000000004E-2</v>
      </c>
      <c r="D12" s="192">
        <v>7.4830000000000001E-3</v>
      </c>
      <c r="E12" s="188">
        <v>1.77999</v>
      </c>
      <c r="F12" s="191">
        <v>1.6252229999999999</v>
      </c>
      <c r="G12" s="192">
        <v>1.867923</v>
      </c>
      <c r="H12" s="188">
        <v>2.2480000000000002</v>
      </c>
      <c r="I12" s="191">
        <v>2.1</v>
      </c>
      <c r="J12" s="192">
        <v>1.714</v>
      </c>
      <c r="K12" s="277">
        <v>4.0818700000000003</v>
      </c>
      <c r="L12" s="269">
        <v>3.757323</v>
      </c>
      <c r="M12" s="269">
        <v>3.5894059999999999</v>
      </c>
    </row>
    <row r="13" spans="1:13" x14ac:dyDescent="0.2">
      <c r="A13" s="186" t="s">
        <v>150</v>
      </c>
      <c r="B13" s="188">
        <v>0</v>
      </c>
      <c r="C13" s="191">
        <v>0</v>
      </c>
      <c r="D13" s="192">
        <v>0</v>
      </c>
      <c r="E13" s="188">
        <v>1.0680000000000001</v>
      </c>
      <c r="F13" s="191">
        <v>1.4139999999999999</v>
      </c>
      <c r="G13" s="192">
        <v>1.2090000000000001</v>
      </c>
      <c r="H13" s="188">
        <v>1.436555</v>
      </c>
      <c r="I13" s="191">
        <v>1.0204680000000002</v>
      </c>
      <c r="J13" s="192">
        <v>0.157308</v>
      </c>
      <c r="K13" s="277">
        <v>2.5045549999999999</v>
      </c>
      <c r="L13" s="269">
        <v>2.4344679999999999</v>
      </c>
      <c r="M13" s="269">
        <v>1.3663080000000001</v>
      </c>
    </row>
    <row r="14" spans="1:13" x14ac:dyDescent="0.2">
      <c r="A14" s="186" t="s">
        <v>149</v>
      </c>
      <c r="B14" s="188">
        <v>0.16369999999999998</v>
      </c>
      <c r="C14" s="191">
        <v>0.1736</v>
      </c>
      <c r="D14" s="192">
        <v>0.26639999999999997</v>
      </c>
      <c r="E14" s="188">
        <v>2.1015999999999999</v>
      </c>
      <c r="F14" s="191">
        <v>2.0584000000000002</v>
      </c>
      <c r="G14" s="192">
        <v>1.4875</v>
      </c>
      <c r="H14" s="188">
        <v>10.43047</v>
      </c>
      <c r="I14" s="191">
        <v>8.5268619999999995</v>
      </c>
      <c r="J14" s="192">
        <v>8.2168850000000013</v>
      </c>
      <c r="K14" s="277">
        <v>12.69577</v>
      </c>
      <c r="L14" s="269">
        <v>10.758862000000001</v>
      </c>
      <c r="M14" s="269">
        <v>9.9707850000000011</v>
      </c>
    </row>
    <row r="15" spans="1:13" x14ac:dyDescent="0.2">
      <c r="A15" s="186" t="s">
        <v>148</v>
      </c>
      <c r="B15" s="188">
        <v>1.0042449999999998</v>
      </c>
      <c r="C15" s="191">
        <v>0.842893</v>
      </c>
      <c r="D15" s="192">
        <v>0.89621200000000001</v>
      </c>
      <c r="E15" s="188">
        <v>8.020325999999999</v>
      </c>
      <c r="F15" s="191">
        <v>7.5648500000000007</v>
      </c>
      <c r="G15" s="192">
        <v>6.594555999999999</v>
      </c>
      <c r="H15" s="188">
        <v>28.458556999999999</v>
      </c>
      <c r="I15" s="191">
        <v>23.987527000000004</v>
      </c>
      <c r="J15" s="192">
        <v>28.881122999999999</v>
      </c>
      <c r="K15" s="277">
        <v>37.483127999999994</v>
      </c>
      <c r="L15" s="269">
        <v>32.395270000000004</v>
      </c>
      <c r="M15" s="269">
        <v>36.371890999999998</v>
      </c>
    </row>
    <row r="16" spans="1:13" x14ac:dyDescent="0.2">
      <c r="A16" s="186" t="s">
        <v>14</v>
      </c>
      <c r="B16" s="188">
        <v>0</v>
      </c>
      <c r="C16" s="191">
        <v>0</v>
      </c>
      <c r="D16" s="192">
        <v>0</v>
      </c>
      <c r="E16" s="188">
        <v>0</v>
      </c>
      <c r="F16" s="191">
        <v>0</v>
      </c>
      <c r="G16" s="192">
        <v>0</v>
      </c>
      <c r="H16" s="188">
        <v>0</v>
      </c>
      <c r="I16" s="191">
        <v>0</v>
      </c>
      <c r="J16" s="192">
        <v>0</v>
      </c>
      <c r="K16" s="277">
        <v>0</v>
      </c>
      <c r="L16" s="269">
        <v>0</v>
      </c>
      <c r="M16" s="269">
        <v>0</v>
      </c>
    </row>
    <row r="17" spans="1:13" x14ac:dyDescent="0.2">
      <c r="A17" s="186" t="s">
        <v>147</v>
      </c>
      <c r="B17" s="188">
        <v>0.51541300000000012</v>
      </c>
      <c r="C17" s="191">
        <v>0.45991900000000002</v>
      </c>
      <c r="D17" s="192">
        <v>0.50044100000000002</v>
      </c>
      <c r="E17" s="188">
        <v>0.16381999999999999</v>
      </c>
      <c r="F17" s="191">
        <v>7.6862E-2</v>
      </c>
      <c r="G17" s="192">
        <v>8.613599999999999E-2</v>
      </c>
      <c r="H17" s="188">
        <v>5.0774E-2</v>
      </c>
      <c r="I17" s="191">
        <v>7.6803999999999997E-2</v>
      </c>
      <c r="J17" s="192">
        <v>6.5201000000000009E-2</v>
      </c>
      <c r="K17" s="277">
        <v>0.73000700000000007</v>
      </c>
      <c r="L17" s="269">
        <v>0.61358500000000005</v>
      </c>
      <c r="M17" s="269">
        <v>0.65177799999999997</v>
      </c>
    </row>
    <row r="18" spans="1:13" x14ac:dyDescent="0.2">
      <c r="A18" s="187" t="s">
        <v>146</v>
      </c>
      <c r="B18" s="188">
        <v>69.008988000000045</v>
      </c>
      <c r="C18" s="189">
        <v>63.14863100000008</v>
      </c>
      <c r="D18" s="190">
        <v>64.356649000000033</v>
      </c>
      <c r="E18" s="188">
        <v>61.410944000000008</v>
      </c>
      <c r="F18" s="189">
        <v>51.219645999999997</v>
      </c>
      <c r="G18" s="190">
        <v>54.435502000000021</v>
      </c>
      <c r="H18" s="188">
        <v>127.83781499999998</v>
      </c>
      <c r="I18" s="189">
        <v>108.69665499999998</v>
      </c>
      <c r="J18" s="190">
        <v>106.275255</v>
      </c>
      <c r="K18" s="277">
        <v>258.25774699999999</v>
      </c>
      <c r="L18" s="269">
        <v>223.06493200000006</v>
      </c>
      <c r="M18" s="269">
        <v>225.06740600000006</v>
      </c>
    </row>
    <row r="19" spans="1:13" s="64" customFormat="1" ht="13.5" customHeight="1" x14ac:dyDescent="0.25">
      <c r="A19" s="278" t="s">
        <v>239</v>
      </c>
      <c r="B19" s="277">
        <v>453.03700000000003</v>
      </c>
      <c r="C19" s="269">
        <v>453.97700000000003</v>
      </c>
      <c r="D19" s="279">
        <v>456.37100000000009</v>
      </c>
      <c r="E19" s="277">
        <v>383.02899999999994</v>
      </c>
      <c r="F19" s="269">
        <v>384.24099999999993</v>
      </c>
      <c r="G19" s="279">
        <v>383.00699999999989</v>
      </c>
      <c r="H19" s="277">
        <v>9602.9900000000034</v>
      </c>
      <c r="I19" s="269">
        <v>9607.448000000004</v>
      </c>
      <c r="J19" s="279">
        <v>9607.448000000004</v>
      </c>
      <c r="K19" s="277">
        <v>10439.056000000004</v>
      </c>
      <c r="L19" s="269">
        <v>10445.666000000005</v>
      </c>
      <c r="M19" s="269">
        <v>10446.826000000005</v>
      </c>
    </row>
    <row r="20" spans="1:13" s="64" customFormat="1" ht="13.5" customHeight="1" x14ac:dyDescent="0.25">
      <c r="A20" s="278" t="s">
        <v>240</v>
      </c>
      <c r="B20" s="277">
        <v>883.39300000000117</v>
      </c>
      <c r="C20" s="269">
        <v>891.23400000000129</v>
      </c>
      <c r="D20" s="279">
        <v>894.11300000000131</v>
      </c>
      <c r="E20" s="277">
        <v>1131.8059999999996</v>
      </c>
      <c r="F20" s="269">
        <v>1133.3699999999994</v>
      </c>
      <c r="G20" s="279">
        <v>1131.7789999999995</v>
      </c>
      <c r="H20" s="277">
        <v>18345.221999999991</v>
      </c>
      <c r="I20" s="269">
        <v>18345.121999999992</v>
      </c>
      <c r="J20" s="279">
        <v>18260.991999999991</v>
      </c>
      <c r="K20" s="277">
        <v>20360.420999999991</v>
      </c>
      <c r="L20" s="269">
        <v>20369.725999999991</v>
      </c>
      <c r="M20" s="269">
        <v>20286.883999999991</v>
      </c>
    </row>
    <row r="21" spans="1:13" x14ac:dyDescent="0.2">
      <c r="M21" s="14" t="s">
        <v>420</v>
      </c>
    </row>
    <row r="25" spans="1:13" ht="13.5" x14ac:dyDescent="0.25">
      <c r="I25" s="9" t="s">
        <v>262</v>
      </c>
      <c r="J25" s="9" t="s">
        <v>263</v>
      </c>
      <c r="K25" s="9" t="s">
        <v>264</v>
      </c>
    </row>
    <row r="26" spans="1:13" x14ac:dyDescent="0.2">
      <c r="H26" s="9" t="s">
        <v>156</v>
      </c>
      <c r="I26" s="43">
        <f>SUM(B7:D7)</f>
        <v>3.7752560000000002</v>
      </c>
      <c r="J26" s="43">
        <f t="shared" ref="J26:J37" si="1">SUM(E7:G7)</f>
        <v>22.670287999999999</v>
      </c>
      <c r="K26" s="43">
        <f t="shared" ref="K26:K37" si="2">SUM(H7:J7)</f>
        <v>374.69091700000001</v>
      </c>
      <c r="L26" s="43"/>
    </row>
    <row r="27" spans="1:13" x14ac:dyDescent="0.2">
      <c r="H27" s="9" t="s">
        <v>155</v>
      </c>
      <c r="I27" s="43">
        <f t="shared" ref="I27:I37" si="3">SUM(B8:D8)</f>
        <v>294.60845099999995</v>
      </c>
      <c r="J27" s="43">
        <f t="shared" si="1"/>
        <v>162.82334500000002</v>
      </c>
      <c r="K27" s="43">
        <f t="shared" si="2"/>
        <v>9.416246000000001</v>
      </c>
      <c r="L27" s="43"/>
    </row>
    <row r="28" spans="1:13" x14ac:dyDescent="0.2">
      <c r="H28" s="9" t="s">
        <v>154</v>
      </c>
      <c r="I28" s="43">
        <f t="shared" si="3"/>
        <v>3.5582999999999997E-2</v>
      </c>
      <c r="J28" s="43">
        <f t="shared" si="1"/>
        <v>13.175317</v>
      </c>
      <c r="K28" s="43">
        <f t="shared" si="2"/>
        <v>340.99023899999997</v>
      </c>
      <c r="L28" s="43"/>
    </row>
    <row r="29" spans="1:13" x14ac:dyDescent="0.2">
      <c r="H29" s="9" t="s">
        <v>153</v>
      </c>
      <c r="I29" s="43">
        <f t="shared" si="3"/>
        <v>6.1760669999999998</v>
      </c>
      <c r="J29" s="43">
        <f t="shared" si="1"/>
        <v>7.0588980000000001</v>
      </c>
      <c r="K29" s="43">
        <f t="shared" si="2"/>
        <v>1516.0760660000003</v>
      </c>
      <c r="L29" s="43"/>
    </row>
    <row r="30" spans="1:13" x14ac:dyDescent="0.2">
      <c r="H30" s="9" t="s">
        <v>152</v>
      </c>
      <c r="I30" s="43">
        <f t="shared" si="3"/>
        <v>0</v>
      </c>
      <c r="J30" s="43">
        <f t="shared" si="1"/>
        <v>0</v>
      </c>
      <c r="K30" s="43">
        <f t="shared" si="2"/>
        <v>0</v>
      </c>
      <c r="L30" s="43"/>
    </row>
    <row r="31" spans="1:13" x14ac:dyDescent="0.2">
      <c r="H31" s="9" t="s">
        <v>151</v>
      </c>
      <c r="I31" s="43">
        <f t="shared" si="3"/>
        <v>9.3463000000000004E-2</v>
      </c>
      <c r="J31" s="43">
        <f t="shared" si="1"/>
        <v>5.273136</v>
      </c>
      <c r="K31" s="43">
        <f t="shared" si="2"/>
        <v>6.0620000000000012</v>
      </c>
      <c r="L31" s="43"/>
    </row>
    <row r="32" spans="1:13" x14ac:dyDescent="0.2">
      <c r="H32" s="9" t="s">
        <v>150</v>
      </c>
      <c r="I32" s="43">
        <f t="shared" si="3"/>
        <v>0</v>
      </c>
      <c r="J32" s="43">
        <f t="shared" si="1"/>
        <v>3.6910000000000003</v>
      </c>
      <c r="K32" s="43">
        <f t="shared" si="2"/>
        <v>2.6143310000000004</v>
      </c>
      <c r="L32" s="43"/>
    </row>
    <row r="33" spans="8:12" x14ac:dyDescent="0.2">
      <c r="H33" s="9" t="s">
        <v>149</v>
      </c>
      <c r="I33" s="43">
        <f t="shared" si="3"/>
        <v>0.6036999999999999</v>
      </c>
      <c r="J33" s="43">
        <f t="shared" si="1"/>
        <v>5.6475</v>
      </c>
      <c r="K33" s="43">
        <f t="shared" si="2"/>
        <v>27.174217000000002</v>
      </c>
      <c r="L33" s="43"/>
    </row>
    <row r="34" spans="8:12" x14ac:dyDescent="0.2">
      <c r="H34" s="9" t="s">
        <v>148</v>
      </c>
      <c r="I34" s="43">
        <f t="shared" si="3"/>
        <v>2.7433499999999995</v>
      </c>
      <c r="J34" s="43">
        <f t="shared" si="1"/>
        <v>22.179732000000001</v>
      </c>
      <c r="K34" s="43">
        <f t="shared" si="2"/>
        <v>81.327207000000001</v>
      </c>
      <c r="L34" s="43"/>
    </row>
    <row r="35" spans="8:12" x14ac:dyDescent="0.2">
      <c r="H35" s="9" t="s">
        <v>14</v>
      </c>
      <c r="I35" s="43">
        <f t="shared" si="3"/>
        <v>0</v>
      </c>
      <c r="J35" s="43">
        <f t="shared" si="1"/>
        <v>0</v>
      </c>
      <c r="K35" s="43">
        <f t="shared" si="2"/>
        <v>0</v>
      </c>
      <c r="L35" s="43"/>
    </row>
    <row r="36" spans="8:12" x14ac:dyDescent="0.2">
      <c r="H36" s="9" t="s">
        <v>147</v>
      </c>
      <c r="I36" s="43">
        <f t="shared" si="3"/>
        <v>1.4757730000000002</v>
      </c>
      <c r="J36" s="43">
        <f t="shared" si="1"/>
        <v>0.326818</v>
      </c>
      <c r="K36" s="43">
        <f t="shared" si="2"/>
        <v>0.19277900000000001</v>
      </c>
      <c r="L36" s="43"/>
    </row>
    <row r="37" spans="8:12" x14ac:dyDescent="0.2">
      <c r="H37" s="9" t="s">
        <v>146</v>
      </c>
      <c r="I37" s="43">
        <f t="shared" si="3"/>
        <v>196.51426800000016</v>
      </c>
      <c r="J37" s="43">
        <f t="shared" si="1"/>
        <v>167.06609200000003</v>
      </c>
      <c r="K37" s="43">
        <f t="shared" si="2"/>
        <v>342.80972499999996</v>
      </c>
      <c r="L37" s="43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 x14ac:dyDescent="0.2"/>
  <cols>
    <col min="1" max="1" width="22.28515625" style="11" customWidth="1"/>
    <col min="2" max="13" width="10.140625" style="11" customWidth="1"/>
    <col min="14" max="14" width="11.7109375" style="11" customWidth="1"/>
    <col min="15" max="16384" width="9.140625" style="11"/>
  </cols>
  <sheetData>
    <row r="1" spans="1:13" s="58" customFormat="1" ht="18.75" x14ac:dyDescent="0.3">
      <c r="A1" s="50" t="s">
        <v>320</v>
      </c>
      <c r="M1" s="129" t="str">
        <f>Titulní!A35</f>
        <v>I. čtvrtletí 2021</v>
      </c>
    </row>
    <row r="2" spans="1:13" ht="6" customHeight="1" x14ac:dyDescent="0.2"/>
    <row r="3" spans="1:13" x14ac:dyDescent="0.2">
      <c r="A3" s="451"/>
      <c r="B3" s="453" t="s">
        <v>189</v>
      </c>
      <c r="C3" s="454"/>
      <c r="D3" s="455"/>
      <c r="E3" s="453" t="s">
        <v>191</v>
      </c>
      <c r="F3" s="454"/>
      <c r="G3" s="455"/>
      <c r="H3" s="453" t="s">
        <v>192</v>
      </c>
      <c r="I3" s="454"/>
      <c r="J3" s="455"/>
      <c r="K3" s="453" t="s">
        <v>193</v>
      </c>
      <c r="L3" s="454"/>
      <c r="M3" s="496"/>
    </row>
    <row r="4" spans="1:13" x14ac:dyDescent="0.2">
      <c r="A4" s="452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</row>
    <row r="5" spans="1:13" x14ac:dyDescent="0.2">
      <c r="A5" s="446" t="s">
        <v>10</v>
      </c>
      <c r="B5" s="448">
        <f>D6</f>
        <v>21329.054410000081</v>
      </c>
      <c r="C5" s="449"/>
      <c r="D5" s="450"/>
      <c r="E5" s="456">
        <f>G6</f>
        <v>0</v>
      </c>
      <c r="F5" s="457"/>
      <c r="G5" s="458"/>
      <c r="H5" s="456">
        <f>J6</f>
        <v>0</v>
      </c>
      <c r="I5" s="457"/>
      <c r="J5" s="458"/>
      <c r="K5" s="456">
        <f>M6</f>
        <v>0</v>
      </c>
      <c r="L5" s="457"/>
      <c r="M5" s="457"/>
    </row>
    <row r="6" spans="1:13" x14ac:dyDescent="0.2">
      <c r="A6" s="447"/>
      <c r="B6" s="258">
        <f>SUM(B7:B14)</f>
        <v>21337.090600000087</v>
      </c>
      <c r="C6" s="259">
        <f t="shared" ref="C6:M6" si="0">SUM(C7:C14)</f>
        <v>21336.348900000081</v>
      </c>
      <c r="D6" s="260">
        <f t="shared" si="0"/>
        <v>21329.054410000081</v>
      </c>
      <c r="E6" s="376">
        <f t="shared" si="0"/>
        <v>0</v>
      </c>
      <c r="F6" s="377">
        <f t="shared" si="0"/>
        <v>0</v>
      </c>
      <c r="G6" s="378">
        <f t="shared" si="0"/>
        <v>0</v>
      </c>
      <c r="H6" s="376">
        <f t="shared" si="0"/>
        <v>0</v>
      </c>
      <c r="I6" s="377">
        <f t="shared" si="0"/>
        <v>0</v>
      </c>
      <c r="J6" s="378">
        <f t="shared" si="0"/>
        <v>0</v>
      </c>
      <c r="K6" s="376">
        <f t="shared" si="0"/>
        <v>0</v>
      </c>
      <c r="L6" s="377">
        <f t="shared" si="0"/>
        <v>0</v>
      </c>
      <c r="M6" s="377">
        <f t="shared" si="0"/>
        <v>0</v>
      </c>
    </row>
    <row r="7" spans="1:13" x14ac:dyDescent="0.2">
      <c r="A7" s="156" t="s">
        <v>0</v>
      </c>
      <c r="B7" s="181">
        <v>4290</v>
      </c>
      <c r="C7" s="197">
        <v>4290</v>
      </c>
      <c r="D7" s="200">
        <v>4290</v>
      </c>
      <c r="E7" s="398">
        <v>0</v>
      </c>
      <c r="F7" s="399">
        <v>0</v>
      </c>
      <c r="G7" s="400">
        <v>0</v>
      </c>
      <c r="H7" s="398">
        <v>0</v>
      </c>
      <c r="I7" s="399">
        <v>0</v>
      </c>
      <c r="J7" s="400">
        <v>0</v>
      </c>
      <c r="K7" s="398">
        <v>0</v>
      </c>
      <c r="L7" s="399">
        <v>0</v>
      </c>
      <c r="M7" s="399">
        <v>0</v>
      </c>
    </row>
    <row r="8" spans="1:13" x14ac:dyDescent="0.2">
      <c r="A8" s="156" t="s">
        <v>15</v>
      </c>
      <c r="B8" s="157">
        <v>10050.455999999998</v>
      </c>
      <c r="C8" s="158">
        <v>10050.455999999998</v>
      </c>
      <c r="D8" s="159">
        <v>10050.455999999998</v>
      </c>
      <c r="E8" s="401">
        <v>0</v>
      </c>
      <c r="F8" s="402">
        <v>0</v>
      </c>
      <c r="G8" s="403">
        <v>0</v>
      </c>
      <c r="H8" s="401">
        <v>0</v>
      </c>
      <c r="I8" s="402">
        <v>0</v>
      </c>
      <c r="J8" s="403">
        <v>0</v>
      </c>
      <c r="K8" s="401">
        <v>0</v>
      </c>
      <c r="L8" s="402">
        <v>0</v>
      </c>
      <c r="M8" s="404">
        <v>0</v>
      </c>
    </row>
    <row r="9" spans="1:13" x14ac:dyDescent="0.2">
      <c r="A9" s="156" t="s">
        <v>16</v>
      </c>
      <c r="B9" s="157">
        <v>1363.5</v>
      </c>
      <c r="C9" s="158">
        <v>1363.5</v>
      </c>
      <c r="D9" s="159">
        <v>1363.5</v>
      </c>
      <c r="E9" s="401">
        <v>0</v>
      </c>
      <c r="F9" s="402">
        <v>0</v>
      </c>
      <c r="G9" s="403">
        <v>0</v>
      </c>
      <c r="H9" s="401">
        <v>0</v>
      </c>
      <c r="I9" s="402">
        <v>0</v>
      </c>
      <c r="J9" s="403">
        <v>0</v>
      </c>
      <c r="K9" s="401">
        <v>0</v>
      </c>
      <c r="L9" s="402">
        <v>0</v>
      </c>
      <c r="M9" s="404">
        <v>0</v>
      </c>
    </row>
    <row r="10" spans="1:13" x14ac:dyDescent="0.2">
      <c r="A10" s="156" t="s">
        <v>17</v>
      </c>
      <c r="B10" s="157">
        <v>962.38999999999965</v>
      </c>
      <c r="C10" s="158">
        <v>965.58099999999968</v>
      </c>
      <c r="D10" s="159">
        <v>967.2339999999997</v>
      </c>
      <c r="E10" s="401">
        <v>0</v>
      </c>
      <c r="F10" s="402">
        <v>0</v>
      </c>
      <c r="G10" s="403">
        <v>0</v>
      </c>
      <c r="H10" s="401">
        <v>0</v>
      </c>
      <c r="I10" s="402">
        <v>0</v>
      </c>
      <c r="J10" s="403">
        <v>0</v>
      </c>
      <c r="K10" s="401">
        <v>0</v>
      </c>
      <c r="L10" s="402">
        <v>0</v>
      </c>
      <c r="M10" s="404">
        <v>0</v>
      </c>
    </row>
    <row r="11" spans="1:13" x14ac:dyDescent="0.2">
      <c r="A11" s="156" t="s">
        <v>3</v>
      </c>
      <c r="B11" s="157">
        <v>1092.6515299999974</v>
      </c>
      <c r="C11" s="158">
        <v>1092.598529999997</v>
      </c>
      <c r="D11" s="159">
        <v>1090.4955299999972</v>
      </c>
      <c r="E11" s="401">
        <v>0</v>
      </c>
      <c r="F11" s="402">
        <v>0</v>
      </c>
      <c r="G11" s="403">
        <v>0</v>
      </c>
      <c r="H11" s="401">
        <v>0</v>
      </c>
      <c r="I11" s="402">
        <v>0</v>
      </c>
      <c r="J11" s="403">
        <v>0</v>
      </c>
      <c r="K11" s="401">
        <v>0</v>
      </c>
      <c r="L11" s="402">
        <v>0</v>
      </c>
      <c r="M11" s="404">
        <v>0</v>
      </c>
    </row>
    <row r="12" spans="1:13" x14ac:dyDescent="0.2">
      <c r="A12" s="156" t="s">
        <v>18</v>
      </c>
      <c r="B12" s="157">
        <v>1171.5</v>
      </c>
      <c r="C12" s="158">
        <v>1171.5</v>
      </c>
      <c r="D12" s="159">
        <v>1171.5</v>
      </c>
      <c r="E12" s="401">
        <v>0</v>
      </c>
      <c r="F12" s="402">
        <v>0</v>
      </c>
      <c r="G12" s="403">
        <v>0</v>
      </c>
      <c r="H12" s="401">
        <v>0</v>
      </c>
      <c r="I12" s="402">
        <v>0</v>
      </c>
      <c r="J12" s="403">
        <v>0</v>
      </c>
      <c r="K12" s="401">
        <v>0</v>
      </c>
      <c r="L12" s="402">
        <v>0</v>
      </c>
      <c r="M12" s="404">
        <v>0</v>
      </c>
    </row>
    <row r="13" spans="1:13" x14ac:dyDescent="0.2">
      <c r="A13" s="156" t="s">
        <v>1</v>
      </c>
      <c r="B13" s="157">
        <v>339.41190000000012</v>
      </c>
      <c r="C13" s="158">
        <v>339.41190000000012</v>
      </c>
      <c r="D13" s="159">
        <v>339.41190000000012</v>
      </c>
      <c r="E13" s="401">
        <v>0</v>
      </c>
      <c r="F13" s="402">
        <v>0</v>
      </c>
      <c r="G13" s="403">
        <v>0</v>
      </c>
      <c r="H13" s="401">
        <v>0</v>
      </c>
      <c r="I13" s="402">
        <v>0</v>
      </c>
      <c r="J13" s="403">
        <v>0</v>
      </c>
      <c r="K13" s="401">
        <v>0</v>
      </c>
      <c r="L13" s="402">
        <v>0</v>
      </c>
      <c r="M13" s="404">
        <v>0</v>
      </c>
    </row>
    <row r="14" spans="1:13" x14ac:dyDescent="0.2">
      <c r="A14" s="156" t="s">
        <v>2</v>
      </c>
      <c r="B14" s="160">
        <v>2067.1811700000953</v>
      </c>
      <c r="C14" s="161">
        <v>2063.301470000089</v>
      </c>
      <c r="D14" s="162">
        <v>2056.4569800000868</v>
      </c>
      <c r="E14" s="405">
        <v>0</v>
      </c>
      <c r="F14" s="406">
        <v>0</v>
      </c>
      <c r="G14" s="407">
        <v>0</v>
      </c>
      <c r="H14" s="405">
        <v>0</v>
      </c>
      <c r="I14" s="406">
        <v>0</v>
      </c>
      <c r="J14" s="407">
        <v>0</v>
      </c>
      <c r="K14" s="405">
        <v>0</v>
      </c>
      <c r="L14" s="406">
        <v>0</v>
      </c>
      <c r="M14" s="406">
        <v>0</v>
      </c>
    </row>
    <row r="15" spans="1:13" x14ac:dyDescent="0.2">
      <c r="M15" s="14" t="s">
        <v>418</v>
      </c>
    </row>
    <row r="16" spans="1:13" ht="3.75" customHeight="1" x14ac:dyDescent="0.2"/>
    <row r="17" spans="1:10" x14ac:dyDescent="0.2">
      <c r="A17" s="135"/>
      <c r="B17" s="193" t="s">
        <v>7</v>
      </c>
      <c r="C17" s="193" t="s">
        <v>20</v>
      </c>
      <c r="D17" s="193" t="s">
        <v>21</v>
      </c>
      <c r="E17" s="193" t="s">
        <v>22</v>
      </c>
      <c r="F17" s="193" t="s">
        <v>43</v>
      </c>
      <c r="G17" s="193" t="s">
        <v>44</v>
      </c>
      <c r="H17" s="193" t="s">
        <v>45</v>
      </c>
      <c r="I17" s="193" t="s">
        <v>46</v>
      </c>
      <c r="J17" s="193" t="s">
        <v>53</v>
      </c>
    </row>
    <row r="18" spans="1:10" x14ac:dyDescent="0.2">
      <c r="A18" s="194" t="s">
        <v>10</v>
      </c>
      <c r="B18" s="195">
        <f>SUM(B19:B32)</f>
        <v>4290</v>
      </c>
      <c r="C18" s="195">
        <f t="shared" ref="C18:I18" si="1">SUM(C19:C32)</f>
        <v>10050.456</v>
      </c>
      <c r="D18" s="177">
        <f t="shared" si="1"/>
        <v>1363.5</v>
      </c>
      <c r="E18" s="177">
        <f t="shared" si="1"/>
        <v>967.2339999999997</v>
      </c>
      <c r="F18" s="177">
        <f t="shared" si="1"/>
        <v>1090.4955299999999</v>
      </c>
      <c r="G18" s="177">
        <f t="shared" si="1"/>
        <v>1171.5</v>
      </c>
      <c r="H18" s="177">
        <f t="shared" si="1"/>
        <v>339.4119</v>
      </c>
      <c r="I18" s="177">
        <f t="shared" si="1"/>
        <v>2056.4569799999972</v>
      </c>
      <c r="J18" s="177">
        <f t="shared" ref="J18:J32" si="2">SUM(B18:I18)</f>
        <v>21329.054409999997</v>
      </c>
    </row>
    <row r="19" spans="1:10" x14ac:dyDescent="0.2">
      <c r="A19" s="196" t="s">
        <v>246</v>
      </c>
      <c r="B19" s="197">
        <v>0</v>
      </c>
      <c r="C19" s="197">
        <v>147.94</v>
      </c>
      <c r="D19" s="197">
        <v>0</v>
      </c>
      <c r="E19" s="197">
        <v>18.953999999999994</v>
      </c>
      <c r="F19" s="197">
        <v>11.205999999999998</v>
      </c>
      <c r="G19" s="197">
        <v>0</v>
      </c>
      <c r="H19" s="197">
        <v>0</v>
      </c>
      <c r="I19" s="197">
        <v>20.535210000000031</v>
      </c>
      <c r="J19" s="161">
        <f t="shared" si="2"/>
        <v>198.63521000000003</v>
      </c>
    </row>
    <row r="20" spans="1:10" x14ac:dyDescent="0.2">
      <c r="A20" s="198" t="s">
        <v>248</v>
      </c>
      <c r="B20" s="199">
        <v>2250</v>
      </c>
      <c r="C20" s="199">
        <v>215.453</v>
      </c>
      <c r="D20" s="199">
        <v>0</v>
      </c>
      <c r="E20" s="199">
        <v>51.424999999999983</v>
      </c>
      <c r="F20" s="199">
        <v>156.66095000000007</v>
      </c>
      <c r="G20" s="199">
        <v>0</v>
      </c>
      <c r="H20" s="199">
        <v>0</v>
      </c>
      <c r="I20" s="199">
        <v>243.2009200000002</v>
      </c>
      <c r="J20" s="179">
        <f t="shared" si="2"/>
        <v>2916.7398700000003</v>
      </c>
    </row>
    <row r="21" spans="1:10" x14ac:dyDescent="0.2">
      <c r="A21" s="198" t="s">
        <v>249</v>
      </c>
      <c r="B21" s="199">
        <v>0</v>
      </c>
      <c r="C21" s="199">
        <v>226.29999999999998</v>
      </c>
      <c r="D21" s="199">
        <v>118.5</v>
      </c>
      <c r="E21" s="199">
        <v>76.165999999999997</v>
      </c>
      <c r="F21" s="199">
        <v>32.936199999999999</v>
      </c>
      <c r="G21" s="199">
        <v>0</v>
      </c>
      <c r="H21" s="199">
        <v>8.4101999999999997</v>
      </c>
      <c r="I21" s="199">
        <v>447.83573999999965</v>
      </c>
      <c r="J21" s="179">
        <f t="shared" si="2"/>
        <v>910.14813999999956</v>
      </c>
    </row>
    <row r="22" spans="1:10" x14ac:dyDescent="0.2">
      <c r="A22" s="198" t="s">
        <v>250</v>
      </c>
      <c r="B22" s="199">
        <v>0</v>
      </c>
      <c r="C22" s="199">
        <v>539.80600000000004</v>
      </c>
      <c r="D22" s="199">
        <v>400</v>
      </c>
      <c r="E22" s="199">
        <v>20.901999999999997</v>
      </c>
      <c r="F22" s="199">
        <v>7.897999999999997</v>
      </c>
      <c r="G22" s="199">
        <v>0</v>
      </c>
      <c r="H22" s="199">
        <v>67.91</v>
      </c>
      <c r="I22" s="199">
        <v>12.78413999999999</v>
      </c>
      <c r="J22" s="179">
        <f t="shared" si="2"/>
        <v>1049.3001400000001</v>
      </c>
    </row>
    <row r="23" spans="1:10" x14ac:dyDescent="0.2">
      <c r="A23" s="198" t="s">
        <v>247</v>
      </c>
      <c r="B23" s="199">
        <v>2040</v>
      </c>
      <c r="C23" s="199">
        <v>15.260000000000002</v>
      </c>
      <c r="D23" s="199">
        <v>0</v>
      </c>
      <c r="E23" s="199">
        <v>84.048000000000002</v>
      </c>
      <c r="F23" s="199">
        <v>16.361599999999992</v>
      </c>
      <c r="G23" s="199">
        <v>475</v>
      </c>
      <c r="H23" s="199">
        <v>10.91</v>
      </c>
      <c r="I23" s="199">
        <v>91.010409999999865</v>
      </c>
      <c r="J23" s="179">
        <f t="shared" si="2"/>
        <v>2732.5900099999999</v>
      </c>
    </row>
    <row r="24" spans="1:10" x14ac:dyDescent="0.2">
      <c r="A24" s="198" t="s">
        <v>251</v>
      </c>
      <c r="B24" s="199">
        <v>0</v>
      </c>
      <c r="C24" s="199">
        <v>182.59900000000002</v>
      </c>
      <c r="D24" s="199">
        <v>0</v>
      </c>
      <c r="E24" s="199">
        <v>58.242000000000026</v>
      </c>
      <c r="F24" s="199">
        <v>30.001899999999964</v>
      </c>
      <c r="G24" s="199">
        <v>0</v>
      </c>
      <c r="H24" s="199">
        <v>10.204499999999999</v>
      </c>
      <c r="I24" s="199">
        <v>91.944869999999668</v>
      </c>
      <c r="J24" s="179">
        <f t="shared" si="2"/>
        <v>372.99226999999962</v>
      </c>
    </row>
    <row r="25" spans="1:10" x14ac:dyDescent="0.2">
      <c r="A25" s="198" t="s">
        <v>252</v>
      </c>
      <c r="B25" s="199">
        <v>0</v>
      </c>
      <c r="C25" s="199">
        <v>4.835</v>
      </c>
      <c r="D25" s="199">
        <v>0</v>
      </c>
      <c r="E25" s="199">
        <v>40.119000000000014</v>
      </c>
      <c r="F25" s="199">
        <v>26.018299999999979</v>
      </c>
      <c r="G25" s="199">
        <v>0</v>
      </c>
      <c r="H25" s="199">
        <v>50.096199999999996</v>
      </c>
      <c r="I25" s="199">
        <v>111.75940999999989</v>
      </c>
      <c r="J25" s="179">
        <f t="shared" si="2"/>
        <v>232.82790999999986</v>
      </c>
    </row>
    <row r="26" spans="1:10" x14ac:dyDescent="0.2">
      <c r="A26" s="198" t="s">
        <v>253</v>
      </c>
      <c r="B26" s="199">
        <v>0</v>
      </c>
      <c r="C26" s="199">
        <v>1282.4810000000002</v>
      </c>
      <c r="D26" s="199">
        <v>0</v>
      </c>
      <c r="E26" s="199">
        <v>92.901999999999958</v>
      </c>
      <c r="F26" s="199">
        <v>17.744399999999985</v>
      </c>
      <c r="G26" s="199">
        <v>0</v>
      </c>
      <c r="H26" s="199">
        <v>28.4</v>
      </c>
      <c r="I26" s="199">
        <v>60.610100000000337</v>
      </c>
      <c r="J26" s="179">
        <f t="shared" si="2"/>
        <v>1482.1375000000007</v>
      </c>
    </row>
    <row r="27" spans="1:10" x14ac:dyDescent="0.2">
      <c r="A27" s="198" t="s">
        <v>254</v>
      </c>
      <c r="B27" s="199">
        <v>0</v>
      </c>
      <c r="C27" s="199">
        <v>111.60600000000001</v>
      </c>
      <c r="D27" s="199">
        <v>0</v>
      </c>
      <c r="E27" s="199">
        <v>119.03699999999992</v>
      </c>
      <c r="F27" s="199">
        <v>12.70353999999999</v>
      </c>
      <c r="G27" s="199">
        <v>650</v>
      </c>
      <c r="H27" s="199">
        <v>45.891999999999996</v>
      </c>
      <c r="I27" s="199">
        <v>109.82238</v>
      </c>
      <c r="J27" s="179">
        <f t="shared" si="2"/>
        <v>1049.0609199999999</v>
      </c>
    </row>
    <row r="28" spans="1:10" x14ac:dyDescent="0.2">
      <c r="A28" s="198" t="s">
        <v>255</v>
      </c>
      <c r="B28" s="199">
        <v>0</v>
      </c>
      <c r="C28" s="199">
        <v>1273.7099999999998</v>
      </c>
      <c r="D28" s="199">
        <v>0</v>
      </c>
      <c r="E28" s="199">
        <v>57.263000000000012</v>
      </c>
      <c r="F28" s="199">
        <v>29.767000000000017</v>
      </c>
      <c r="G28" s="199">
        <v>0</v>
      </c>
      <c r="H28" s="199">
        <v>19.2</v>
      </c>
      <c r="I28" s="199">
        <v>93.685679999999763</v>
      </c>
      <c r="J28" s="179">
        <f t="shared" si="2"/>
        <v>1473.6256799999996</v>
      </c>
    </row>
    <row r="29" spans="1:10" x14ac:dyDescent="0.2">
      <c r="A29" s="198" t="s">
        <v>256</v>
      </c>
      <c r="B29" s="199">
        <v>0</v>
      </c>
      <c r="C29" s="199">
        <v>262.08500000000004</v>
      </c>
      <c r="D29" s="199">
        <v>0</v>
      </c>
      <c r="E29" s="199">
        <v>69.694000000000003</v>
      </c>
      <c r="F29" s="199">
        <v>20.61729999999999</v>
      </c>
      <c r="G29" s="199">
        <v>1.5</v>
      </c>
      <c r="H29" s="199">
        <v>5.3199999999999994</v>
      </c>
      <c r="I29" s="199">
        <v>208.9136499999986</v>
      </c>
      <c r="J29" s="179">
        <f t="shared" si="2"/>
        <v>568.12994999999864</v>
      </c>
    </row>
    <row r="30" spans="1:10" x14ac:dyDescent="0.2">
      <c r="A30" s="198" t="s">
        <v>257</v>
      </c>
      <c r="B30" s="199">
        <v>0</v>
      </c>
      <c r="C30" s="199">
        <v>1652.4259999999999</v>
      </c>
      <c r="D30" s="199">
        <v>0</v>
      </c>
      <c r="E30" s="199">
        <v>200.33499999999998</v>
      </c>
      <c r="F30" s="199">
        <v>643.75119999999993</v>
      </c>
      <c r="G30" s="199">
        <v>45</v>
      </c>
      <c r="H30" s="199">
        <v>6.0439999999999996</v>
      </c>
      <c r="I30" s="199">
        <v>246.56826999999885</v>
      </c>
      <c r="J30" s="179">
        <f t="shared" si="2"/>
        <v>2794.1244699999988</v>
      </c>
    </row>
    <row r="31" spans="1:10" x14ac:dyDescent="0.2">
      <c r="A31" s="198" t="s">
        <v>258</v>
      </c>
      <c r="B31" s="199">
        <v>0</v>
      </c>
      <c r="C31" s="199">
        <v>4003.413</v>
      </c>
      <c r="D31" s="199">
        <v>845</v>
      </c>
      <c r="E31" s="199">
        <v>45.443000000000026</v>
      </c>
      <c r="F31" s="199">
        <v>77.279639999999986</v>
      </c>
      <c r="G31" s="199">
        <v>0</v>
      </c>
      <c r="H31" s="199">
        <v>86.8</v>
      </c>
      <c r="I31" s="199">
        <v>161.50739000000004</v>
      </c>
      <c r="J31" s="179">
        <f t="shared" si="2"/>
        <v>5219.4430300000004</v>
      </c>
    </row>
    <row r="32" spans="1:10" x14ac:dyDescent="0.2">
      <c r="A32" s="196" t="s">
        <v>259</v>
      </c>
      <c r="B32" s="197">
        <v>0</v>
      </c>
      <c r="C32" s="197">
        <v>132.54200000000003</v>
      </c>
      <c r="D32" s="197">
        <v>0</v>
      </c>
      <c r="E32" s="197">
        <v>32.703999999999986</v>
      </c>
      <c r="F32" s="197">
        <v>7.5495000000000001</v>
      </c>
      <c r="G32" s="197">
        <v>0</v>
      </c>
      <c r="H32" s="197">
        <v>0.22500000000000001</v>
      </c>
      <c r="I32" s="197">
        <v>156.27881000000045</v>
      </c>
      <c r="J32" s="161">
        <f t="shared" si="2"/>
        <v>329.29931000000045</v>
      </c>
    </row>
    <row r="33" spans="10:10" x14ac:dyDescent="0.2">
      <c r="J33" s="14" t="s">
        <v>418</v>
      </c>
    </row>
  </sheetData>
  <sortState ref="A19:J32">
    <sortCondition ref="A18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ColWidth="9.140625" defaultRowHeight="12" x14ac:dyDescent="0.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18.75" x14ac:dyDescent="0.3">
      <c r="A1" s="50" t="s">
        <v>321</v>
      </c>
      <c r="J1" s="129" t="str">
        <f>Titulní!A35</f>
        <v>I. čtvrtletí 2021</v>
      </c>
    </row>
    <row r="2" spans="1:10" s="58" customFormat="1" ht="15.75" x14ac:dyDescent="0.25">
      <c r="A2" s="175" t="s">
        <v>322</v>
      </c>
    </row>
    <row r="3" spans="1:10" ht="6" customHeight="1" x14ac:dyDescent="0.2"/>
    <row r="4" spans="1:10" x14ac:dyDescent="0.2">
      <c r="A4" s="201"/>
      <c r="B4" s="193" t="s">
        <v>7</v>
      </c>
      <c r="C4" s="193" t="s">
        <v>20</v>
      </c>
      <c r="D4" s="193" t="s">
        <v>21</v>
      </c>
      <c r="E4" s="193" t="s">
        <v>22</v>
      </c>
      <c r="F4" s="193" t="s">
        <v>43</v>
      </c>
      <c r="G4" s="193" t="s">
        <v>44</v>
      </c>
      <c r="H4" s="193" t="s">
        <v>45</v>
      </c>
      <c r="I4" s="193" t="s">
        <v>46</v>
      </c>
      <c r="J4" s="193" t="s">
        <v>53</v>
      </c>
    </row>
    <row r="5" spans="1:10" x14ac:dyDescent="0.2">
      <c r="A5" s="202" t="s">
        <v>10</v>
      </c>
      <c r="B5" s="195">
        <f>SUM(B6:B19)</f>
        <v>7802779.75</v>
      </c>
      <c r="C5" s="177">
        <f t="shared" ref="C5:I5" si="0">SUM(C6:C19)</f>
        <v>10839399.651999999</v>
      </c>
      <c r="D5" s="177">
        <f t="shared" si="0"/>
        <v>1750828.12</v>
      </c>
      <c r="E5" s="177">
        <f t="shared" si="0"/>
        <v>1073697.8779999996</v>
      </c>
      <c r="F5" s="177">
        <f t="shared" si="0"/>
        <v>726028.65500000014</v>
      </c>
      <c r="G5" s="177">
        <f t="shared" si="0"/>
        <v>319371.446</v>
      </c>
      <c r="H5" s="177">
        <f t="shared" si="0"/>
        <v>154422.00099999996</v>
      </c>
      <c r="I5" s="177">
        <f t="shared" si="0"/>
        <v>313064.96299999999</v>
      </c>
      <c r="J5" s="177">
        <f t="shared" ref="J5:J19" si="1">SUM(B5:I5)</f>
        <v>22979592.464999996</v>
      </c>
    </row>
    <row r="6" spans="1:10" x14ac:dyDescent="0.2">
      <c r="A6" s="196" t="s">
        <v>246</v>
      </c>
      <c r="B6" s="197">
        <v>0</v>
      </c>
      <c r="C6" s="197">
        <v>15224.560999999998</v>
      </c>
      <c r="D6" s="197">
        <v>0</v>
      </c>
      <c r="E6" s="197">
        <v>18739.671999999995</v>
      </c>
      <c r="F6" s="197">
        <v>13350.115000000003</v>
      </c>
      <c r="G6" s="197">
        <v>0</v>
      </c>
      <c r="H6" s="197">
        <v>0</v>
      </c>
      <c r="I6" s="197">
        <v>2586.5289999999927</v>
      </c>
      <c r="J6" s="161">
        <f t="shared" si="1"/>
        <v>49900.876999999993</v>
      </c>
    </row>
    <row r="7" spans="1:10" x14ac:dyDescent="0.2">
      <c r="A7" s="198" t="s">
        <v>248</v>
      </c>
      <c r="B7" s="199">
        <v>4592938.6500000004</v>
      </c>
      <c r="C7" s="199">
        <v>137165.36900000001</v>
      </c>
      <c r="D7" s="199">
        <v>0</v>
      </c>
      <c r="E7" s="199">
        <v>77883.648999999961</v>
      </c>
      <c r="F7" s="199">
        <v>61779.227000000043</v>
      </c>
      <c r="G7" s="199">
        <v>0</v>
      </c>
      <c r="H7" s="199">
        <v>0</v>
      </c>
      <c r="I7" s="199">
        <v>38135.820000000364</v>
      </c>
      <c r="J7" s="179">
        <f t="shared" si="1"/>
        <v>4907902.7150000008</v>
      </c>
    </row>
    <row r="8" spans="1:10" x14ac:dyDescent="0.2">
      <c r="A8" s="198" t="s">
        <v>249</v>
      </c>
      <c r="B8" s="199">
        <v>0</v>
      </c>
      <c r="C8" s="199">
        <v>140390.451</v>
      </c>
      <c r="D8" s="199">
        <v>151673</v>
      </c>
      <c r="E8" s="199">
        <v>105870.36099999996</v>
      </c>
      <c r="F8" s="199">
        <v>29923.861000000001</v>
      </c>
      <c r="G8" s="199">
        <v>0</v>
      </c>
      <c r="H8" s="199">
        <v>3116.3449999999993</v>
      </c>
      <c r="I8" s="199">
        <v>79234.741999999707</v>
      </c>
      <c r="J8" s="179">
        <f t="shared" si="1"/>
        <v>510208.75999999966</v>
      </c>
    </row>
    <row r="9" spans="1:10" x14ac:dyDescent="0.2">
      <c r="A9" s="198" t="s">
        <v>250</v>
      </c>
      <c r="B9" s="199">
        <v>0</v>
      </c>
      <c r="C9" s="199">
        <v>387592.70900000003</v>
      </c>
      <c r="D9" s="199">
        <v>532423.57999999996</v>
      </c>
      <c r="E9" s="199">
        <v>22241.866000000002</v>
      </c>
      <c r="F9" s="199">
        <v>7539.4339999999993</v>
      </c>
      <c r="G9" s="199">
        <v>0</v>
      </c>
      <c r="H9" s="199">
        <v>29245.245999999992</v>
      </c>
      <c r="I9" s="199">
        <v>1766.1950000000024</v>
      </c>
      <c r="J9" s="179">
        <f t="shared" si="1"/>
        <v>980809.03</v>
      </c>
    </row>
    <row r="10" spans="1:10" x14ac:dyDescent="0.2">
      <c r="A10" s="198" t="s">
        <v>247</v>
      </c>
      <c r="B10" s="199">
        <v>3209841.1</v>
      </c>
      <c r="C10" s="199">
        <v>20712.593000000001</v>
      </c>
      <c r="D10" s="199">
        <v>0</v>
      </c>
      <c r="E10" s="199">
        <v>132170.58099999995</v>
      </c>
      <c r="F10" s="199">
        <v>33824.887999999984</v>
      </c>
      <c r="G10" s="199">
        <v>118637.11</v>
      </c>
      <c r="H10" s="199">
        <v>4766.3869999999988</v>
      </c>
      <c r="I10" s="199">
        <v>13423.311999999993</v>
      </c>
      <c r="J10" s="179">
        <f t="shared" si="1"/>
        <v>3533375.9709999994</v>
      </c>
    </row>
    <row r="11" spans="1:10" x14ac:dyDescent="0.2">
      <c r="A11" s="198" t="s">
        <v>251</v>
      </c>
      <c r="B11" s="199">
        <v>0</v>
      </c>
      <c r="C11" s="199">
        <v>170671.86099999998</v>
      </c>
      <c r="D11" s="199">
        <v>0</v>
      </c>
      <c r="E11" s="199">
        <v>91878.200000000041</v>
      </c>
      <c r="F11" s="199">
        <v>29126.831999999999</v>
      </c>
      <c r="G11" s="199">
        <v>0</v>
      </c>
      <c r="H11" s="199">
        <v>4719.1549999999997</v>
      </c>
      <c r="I11" s="199">
        <v>12942.016000000011</v>
      </c>
      <c r="J11" s="179">
        <f t="shared" si="1"/>
        <v>309338.06400000001</v>
      </c>
    </row>
    <row r="12" spans="1:10" x14ac:dyDescent="0.2">
      <c r="A12" s="198" t="s">
        <v>252</v>
      </c>
      <c r="B12" s="199">
        <v>0</v>
      </c>
      <c r="C12" s="199">
        <v>6955.2550000000001</v>
      </c>
      <c r="D12" s="199">
        <v>0</v>
      </c>
      <c r="E12" s="199">
        <v>45510.714</v>
      </c>
      <c r="F12" s="199">
        <v>22521.997000000018</v>
      </c>
      <c r="G12" s="199">
        <v>0</v>
      </c>
      <c r="H12" s="199">
        <v>27109.928999999989</v>
      </c>
      <c r="I12" s="199">
        <v>14181.616000000022</v>
      </c>
      <c r="J12" s="179">
        <f t="shared" si="1"/>
        <v>116279.51100000003</v>
      </c>
    </row>
    <row r="13" spans="1:10" x14ac:dyDescent="0.2">
      <c r="A13" s="198" t="s">
        <v>253</v>
      </c>
      <c r="B13" s="199">
        <v>0</v>
      </c>
      <c r="C13" s="199">
        <v>1011042.0339999998</v>
      </c>
      <c r="D13" s="199">
        <v>0</v>
      </c>
      <c r="E13" s="199">
        <v>127487.91899999991</v>
      </c>
      <c r="F13" s="199">
        <v>23149.305000000004</v>
      </c>
      <c r="G13" s="199">
        <v>0</v>
      </c>
      <c r="H13" s="199">
        <v>16956.587</v>
      </c>
      <c r="I13" s="199">
        <v>8585.3019999999906</v>
      </c>
      <c r="J13" s="179">
        <f t="shared" si="1"/>
        <v>1187221.1469999996</v>
      </c>
    </row>
    <row r="14" spans="1:10" x14ac:dyDescent="0.2">
      <c r="A14" s="198" t="s">
        <v>254</v>
      </c>
      <c r="B14" s="199">
        <v>0</v>
      </c>
      <c r="C14" s="199">
        <v>92009.763000000021</v>
      </c>
      <c r="D14" s="199">
        <v>0</v>
      </c>
      <c r="E14" s="199">
        <v>90985.078999999969</v>
      </c>
      <c r="F14" s="199">
        <v>13638.936999999996</v>
      </c>
      <c r="G14" s="199">
        <v>200726.21000000002</v>
      </c>
      <c r="H14" s="199">
        <v>18932.353999999996</v>
      </c>
      <c r="I14" s="199">
        <v>16922.632000000063</v>
      </c>
      <c r="J14" s="179">
        <f t="shared" si="1"/>
        <v>433214.97500000009</v>
      </c>
    </row>
    <row r="15" spans="1:10" x14ac:dyDescent="0.2">
      <c r="A15" s="198" t="s">
        <v>255</v>
      </c>
      <c r="B15" s="199">
        <v>0</v>
      </c>
      <c r="C15" s="199">
        <v>1479432.9659999998</v>
      </c>
      <c r="D15" s="199">
        <v>0</v>
      </c>
      <c r="E15" s="199">
        <v>90201.507999999943</v>
      </c>
      <c r="F15" s="199">
        <v>27523.353000000036</v>
      </c>
      <c r="G15" s="199">
        <v>0</v>
      </c>
      <c r="H15" s="199">
        <v>4000.8459999999991</v>
      </c>
      <c r="I15" s="199">
        <v>12411.749000000022</v>
      </c>
      <c r="J15" s="179">
        <f t="shared" si="1"/>
        <v>1613570.4219999998</v>
      </c>
    </row>
    <row r="16" spans="1:10" x14ac:dyDescent="0.2">
      <c r="A16" s="198" t="s">
        <v>256</v>
      </c>
      <c r="B16" s="199">
        <v>0</v>
      </c>
      <c r="C16" s="199">
        <v>234440.53400000001</v>
      </c>
      <c r="D16" s="199">
        <v>0</v>
      </c>
      <c r="E16" s="199">
        <v>70688.087999999989</v>
      </c>
      <c r="F16" s="199">
        <v>22753.754000000004</v>
      </c>
      <c r="G16" s="199">
        <v>8.1259999999999994</v>
      </c>
      <c r="H16" s="199">
        <v>2075.0940000000001</v>
      </c>
      <c r="I16" s="199">
        <v>31233.38099999995</v>
      </c>
      <c r="J16" s="179">
        <f t="shared" si="1"/>
        <v>361198.9769999999</v>
      </c>
    </row>
    <row r="17" spans="1:10" x14ac:dyDescent="0.2">
      <c r="A17" s="198" t="s">
        <v>257</v>
      </c>
      <c r="B17" s="199">
        <v>0</v>
      </c>
      <c r="C17" s="199">
        <v>1560137.9089999995</v>
      </c>
      <c r="D17" s="199">
        <v>0</v>
      </c>
      <c r="E17" s="199">
        <v>111140.8179999999</v>
      </c>
      <c r="F17" s="199">
        <v>335763.41999999993</v>
      </c>
      <c r="G17" s="199">
        <v>0</v>
      </c>
      <c r="H17" s="199">
        <v>2061.7849999999999</v>
      </c>
      <c r="I17" s="199">
        <v>35175.665999999954</v>
      </c>
      <c r="J17" s="179">
        <f t="shared" si="1"/>
        <v>2044279.5979999993</v>
      </c>
    </row>
    <row r="18" spans="1:10" x14ac:dyDescent="0.2">
      <c r="A18" s="198" t="s">
        <v>258</v>
      </c>
      <c r="B18" s="199">
        <v>0</v>
      </c>
      <c r="C18" s="199">
        <v>5480981.5610000007</v>
      </c>
      <c r="D18" s="199">
        <v>1066731.54</v>
      </c>
      <c r="E18" s="199">
        <v>55822.599000000038</v>
      </c>
      <c r="F18" s="199">
        <v>94213.571000000054</v>
      </c>
      <c r="G18" s="199">
        <v>0</v>
      </c>
      <c r="H18" s="199">
        <v>41400.775999999998</v>
      </c>
      <c r="I18" s="199">
        <v>21507.621999999967</v>
      </c>
      <c r="J18" s="179">
        <f t="shared" si="1"/>
        <v>6760657.6690000007</v>
      </c>
    </row>
    <row r="19" spans="1:10" x14ac:dyDescent="0.2">
      <c r="A19" s="196" t="s">
        <v>259</v>
      </c>
      <c r="B19" s="197">
        <v>0</v>
      </c>
      <c r="C19" s="197">
        <v>102642.08600000001</v>
      </c>
      <c r="D19" s="197">
        <v>0</v>
      </c>
      <c r="E19" s="197">
        <v>33076.824000000008</v>
      </c>
      <c r="F19" s="197">
        <v>10919.960999999999</v>
      </c>
      <c r="G19" s="197">
        <v>0</v>
      </c>
      <c r="H19" s="197">
        <v>37.497</v>
      </c>
      <c r="I19" s="197">
        <v>24958.380999999925</v>
      </c>
      <c r="J19" s="161">
        <f t="shared" si="1"/>
        <v>171634.74899999998</v>
      </c>
    </row>
    <row r="20" spans="1:10" x14ac:dyDescent="0.2">
      <c r="J20" s="14" t="s">
        <v>418</v>
      </c>
    </row>
    <row r="21" spans="1:10" ht="11.25" customHeight="1" x14ac:dyDescent="0.2"/>
    <row r="22" spans="1:10" s="58" customFormat="1" ht="15.75" x14ac:dyDescent="0.25">
      <c r="A22" s="175" t="s">
        <v>323</v>
      </c>
      <c r="H22" s="65"/>
    </row>
    <row r="23" spans="1:10" ht="7.5" customHeight="1" x14ac:dyDescent="0.2"/>
    <row r="24" spans="1:10" x14ac:dyDescent="0.2">
      <c r="A24" s="201"/>
      <c r="B24" s="201" t="s">
        <v>8</v>
      </c>
      <c r="C24" s="201" t="s">
        <v>9</v>
      </c>
      <c r="D24" s="201" t="s">
        <v>138</v>
      </c>
      <c r="E24" s="201" t="s">
        <v>136</v>
      </c>
      <c r="F24" s="201" t="s">
        <v>53</v>
      </c>
    </row>
    <row r="25" spans="1:10" x14ac:dyDescent="0.2">
      <c r="A25" s="203" t="s">
        <v>10</v>
      </c>
      <c r="B25" s="177">
        <f>SUM(B26:B39)</f>
        <v>1909006.8909999998</v>
      </c>
      <c r="C25" s="177">
        <f>SUM(C26:C39)</f>
        <v>5980868.561999999</v>
      </c>
      <c r="D25" s="177">
        <f>SUM(D26:D39)</f>
        <v>2296899.1423452646</v>
      </c>
      <c r="E25" s="177">
        <f>SUM(E26:E39)</f>
        <v>5468977.1326547358</v>
      </c>
      <c r="F25" s="177">
        <f t="shared" ref="F25:F39" si="2">SUM(B25:E25)</f>
        <v>15655751.727999998</v>
      </c>
    </row>
    <row r="26" spans="1:10" ht="13.5" customHeight="1" x14ac:dyDescent="0.2">
      <c r="A26" s="204" t="s">
        <v>246</v>
      </c>
      <c r="B26" s="161">
        <v>21219.940999999999</v>
      </c>
      <c r="C26" s="161">
        <v>729142.90899999999</v>
      </c>
      <c r="D26" s="161">
        <v>344900</v>
      </c>
      <c r="E26" s="161">
        <v>445664.15700000001</v>
      </c>
      <c r="F26" s="161">
        <f t="shared" si="2"/>
        <v>1540927.0070000002</v>
      </c>
    </row>
    <row r="27" spans="1:10" x14ac:dyDescent="0.2">
      <c r="A27" s="205" t="s">
        <v>248</v>
      </c>
      <c r="B27" s="158">
        <v>36017.890143629302</v>
      </c>
      <c r="C27" s="158">
        <v>265758.04544722999</v>
      </c>
      <c r="D27" s="158">
        <v>188297.26870153952</v>
      </c>
      <c r="E27" s="158">
        <v>435227.08314384602</v>
      </c>
      <c r="F27" s="179">
        <f t="shared" si="2"/>
        <v>925300.28743624478</v>
      </c>
    </row>
    <row r="28" spans="1:10" x14ac:dyDescent="0.2">
      <c r="A28" s="205" t="s">
        <v>249</v>
      </c>
      <c r="B28" s="158">
        <v>78593.985450084292</v>
      </c>
      <c r="C28" s="158">
        <v>690098.84447214194</v>
      </c>
      <c r="D28" s="158">
        <v>187025.24189832399</v>
      </c>
      <c r="E28" s="158">
        <v>456664.968631642</v>
      </c>
      <c r="F28" s="179">
        <f t="shared" si="2"/>
        <v>1412383.0404521923</v>
      </c>
    </row>
    <row r="29" spans="1:10" x14ac:dyDescent="0.2">
      <c r="A29" s="205" t="s">
        <v>250</v>
      </c>
      <c r="B29" s="158">
        <v>29313.924999999999</v>
      </c>
      <c r="C29" s="158">
        <v>119601.40100000001</v>
      </c>
      <c r="D29" s="158">
        <v>71887.070000000007</v>
      </c>
      <c r="E29" s="158">
        <v>137624.54800000001</v>
      </c>
      <c r="F29" s="179">
        <f t="shared" si="2"/>
        <v>358426.94400000002</v>
      </c>
    </row>
    <row r="30" spans="1:10" x14ac:dyDescent="0.2">
      <c r="A30" s="205" t="s">
        <v>247</v>
      </c>
      <c r="B30" s="158">
        <v>116515.09185225681</v>
      </c>
      <c r="C30" s="158">
        <v>325629.5612997943</v>
      </c>
      <c r="D30" s="158">
        <v>101785.27347348961</v>
      </c>
      <c r="E30" s="158">
        <v>259257.51328209759</v>
      </c>
      <c r="F30" s="179">
        <f t="shared" si="2"/>
        <v>803187.43990763836</v>
      </c>
    </row>
    <row r="31" spans="1:10" x14ac:dyDescent="0.2">
      <c r="A31" s="205" t="s">
        <v>251</v>
      </c>
      <c r="B31" s="158">
        <v>122897.99900000001</v>
      </c>
      <c r="C31" s="158">
        <v>364590.43799999997</v>
      </c>
      <c r="D31" s="158">
        <v>144897.26299999998</v>
      </c>
      <c r="E31" s="158">
        <v>348118.10699999996</v>
      </c>
      <c r="F31" s="179">
        <f t="shared" si="2"/>
        <v>980503.80699999991</v>
      </c>
    </row>
    <row r="32" spans="1:10" x14ac:dyDescent="0.2">
      <c r="A32" s="205" t="s">
        <v>252</v>
      </c>
      <c r="B32" s="158">
        <v>22564.292999999998</v>
      </c>
      <c r="C32" s="158">
        <v>336044.03300000005</v>
      </c>
      <c r="D32" s="158">
        <v>104842.446</v>
      </c>
      <c r="E32" s="158">
        <v>271801.33400000003</v>
      </c>
      <c r="F32" s="179">
        <f t="shared" si="2"/>
        <v>735252.10600000015</v>
      </c>
    </row>
    <row r="33" spans="1:6" x14ac:dyDescent="0.2">
      <c r="A33" s="205" t="s">
        <v>253</v>
      </c>
      <c r="B33" s="158">
        <v>479813.77599999995</v>
      </c>
      <c r="C33" s="158">
        <v>640192.63599999994</v>
      </c>
      <c r="D33" s="158">
        <v>195932.42199999999</v>
      </c>
      <c r="E33" s="158">
        <v>490463.51199999999</v>
      </c>
      <c r="F33" s="179">
        <f t="shared" si="2"/>
        <v>1806402.3459999999</v>
      </c>
    </row>
    <row r="34" spans="1:6" x14ac:dyDescent="0.2">
      <c r="A34" s="205" t="s">
        <v>254</v>
      </c>
      <c r="B34" s="158">
        <v>93257.19</v>
      </c>
      <c r="C34" s="158">
        <v>419541.66234995739</v>
      </c>
      <c r="D34" s="158">
        <v>110548.07817921341</v>
      </c>
      <c r="E34" s="158">
        <v>291576.3104011633</v>
      </c>
      <c r="F34" s="179">
        <f t="shared" si="2"/>
        <v>914923.24093033408</v>
      </c>
    </row>
    <row r="35" spans="1:6" x14ac:dyDescent="0.2">
      <c r="A35" s="205" t="s">
        <v>255</v>
      </c>
      <c r="B35" s="158">
        <v>63659.478000000003</v>
      </c>
      <c r="C35" s="158">
        <v>264243.52299999999</v>
      </c>
      <c r="D35" s="158">
        <v>117485.19100000001</v>
      </c>
      <c r="E35" s="158">
        <v>263348.815</v>
      </c>
      <c r="F35" s="179">
        <f t="shared" si="2"/>
        <v>708737.00699999998</v>
      </c>
    </row>
    <row r="36" spans="1:6" x14ac:dyDescent="0.2">
      <c r="A36" s="205" t="s">
        <v>256</v>
      </c>
      <c r="B36" s="158">
        <v>50521.072</v>
      </c>
      <c r="C36" s="158">
        <v>368387.73200000002</v>
      </c>
      <c r="D36" s="158">
        <v>143527.20499999999</v>
      </c>
      <c r="E36" s="158">
        <v>323399.11</v>
      </c>
      <c r="F36" s="179">
        <f t="shared" si="2"/>
        <v>885835.11899999995</v>
      </c>
    </row>
    <row r="37" spans="1:6" x14ac:dyDescent="0.2">
      <c r="A37" s="205" t="s">
        <v>257</v>
      </c>
      <c r="B37" s="158">
        <v>198541.90100000001</v>
      </c>
      <c r="C37" s="158">
        <v>752989.63199999998</v>
      </c>
      <c r="D37" s="158">
        <v>305257.98599999998</v>
      </c>
      <c r="E37" s="158">
        <v>1037099.9230000001</v>
      </c>
      <c r="F37" s="179">
        <f t="shared" si="2"/>
        <v>2293889.4420000003</v>
      </c>
    </row>
    <row r="38" spans="1:6" x14ac:dyDescent="0.2">
      <c r="A38" s="205" t="s">
        <v>258</v>
      </c>
      <c r="B38" s="158">
        <v>454767.24</v>
      </c>
      <c r="C38" s="158">
        <v>434347.95799999998</v>
      </c>
      <c r="D38" s="158">
        <v>165584.38699999999</v>
      </c>
      <c r="E38" s="158">
        <v>385189.81099999999</v>
      </c>
      <c r="F38" s="179">
        <f t="shared" si="2"/>
        <v>1439889.3959999999</v>
      </c>
    </row>
    <row r="39" spans="1:6" x14ac:dyDescent="0.2">
      <c r="A39" s="204" t="s">
        <v>259</v>
      </c>
      <c r="B39" s="161">
        <v>141323.10855402949</v>
      </c>
      <c r="C39" s="161">
        <v>270300.18643087568</v>
      </c>
      <c r="D39" s="161">
        <v>114929.31009269779</v>
      </c>
      <c r="E39" s="161">
        <v>323541.94019598659</v>
      </c>
      <c r="F39" s="161">
        <f t="shared" si="2"/>
        <v>850094.54527358944</v>
      </c>
    </row>
    <row r="40" spans="1:6" x14ac:dyDescent="0.2">
      <c r="F40" s="14" t="s">
        <v>422</v>
      </c>
    </row>
  </sheetData>
  <sortState ref="A26:F39">
    <sortCondition ref="A25"/>
  </sortState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8" customFormat="1" ht="15.75" x14ac:dyDescent="0.25">
      <c r="A1" s="175" t="s">
        <v>324</v>
      </c>
      <c r="B1" s="66"/>
      <c r="J1" s="129" t="str">
        <f>Titulní!A35</f>
        <v>I. čtvrtletí 2021</v>
      </c>
    </row>
    <row r="2" spans="1:10" ht="6" customHeight="1" x14ac:dyDescent="0.2">
      <c r="A2" s="20"/>
      <c r="B2" s="497"/>
      <c r="C2" s="497"/>
      <c r="D2" s="497"/>
      <c r="E2" s="497"/>
      <c r="F2" s="497"/>
      <c r="G2" s="497"/>
      <c r="H2" s="497"/>
      <c r="I2" s="497"/>
      <c r="J2" s="497"/>
    </row>
    <row r="3" spans="1:10" ht="24" x14ac:dyDescent="0.2">
      <c r="A3" s="206"/>
      <c r="B3" s="207" t="s">
        <v>99</v>
      </c>
      <c r="C3" s="207" t="s">
        <v>11</v>
      </c>
      <c r="D3" s="207" t="s">
        <v>12</v>
      </c>
      <c r="E3" s="207" t="s">
        <v>13</v>
      </c>
      <c r="F3" s="207" t="s">
        <v>417</v>
      </c>
      <c r="G3" s="207" t="s">
        <v>98</v>
      </c>
      <c r="H3" s="207" t="s">
        <v>47</v>
      </c>
      <c r="I3" s="207" t="s">
        <v>14</v>
      </c>
      <c r="J3" s="207" t="s">
        <v>53</v>
      </c>
    </row>
    <row r="4" spans="1:10" x14ac:dyDescent="0.2">
      <c r="A4" s="202" t="s">
        <v>10</v>
      </c>
      <c r="B4" s="177">
        <f>SUM(B5:B18)</f>
        <v>5588747.7135005118</v>
      </c>
      <c r="C4" s="177">
        <f t="shared" ref="C4:I4" si="0">SUM(C5:C18)</f>
        <v>1130855.1731764327</v>
      </c>
      <c r="D4" s="177">
        <f t="shared" si="0"/>
        <v>199825.08937770166</v>
      </c>
      <c r="E4" s="177">
        <f t="shared" si="0"/>
        <v>152870.49364451825</v>
      </c>
      <c r="F4" s="177">
        <f t="shared" si="0"/>
        <v>287594.47748455731</v>
      </c>
      <c r="G4" s="177">
        <f t="shared" si="0"/>
        <v>5469062.9216547357</v>
      </c>
      <c r="H4" s="177">
        <f t="shared" si="0"/>
        <v>3553993.0727335345</v>
      </c>
      <c r="I4" s="177">
        <f t="shared" si="0"/>
        <v>228522.16242800697</v>
      </c>
      <c r="J4" s="177">
        <f t="shared" ref="J4:J18" si="1">SUM(B4:I4)</f>
        <v>16611471.103999997</v>
      </c>
    </row>
    <row r="5" spans="1:10" x14ac:dyDescent="0.2">
      <c r="A5" s="196" t="s">
        <v>246</v>
      </c>
      <c r="B5" s="208">
        <v>144852.39000000001</v>
      </c>
      <c r="C5" s="208">
        <v>68529.822</v>
      </c>
      <c r="D5" s="208">
        <v>92949.377999999997</v>
      </c>
      <c r="E5" s="208">
        <v>29173.900999999998</v>
      </c>
      <c r="F5" s="208">
        <v>4726.3760000000002</v>
      </c>
      <c r="G5" s="208">
        <v>445664.15700000001</v>
      </c>
      <c r="H5" s="208">
        <v>687653.071</v>
      </c>
      <c r="I5" s="208">
        <v>69001.206999999995</v>
      </c>
      <c r="J5" s="161">
        <f t="shared" si="1"/>
        <v>1542550.3019999999</v>
      </c>
    </row>
    <row r="6" spans="1:10" x14ac:dyDescent="0.2">
      <c r="A6" s="198" t="s">
        <v>248</v>
      </c>
      <c r="B6" s="209">
        <v>287393.0193404904</v>
      </c>
      <c r="C6" s="209">
        <v>18593.539740691071</v>
      </c>
      <c r="D6" s="209">
        <v>5148.2574631150201</v>
      </c>
      <c r="E6" s="209">
        <v>5056.2416304583394</v>
      </c>
      <c r="F6" s="209">
        <v>28761.11322661534</v>
      </c>
      <c r="G6" s="209">
        <v>435227.08314384602</v>
      </c>
      <c r="H6" s="209">
        <v>148738.00509337691</v>
      </c>
      <c r="I6" s="209">
        <v>15503.557797651531</v>
      </c>
      <c r="J6" s="179">
        <f t="shared" si="1"/>
        <v>944420.81743624457</v>
      </c>
    </row>
    <row r="7" spans="1:10" x14ac:dyDescent="0.2">
      <c r="A7" s="198" t="s">
        <v>249</v>
      </c>
      <c r="B7" s="209">
        <v>484428.68615678605</v>
      </c>
      <c r="C7" s="209">
        <v>76125.913708594788</v>
      </c>
      <c r="D7" s="209">
        <v>22648.087103695219</v>
      </c>
      <c r="E7" s="209">
        <v>16697.445447336722</v>
      </c>
      <c r="F7" s="209">
        <v>34326.14808412845</v>
      </c>
      <c r="G7" s="209">
        <v>456680.05363164202</v>
      </c>
      <c r="H7" s="209">
        <v>323120.19689364993</v>
      </c>
      <c r="I7" s="209">
        <v>10414.7914263598</v>
      </c>
      <c r="J7" s="179">
        <f t="shared" si="1"/>
        <v>1424441.3224521931</v>
      </c>
    </row>
    <row r="8" spans="1:10" x14ac:dyDescent="0.2">
      <c r="A8" s="198" t="s">
        <v>250</v>
      </c>
      <c r="B8" s="209">
        <v>110351.10799999999</v>
      </c>
      <c r="C8" s="209">
        <v>64477.93299999999</v>
      </c>
      <c r="D8" s="209">
        <v>898.28</v>
      </c>
      <c r="E8" s="209">
        <v>5434.9000000000005</v>
      </c>
      <c r="F8" s="209">
        <v>5012.5230000000001</v>
      </c>
      <c r="G8" s="209">
        <v>137633.378</v>
      </c>
      <c r="H8" s="209">
        <v>91651.325000000012</v>
      </c>
      <c r="I8" s="209">
        <v>11.669</v>
      </c>
      <c r="J8" s="179">
        <f t="shared" si="1"/>
        <v>415471.11599999998</v>
      </c>
    </row>
    <row r="9" spans="1:10" x14ac:dyDescent="0.2">
      <c r="A9" s="198" t="s">
        <v>247</v>
      </c>
      <c r="B9" s="209">
        <v>380636.23874204996</v>
      </c>
      <c r="C9" s="209">
        <v>19813.660810993599</v>
      </c>
      <c r="D9" s="209">
        <v>2655.2971089370603</v>
      </c>
      <c r="E9" s="209">
        <v>4689.3794672515496</v>
      </c>
      <c r="F9" s="209">
        <v>36957.048943738271</v>
      </c>
      <c r="G9" s="209">
        <v>259265.6152820976</v>
      </c>
      <c r="H9" s="209">
        <v>103381.4479729236</v>
      </c>
      <c r="I9" s="209">
        <v>2592.2875796460048</v>
      </c>
      <c r="J9" s="179">
        <f t="shared" si="1"/>
        <v>809990.97590763762</v>
      </c>
    </row>
    <row r="10" spans="1:10" x14ac:dyDescent="0.2">
      <c r="A10" s="198" t="s">
        <v>251</v>
      </c>
      <c r="B10" s="209">
        <v>348496.57</v>
      </c>
      <c r="C10" s="209">
        <v>72816.713000000003</v>
      </c>
      <c r="D10" s="209">
        <v>6947.2559999999994</v>
      </c>
      <c r="E10" s="209">
        <v>7705.9430000000002</v>
      </c>
      <c r="F10" s="209">
        <v>21721.404000000002</v>
      </c>
      <c r="G10" s="209">
        <v>348126.83699999994</v>
      </c>
      <c r="H10" s="209">
        <v>221537.63599999997</v>
      </c>
      <c r="I10" s="209">
        <v>584.89200000000005</v>
      </c>
      <c r="J10" s="179">
        <f t="shared" si="1"/>
        <v>1027937.2509999999</v>
      </c>
    </row>
    <row r="11" spans="1:10" x14ac:dyDescent="0.2">
      <c r="A11" s="198" t="s">
        <v>252</v>
      </c>
      <c r="B11" s="209">
        <v>284167.33300000004</v>
      </c>
      <c r="C11" s="209">
        <v>35124.839</v>
      </c>
      <c r="D11" s="209">
        <v>5665.3870000000006</v>
      </c>
      <c r="E11" s="209">
        <v>6353.5010000000002</v>
      </c>
      <c r="F11" s="209">
        <v>6491.0610000000006</v>
      </c>
      <c r="G11" s="209">
        <v>271801.33400000003</v>
      </c>
      <c r="H11" s="209">
        <v>135030.427</v>
      </c>
      <c r="I11" s="209">
        <v>0</v>
      </c>
      <c r="J11" s="179">
        <f t="shared" si="1"/>
        <v>744633.8820000001</v>
      </c>
    </row>
    <row r="12" spans="1:10" x14ac:dyDescent="0.2">
      <c r="A12" s="198" t="s">
        <v>253</v>
      </c>
      <c r="B12" s="209">
        <v>871977.29400000011</v>
      </c>
      <c r="C12" s="209">
        <v>334679.67600000004</v>
      </c>
      <c r="D12" s="209">
        <v>16578.592000000001</v>
      </c>
      <c r="E12" s="209">
        <v>12201.412</v>
      </c>
      <c r="F12" s="209">
        <v>13305.800999999999</v>
      </c>
      <c r="G12" s="209">
        <v>490488.592</v>
      </c>
      <c r="H12" s="209">
        <v>358702.65</v>
      </c>
      <c r="I12" s="209">
        <v>9717.4889999999978</v>
      </c>
      <c r="J12" s="179">
        <f t="shared" si="1"/>
        <v>2107651.5060000001</v>
      </c>
    </row>
    <row r="13" spans="1:10" x14ac:dyDescent="0.2">
      <c r="A13" s="198" t="s">
        <v>254</v>
      </c>
      <c r="B13" s="209">
        <v>372578.66927046439</v>
      </c>
      <c r="C13" s="209">
        <v>33577.881751293346</v>
      </c>
      <c r="D13" s="209">
        <v>4308.0141368939294</v>
      </c>
      <c r="E13" s="209">
        <v>12034.95810028163</v>
      </c>
      <c r="F13" s="209">
        <v>22011.68268712383</v>
      </c>
      <c r="G13" s="209">
        <v>291576.3104011633</v>
      </c>
      <c r="H13" s="209">
        <v>180756.3864248704</v>
      </c>
      <c r="I13" s="209">
        <v>903.25315824320001</v>
      </c>
      <c r="J13" s="179">
        <f t="shared" si="1"/>
        <v>917747.15593033412</v>
      </c>
    </row>
    <row r="14" spans="1:10" x14ac:dyDescent="0.2">
      <c r="A14" s="198" t="s">
        <v>255</v>
      </c>
      <c r="B14" s="209">
        <v>256803.88700000002</v>
      </c>
      <c r="C14" s="209">
        <v>26207.627</v>
      </c>
      <c r="D14" s="209">
        <v>5388.2640000000001</v>
      </c>
      <c r="E14" s="209">
        <v>6108.5349999999999</v>
      </c>
      <c r="F14" s="209">
        <v>24950.005999999998</v>
      </c>
      <c r="G14" s="209">
        <v>263351.739</v>
      </c>
      <c r="H14" s="209">
        <v>136532.598</v>
      </c>
      <c r="I14" s="209">
        <v>1422.1889999999999</v>
      </c>
      <c r="J14" s="179">
        <f t="shared" si="1"/>
        <v>720764.84499999997</v>
      </c>
    </row>
    <row r="15" spans="1:10" x14ac:dyDescent="0.2">
      <c r="A15" s="198" t="s">
        <v>256</v>
      </c>
      <c r="B15" s="209">
        <v>276448.185</v>
      </c>
      <c r="C15" s="209">
        <v>33812.426999999996</v>
      </c>
      <c r="D15" s="209">
        <v>9804.1660000000011</v>
      </c>
      <c r="E15" s="209">
        <v>6197.5419999999995</v>
      </c>
      <c r="F15" s="209">
        <v>22021.838999999996</v>
      </c>
      <c r="G15" s="209">
        <v>323399.11</v>
      </c>
      <c r="H15" s="209">
        <v>215752.66400000002</v>
      </c>
      <c r="I15" s="209">
        <v>216.124</v>
      </c>
      <c r="J15" s="179">
        <f t="shared" si="1"/>
        <v>887652.05699999991</v>
      </c>
    </row>
    <row r="16" spans="1:10" x14ac:dyDescent="0.2">
      <c r="A16" s="198" t="s">
        <v>257</v>
      </c>
      <c r="B16" s="209">
        <v>748397.82100000011</v>
      </c>
      <c r="C16" s="209">
        <v>106899.48800000001</v>
      </c>
      <c r="D16" s="209">
        <v>11589.995999999999</v>
      </c>
      <c r="E16" s="209">
        <v>22649.902999999998</v>
      </c>
      <c r="F16" s="209">
        <v>40833.614000000001</v>
      </c>
      <c r="G16" s="209">
        <v>1037116.961</v>
      </c>
      <c r="H16" s="209">
        <v>507986.34299999999</v>
      </c>
      <c r="I16" s="209">
        <v>1084.3770000000002</v>
      </c>
      <c r="J16" s="179">
        <f t="shared" si="1"/>
        <v>2476558.503</v>
      </c>
    </row>
    <row r="17" spans="1:10" x14ac:dyDescent="0.2">
      <c r="A17" s="198" t="s">
        <v>258</v>
      </c>
      <c r="B17" s="209">
        <v>692914.4800000001</v>
      </c>
      <c r="C17" s="209">
        <v>77196.845000000001</v>
      </c>
      <c r="D17" s="209">
        <v>10842.074999999999</v>
      </c>
      <c r="E17" s="209">
        <v>12955.879000000001</v>
      </c>
      <c r="F17" s="209">
        <v>10648.83</v>
      </c>
      <c r="G17" s="209">
        <v>385189.81099999999</v>
      </c>
      <c r="H17" s="209">
        <v>323369.30799999996</v>
      </c>
      <c r="I17" s="209">
        <v>114202.185</v>
      </c>
      <c r="J17" s="179">
        <f t="shared" si="1"/>
        <v>1627319.4129999999</v>
      </c>
    </row>
    <row r="18" spans="1:10" x14ac:dyDescent="0.2">
      <c r="A18" s="196" t="s">
        <v>259</v>
      </c>
      <c r="B18" s="208">
        <v>329302.03199072013</v>
      </c>
      <c r="C18" s="208">
        <v>162998.80716485999</v>
      </c>
      <c r="D18" s="208">
        <v>4402.0395650604205</v>
      </c>
      <c r="E18" s="208">
        <v>5610.9529991900199</v>
      </c>
      <c r="F18" s="208">
        <v>15827.030542951437</v>
      </c>
      <c r="G18" s="208">
        <v>323541.94019598659</v>
      </c>
      <c r="H18" s="208">
        <v>119781.01434871469</v>
      </c>
      <c r="I18" s="208">
        <v>2868.1404661064475</v>
      </c>
      <c r="J18" s="161">
        <f t="shared" si="1"/>
        <v>964331.9572735898</v>
      </c>
    </row>
    <row r="19" spans="1:10" x14ac:dyDescent="0.2">
      <c r="J19" s="14" t="s">
        <v>423</v>
      </c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 x14ac:dyDescent="0.2"/>
  <cols>
    <col min="1" max="1" width="15.85546875" style="11" customWidth="1"/>
    <col min="2" max="13" width="9.85546875" style="11" customWidth="1"/>
    <col min="14" max="14" width="10" style="11" customWidth="1"/>
    <col min="15" max="15" width="12.7109375" style="11" customWidth="1"/>
    <col min="16" max="16384" width="9.140625" style="11"/>
  </cols>
  <sheetData>
    <row r="1" spans="1:14" s="58" customFormat="1" ht="15.75" x14ac:dyDescent="0.25">
      <c r="A1" s="175" t="s">
        <v>325</v>
      </c>
      <c r="B1" s="66"/>
      <c r="N1" s="129" t="str">
        <f>Titulní!A35</f>
        <v>I. čtvrtletí 2021</v>
      </c>
    </row>
    <row r="2" spans="1:14" ht="6" customHeight="1" x14ac:dyDescent="0.2"/>
    <row r="3" spans="1:14" ht="12.75" customHeight="1" x14ac:dyDescent="0.2">
      <c r="A3" s="451"/>
      <c r="B3" s="453" t="s">
        <v>189</v>
      </c>
      <c r="C3" s="454"/>
      <c r="D3" s="455"/>
      <c r="E3" s="453" t="s">
        <v>191</v>
      </c>
      <c r="F3" s="454"/>
      <c r="G3" s="455"/>
      <c r="H3" s="453" t="s">
        <v>192</v>
      </c>
      <c r="I3" s="454"/>
      <c r="J3" s="455"/>
      <c r="K3" s="453" t="s">
        <v>193</v>
      </c>
      <c r="L3" s="454"/>
      <c r="M3" s="496"/>
      <c r="N3" s="459" t="s">
        <v>53</v>
      </c>
    </row>
    <row r="4" spans="1:14" x14ac:dyDescent="0.2">
      <c r="A4" s="452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  <c r="N4" s="460"/>
    </row>
    <row r="5" spans="1:14" ht="12.75" customHeight="1" x14ac:dyDescent="0.2">
      <c r="A5" s="446" t="s">
        <v>86</v>
      </c>
      <c r="B5" s="448">
        <f>SUM(B6:D6)</f>
        <v>15655751.727999998</v>
      </c>
      <c r="C5" s="449"/>
      <c r="D5" s="450"/>
      <c r="E5" s="456">
        <f>SUM(E6:G6)</f>
        <v>0</v>
      </c>
      <c r="F5" s="457"/>
      <c r="G5" s="458"/>
      <c r="H5" s="456">
        <f>SUM(H6:J6)</f>
        <v>0</v>
      </c>
      <c r="I5" s="457"/>
      <c r="J5" s="458"/>
      <c r="K5" s="456">
        <f>SUM(K6:M6)</f>
        <v>0</v>
      </c>
      <c r="L5" s="457"/>
      <c r="M5" s="457"/>
      <c r="N5" s="461">
        <f>SUM(B6:M6)</f>
        <v>15655751.727999998</v>
      </c>
    </row>
    <row r="6" spans="1:14" x14ac:dyDescent="0.2">
      <c r="A6" s="447"/>
      <c r="B6" s="258">
        <f t="shared" ref="B6:M6" si="0">SUM(B7:B10)</f>
        <v>5410153.6380000003</v>
      </c>
      <c r="C6" s="259">
        <f t="shared" si="0"/>
        <v>5039130.3069999982</v>
      </c>
      <c r="D6" s="260">
        <f t="shared" si="0"/>
        <v>5206467.7829999998</v>
      </c>
      <c r="E6" s="376">
        <f t="shared" si="0"/>
        <v>0</v>
      </c>
      <c r="F6" s="377">
        <f t="shared" si="0"/>
        <v>0</v>
      </c>
      <c r="G6" s="378">
        <f t="shared" si="0"/>
        <v>0</v>
      </c>
      <c r="H6" s="376">
        <f t="shared" si="0"/>
        <v>0</v>
      </c>
      <c r="I6" s="377">
        <f t="shared" si="0"/>
        <v>0</v>
      </c>
      <c r="J6" s="378">
        <f t="shared" si="0"/>
        <v>0</v>
      </c>
      <c r="K6" s="376">
        <f t="shared" si="0"/>
        <v>0</v>
      </c>
      <c r="L6" s="377">
        <f t="shared" si="0"/>
        <v>0</v>
      </c>
      <c r="M6" s="377">
        <f t="shared" si="0"/>
        <v>0</v>
      </c>
      <c r="N6" s="462"/>
    </row>
    <row r="7" spans="1:14" x14ac:dyDescent="0.2">
      <c r="A7" s="156" t="s">
        <v>8</v>
      </c>
      <c r="B7" s="181">
        <v>634001.9530000001</v>
      </c>
      <c r="C7" s="197">
        <v>594434.83799999999</v>
      </c>
      <c r="D7" s="200">
        <v>680570.10000000009</v>
      </c>
      <c r="E7" s="398">
        <v>0</v>
      </c>
      <c r="F7" s="399">
        <v>0</v>
      </c>
      <c r="G7" s="400">
        <v>0</v>
      </c>
      <c r="H7" s="398">
        <v>0</v>
      </c>
      <c r="I7" s="399">
        <v>0</v>
      </c>
      <c r="J7" s="400">
        <v>0</v>
      </c>
      <c r="K7" s="398">
        <v>0</v>
      </c>
      <c r="L7" s="399">
        <v>0</v>
      </c>
      <c r="M7" s="399">
        <v>0</v>
      </c>
      <c r="N7" s="280">
        <f>SUM(B7:M7)</f>
        <v>1909006.8910000003</v>
      </c>
    </row>
    <row r="8" spans="1:14" x14ac:dyDescent="0.2">
      <c r="A8" s="156" t="s">
        <v>9</v>
      </c>
      <c r="B8" s="211">
        <v>2001087.9040000001</v>
      </c>
      <c r="C8" s="199">
        <v>1909965.9110000001</v>
      </c>
      <c r="D8" s="212">
        <v>2069814.747</v>
      </c>
      <c r="E8" s="408">
        <v>0</v>
      </c>
      <c r="F8" s="409">
        <v>0</v>
      </c>
      <c r="G8" s="410">
        <v>0</v>
      </c>
      <c r="H8" s="408">
        <v>0</v>
      </c>
      <c r="I8" s="409">
        <v>0</v>
      </c>
      <c r="J8" s="410">
        <v>0</v>
      </c>
      <c r="K8" s="408">
        <v>0</v>
      </c>
      <c r="L8" s="409">
        <v>0</v>
      </c>
      <c r="M8" s="411">
        <v>0</v>
      </c>
      <c r="N8" s="280">
        <f t="shared" ref="N8:N30" si="1">SUM(B8:M8)</f>
        <v>5980868.5620000008</v>
      </c>
    </row>
    <row r="9" spans="1:14" x14ac:dyDescent="0.2">
      <c r="A9" s="156" t="s">
        <v>138</v>
      </c>
      <c r="B9" s="211">
        <v>814383.26825434098</v>
      </c>
      <c r="C9" s="199">
        <v>754965.48090679303</v>
      </c>
      <c r="D9" s="212">
        <v>727550.39318412996</v>
      </c>
      <c r="E9" s="408">
        <v>0</v>
      </c>
      <c r="F9" s="409">
        <v>0</v>
      </c>
      <c r="G9" s="410">
        <v>0</v>
      </c>
      <c r="H9" s="408">
        <v>0</v>
      </c>
      <c r="I9" s="409">
        <v>0</v>
      </c>
      <c r="J9" s="410">
        <v>0</v>
      </c>
      <c r="K9" s="408">
        <v>0</v>
      </c>
      <c r="L9" s="409">
        <v>0</v>
      </c>
      <c r="M9" s="411">
        <v>0</v>
      </c>
      <c r="N9" s="280">
        <f t="shared" si="1"/>
        <v>2296899.1423452641</v>
      </c>
    </row>
    <row r="10" spans="1:14" x14ac:dyDescent="0.2">
      <c r="A10" s="156" t="s">
        <v>136</v>
      </c>
      <c r="B10" s="181">
        <v>1960680.5127456591</v>
      </c>
      <c r="C10" s="197">
        <v>1779764.0770932059</v>
      </c>
      <c r="D10" s="200">
        <v>1728532.5428158699</v>
      </c>
      <c r="E10" s="398">
        <v>0</v>
      </c>
      <c r="F10" s="399">
        <v>0</v>
      </c>
      <c r="G10" s="400">
        <v>0</v>
      </c>
      <c r="H10" s="398">
        <v>0</v>
      </c>
      <c r="I10" s="399">
        <v>0</v>
      </c>
      <c r="J10" s="400">
        <v>0</v>
      </c>
      <c r="K10" s="398">
        <v>0</v>
      </c>
      <c r="L10" s="399">
        <v>0</v>
      </c>
      <c r="M10" s="399">
        <v>0</v>
      </c>
      <c r="N10" s="280">
        <f t="shared" si="1"/>
        <v>5468977.1326547349</v>
      </c>
    </row>
    <row r="11" spans="1:14" x14ac:dyDescent="0.2">
      <c r="A11" s="210" t="s">
        <v>407</v>
      </c>
      <c r="B11" s="153">
        <f>SUM(B12:B15)</f>
        <v>3559911.4510000004</v>
      </c>
      <c r="C11" s="195">
        <f t="shared" ref="C11:M11" si="2">SUM(C12:C15)</f>
        <v>3317573.9350000005</v>
      </c>
      <c r="D11" s="155">
        <f t="shared" si="2"/>
        <v>3418918.26</v>
      </c>
      <c r="E11" s="415">
        <f t="shared" si="2"/>
        <v>0</v>
      </c>
      <c r="F11" s="416">
        <f t="shared" si="2"/>
        <v>0</v>
      </c>
      <c r="G11" s="417">
        <f t="shared" si="2"/>
        <v>0</v>
      </c>
      <c r="H11" s="415">
        <f t="shared" si="2"/>
        <v>0</v>
      </c>
      <c r="I11" s="416">
        <f t="shared" si="2"/>
        <v>0</v>
      </c>
      <c r="J11" s="417">
        <f t="shared" si="2"/>
        <v>0</v>
      </c>
      <c r="K11" s="418">
        <f t="shared" si="2"/>
        <v>0</v>
      </c>
      <c r="L11" s="418">
        <f t="shared" si="2"/>
        <v>0</v>
      </c>
      <c r="M11" s="418">
        <f t="shared" si="2"/>
        <v>0</v>
      </c>
      <c r="N11" s="153">
        <f t="shared" si="1"/>
        <v>10296403.646000002</v>
      </c>
    </row>
    <row r="12" spans="1:14" ht="13.5" customHeight="1" x14ac:dyDescent="0.2">
      <c r="A12" s="156" t="s">
        <v>8</v>
      </c>
      <c r="B12" s="166">
        <v>523852.82400000002</v>
      </c>
      <c r="C12" s="167">
        <v>488112.46</v>
      </c>
      <c r="D12" s="168">
        <v>552153.57200000004</v>
      </c>
      <c r="E12" s="412">
        <v>0</v>
      </c>
      <c r="F12" s="413">
        <v>0</v>
      </c>
      <c r="G12" s="414">
        <v>0</v>
      </c>
      <c r="H12" s="412">
        <v>0</v>
      </c>
      <c r="I12" s="413">
        <v>0</v>
      </c>
      <c r="J12" s="414">
        <v>0</v>
      </c>
      <c r="K12" s="412">
        <v>0</v>
      </c>
      <c r="L12" s="413">
        <v>0</v>
      </c>
      <c r="M12" s="413">
        <v>0</v>
      </c>
      <c r="N12" s="261">
        <f t="shared" si="1"/>
        <v>1564118.8560000001</v>
      </c>
    </row>
    <row r="13" spans="1:14" x14ac:dyDescent="0.2">
      <c r="A13" s="156" t="s">
        <v>9</v>
      </c>
      <c r="B13" s="211">
        <v>1239882.57</v>
      </c>
      <c r="C13" s="199">
        <v>1184790.3840000001</v>
      </c>
      <c r="D13" s="212">
        <v>1292992.6229999999</v>
      </c>
      <c r="E13" s="408">
        <v>0</v>
      </c>
      <c r="F13" s="409">
        <v>0</v>
      </c>
      <c r="G13" s="410">
        <v>0</v>
      </c>
      <c r="H13" s="408">
        <v>0</v>
      </c>
      <c r="I13" s="409">
        <v>0</v>
      </c>
      <c r="J13" s="410">
        <v>0</v>
      </c>
      <c r="K13" s="408">
        <v>0</v>
      </c>
      <c r="L13" s="409">
        <v>0</v>
      </c>
      <c r="M13" s="411">
        <v>0</v>
      </c>
      <c r="N13" s="280">
        <f t="shared" si="1"/>
        <v>3717665.5769999996</v>
      </c>
    </row>
    <row r="14" spans="1:14" x14ac:dyDescent="0.2">
      <c r="A14" s="156" t="s">
        <v>138</v>
      </c>
      <c r="B14" s="211">
        <v>495786.58399999997</v>
      </c>
      <c r="C14" s="199">
        <v>455750.11200000002</v>
      </c>
      <c r="D14" s="212">
        <v>443589.51400000002</v>
      </c>
      <c r="E14" s="408">
        <v>0</v>
      </c>
      <c r="F14" s="409">
        <v>0</v>
      </c>
      <c r="G14" s="410">
        <v>0</v>
      </c>
      <c r="H14" s="408">
        <v>0</v>
      </c>
      <c r="I14" s="409">
        <v>0</v>
      </c>
      <c r="J14" s="410">
        <v>0</v>
      </c>
      <c r="K14" s="408">
        <v>0</v>
      </c>
      <c r="L14" s="409">
        <v>0</v>
      </c>
      <c r="M14" s="411">
        <v>0</v>
      </c>
      <c r="N14" s="280">
        <f t="shared" si="1"/>
        <v>1395126.21</v>
      </c>
    </row>
    <row r="15" spans="1:14" x14ac:dyDescent="0.2">
      <c r="A15" s="156" t="s">
        <v>136</v>
      </c>
      <c r="B15" s="181">
        <v>1300389.473</v>
      </c>
      <c r="C15" s="197">
        <v>1188920.9790000001</v>
      </c>
      <c r="D15" s="200">
        <v>1130182.551</v>
      </c>
      <c r="E15" s="398">
        <v>0</v>
      </c>
      <c r="F15" s="399">
        <v>0</v>
      </c>
      <c r="G15" s="400">
        <v>0</v>
      </c>
      <c r="H15" s="398">
        <v>0</v>
      </c>
      <c r="I15" s="399">
        <v>0</v>
      </c>
      <c r="J15" s="400">
        <v>0</v>
      </c>
      <c r="K15" s="398">
        <v>0</v>
      </c>
      <c r="L15" s="399">
        <v>0</v>
      </c>
      <c r="M15" s="399">
        <v>0</v>
      </c>
      <c r="N15" s="280">
        <f t="shared" si="1"/>
        <v>3619493.003</v>
      </c>
    </row>
    <row r="16" spans="1:14" x14ac:dyDescent="0.2">
      <c r="A16" s="210" t="s">
        <v>413</v>
      </c>
      <c r="B16" s="153">
        <f>SUM(B17:B20)</f>
        <v>1311788.919</v>
      </c>
      <c r="C16" s="195">
        <f t="shared" ref="C16:M16" si="3">SUM(C17:C20)</f>
        <v>1221404.2839999991</v>
      </c>
      <c r="D16" s="155">
        <f t="shared" si="3"/>
        <v>1272219.4080000001</v>
      </c>
      <c r="E16" s="415">
        <f t="shared" si="3"/>
        <v>0</v>
      </c>
      <c r="F16" s="416">
        <f t="shared" si="3"/>
        <v>0</v>
      </c>
      <c r="G16" s="417">
        <f t="shared" si="3"/>
        <v>0</v>
      </c>
      <c r="H16" s="415">
        <f t="shared" si="3"/>
        <v>0</v>
      </c>
      <c r="I16" s="416">
        <f t="shared" si="3"/>
        <v>0</v>
      </c>
      <c r="J16" s="417">
        <f t="shared" si="3"/>
        <v>0</v>
      </c>
      <c r="K16" s="418">
        <f t="shared" si="3"/>
        <v>0</v>
      </c>
      <c r="L16" s="418">
        <f t="shared" si="3"/>
        <v>0</v>
      </c>
      <c r="M16" s="418">
        <f t="shared" si="3"/>
        <v>0</v>
      </c>
      <c r="N16" s="153">
        <f t="shared" si="1"/>
        <v>3805412.6109999986</v>
      </c>
    </row>
    <row r="17" spans="1:14" x14ac:dyDescent="0.2">
      <c r="A17" s="156" t="s">
        <v>8</v>
      </c>
      <c r="B17" s="181">
        <v>105208.329</v>
      </c>
      <c r="C17" s="197">
        <v>99962.464999999997</v>
      </c>
      <c r="D17" s="200">
        <v>118497.3</v>
      </c>
      <c r="E17" s="398">
        <v>0</v>
      </c>
      <c r="F17" s="399">
        <v>0</v>
      </c>
      <c r="G17" s="400">
        <v>0</v>
      </c>
      <c r="H17" s="398">
        <v>0</v>
      </c>
      <c r="I17" s="399">
        <v>0</v>
      </c>
      <c r="J17" s="400">
        <v>0</v>
      </c>
      <c r="K17" s="398">
        <v>0</v>
      </c>
      <c r="L17" s="399">
        <v>0</v>
      </c>
      <c r="M17" s="399">
        <v>0</v>
      </c>
      <c r="N17" s="280">
        <f t="shared" si="1"/>
        <v>323668.09399999998</v>
      </c>
    </row>
    <row r="18" spans="1:14" x14ac:dyDescent="0.2">
      <c r="A18" s="156" t="s">
        <v>9</v>
      </c>
      <c r="B18" s="211">
        <v>505767.41200000001</v>
      </c>
      <c r="C18" s="199">
        <v>487848.663</v>
      </c>
      <c r="D18" s="212">
        <v>527693.89199999999</v>
      </c>
      <c r="E18" s="408">
        <v>0</v>
      </c>
      <c r="F18" s="409">
        <v>0</v>
      </c>
      <c r="G18" s="410">
        <v>0</v>
      </c>
      <c r="H18" s="408">
        <v>0</v>
      </c>
      <c r="I18" s="409">
        <v>0</v>
      </c>
      <c r="J18" s="410">
        <v>0</v>
      </c>
      <c r="K18" s="408">
        <v>0</v>
      </c>
      <c r="L18" s="409">
        <v>0</v>
      </c>
      <c r="M18" s="411">
        <v>0</v>
      </c>
      <c r="N18" s="280">
        <f t="shared" si="1"/>
        <v>1521309.9669999999</v>
      </c>
    </row>
    <row r="19" spans="1:14" x14ac:dyDescent="0.2">
      <c r="A19" s="156" t="s">
        <v>138</v>
      </c>
      <c r="B19" s="211">
        <v>196207.323254341</v>
      </c>
      <c r="C19" s="199">
        <v>191831.494906793</v>
      </c>
      <c r="D19" s="212">
        <v>168575.75918412997</v>
      </c>
      <c r="E19" s="408">
        <v>0</v>
      </c>
      <c r="F19" s="409">
        <v>0</v>
      </c>
      <c r="G19" s="410">
        <v>0</v>
      </c>
      <c r="H19" s="408">
        <v>0</v>
      </c>
      <c r="I19" s="409">
        <v>0</v>
      </c>
      <c r="J19" s="410">
        <v>0</v>
      </c>
      <c r="K19" s="408">
        <v>0</v>
      </c>
      <c r="L19" s="409">
        <v>0</v>
      </c>
      <c r="M19" s="411">
        <v>0</v>
      </c>
      <c r="N19" s="280">
        <f t="shared" si="1"/>
        <v>556614.57734526403</v>
      </c>
    </row>
    <row r="20" spans="1:14" x14ac:dyDescent="0.2">
      <c r="A20" s="156" t="s">
        <v>136</v>
      </c>
      <c r="B20" s="181">
        <v>504605.85474565899</v>
      </c>
      <c r="C20" s="197">
        <v>441761.66109320603</v>
      </c>
      <c r="D20" s="200">
        <v>457452.45681587001</v>
      </c>
      <c r="E20" s="398">
        <v>0</v>
      </c>
      <c r="F20" s="399">
        <v>0</v>
      </c>
      <c r="G20" s="400">
        <v>0</v>
      </c>
      <c r="H20" s="398">
        <v>0</v>
      </c>
      <c r="I20" s="399">
        <v>0</v>
      </c>
      <c r="J20" s="400">
        <v>0</v>
      </c>
      <c r="K20" s="398">
        <v>0</v>
      </c>
      <c r="L20" s="399">
        <v>0</v>
      </c>
      <c r="M20" s="399">
        <v>0</v>
      </c>
      <c r="N20" s="280">
        <f t="shared" si="1"/>
        <v>1403819.972654735</v>
      </c>
    </row>
    <row r="21" spans="1:14" x14ac:dyDescent="0.2">
      <c r="A21" s="210" t="s">
        <v>56</v>
      </c>
      <c r="B21" s="153">
        <f>SUM(B22:B25)</f>
        <v>534334.18299999996</v>
      </c>
      <c r="C21" s="195">
        <f t="shared" ref="C21:M21" si="4">SUM(C22:C25)</f>
        <v>495800.25800000003</v>
      </c>
      <c r="D21" s="155">
        <f t="shared" si="4"/>
        <v>510792.56599999999</v>
      </c>
      <c r="E21" s="415">
        <f t="shared" si="4"/>
        <v>0</v>
      </c>
      <c r="F21" s="416">
        <f t="shared" si="4"/>
        <v>0</v>
      </c>
      <c r="G21" s="417">
        <f t="shared" si="4"/>
        <v>0</v>
      </c>
      <c r="H21" s="415">
        <f t="shared" si="4"/>
        <v>0</v>
      </c>
      <c r="I21" s="416">
        <f t="shared" si="4"/>
        <v>0</v>
      </c>
      <c r="J21" s="417">
        <f t="shared" si="4"/>
        <v>0</v>
      </c>
      <c r="K21" s="418">
        <f t="shared" si="4"/>
        <v>0</v>
      </c>
      <c r="L21" s="418">
        <f t="shared" si="4"/>
        <v>0</v>
      </c>
      <c r="M21" s="418">
        <f t="shared" si="4"/>
        <v>0</v>
      </c>
      <c r="N21" s="153">
        <f t="shared" si="1"/>
        <v>1540927.007</v>
      </c>
    </row>
    <row r="22" spans="1:14" x14ac:dyDescent="0.2">
      <c r="A22" s="156" t="s">
        <v>8</v>
      </c>
      <c r="B22" s="181">
        <v>4940.8</v>
      </c>
      <c r="C22" s="197">
        <v>6359.9129999999996</v>
      </c>
      <c r="D22" s="200">
        <v>9919.2279999999992</v>
      </c>
      <c r="E22" s="398">
        <v>0</v>
      </c>
      <c r="F22" s="399">
        <v>0</v>
      </c>
      <c r="G22" s="400">
        <v>0</v>
      </c>
      <c r="H22" s="398">
        <v>0</v>
      </c>
      <c r="I22" s="399">
        <v>0</v>
      </c>
      <c r="J22" s="400">
        <v>0</v>
      </c>
      <c r="K22" s="398">
        <v>0</v>
      </c>
      <c r="L22" s="399">
        <v>0</v>
      </c>
      <c r="M22" s="399">
        <v>0</v>
      </c>
      <c r="N22" s="280">
        <f t="shared" si="1"/>
        <v>21219.940999999999</v>
      </c>
    </row>
    <row r="23" spans="1:14" x14ac:dyDescent="0.2">
      <c r="A23" s="156" t="s">
        <v>9</v>
      </c>
      <c r="B23" s="211">
        <v>251408.198</v>
      </c>
      <c r="C23" s="199">
        <v>233058.908</v>
      </c>
      <c r="D23" s="212">
        <v>244675.80300000001</v>
      </c>
      <c r="E23" s="408">
        <v>0</v>
      </c>
      <c r="F23" s="409">
        <v>0</v>
      </c>
      <c r="G23" s="410">
        <v>0</v>
      </c>
      <c r="H23" s="408">
        <v>0</v>
      </c>
      <c r="I23" s="409">
        <v>0</v>
      </c>
      <c r="J23" s="410">
        <v>0</v>
      </c>
      <c r="K23" s="408">
        <v>0</v>
      </c>
      <c r="L23" s="409">
        <v>0</v>
      </c>
      <c r="M23" s="411">
        <v>0</v>
      </c>
      <c r="N23" s="280">
        <f t="shared" si="1"/>
        <v>729142.90899999999</v>
      </c>
    </row>
    <row r="24" spans="1:14" x14ac:dyDescent="0.2">
      <c r="A24" s="156" t="s">
        <v>138</v>
      </c>
      <c r="B24" s="211">
        <v>122300</v>
      </c>
      <c r="C24" s="199">
        <v>107300</v>
      </c>
      <c r="D24" s="212">
        <v>115300</v>
      </c>
      <c r="E24" s="408">
        <v>0</v>
      </c>
      <c r="F24" s="409">
        <v>0</v>
      </c>
      <c r="G24" s="410">
        <v>0</v>
      </c>
      <c r="H24" s="408">
        <v>0</v>
      </c>
      <c r="I24" s="409">
        <v>0</v>
      </c>
      <c r="J24" s="410">
        <v>0</v>
      </c>
      <c r="K24" s="408">
        <v>0</v>
      </c>
      <c r="L24" s="409">
        <v>0</v>
      </c>
      <c r="M24" s="411">
        <v>0</v>
      </c>
      <c r="N24" s="280">
        <f t="shared" si="1"/>
        <v>344900</v>
      </c>
    </row>
    <row r="25" spans="1:14" x14ac:dyDescent="0.2">
      <c r="A25" s="156" t="s">
        <v>136</v>
      </c>
      <c r="B25" s="181">
        <v>155685.185</v>
      </c>
      <c r="C25" s="197">
        <v>149081.43700000001</v>
      </c>
      <c r="D25" s="200">
        <v>140897.535</v>
      </c>
      <c r="E25" s="398">
        <v>0</v>
      </c>
      <c r="F25" s="399">
        <v>0</v>
      </c>
      <c r="G25" s="400">
        <v>0</v>
      </c>
      <c r="H25" s="398">
        <v>0</v>
      </c>
      <c r="I25" s="399">
        <v>0</v>
      </c>
      <c r="J25" s="400">
        <v>0</v>
      </c>
      <c r="K25" s="398">
        <v>0</v>
      </c>
      <c r="L25" s="399">
        <v>0</v>
      </c>
      <c r="M25" s="399">
        <v>0</v>
      </c>
      <c r="N25" s="280">
        <f t="shared" si="1"/>
        <v>445664.15700000001</v>
      </c>
    </row>
    <row r="26" spans="1:14" x14ac:dyDescent="0.2">
      <c r="A26" s="210" t="s">
        <v>269</v>
      </c>
      <c r="B26" s="153">
        <f>SUM(B27:B30)</f>
        <v>4119.085</v>
      </c>
      <c r="C26" s="195">
        <f t="shared" ref="C26:M26" si="5">SUM(C27:C30)</f>
        <v>4351.83</v>
      </c>
      <c r="D26" s="155">
        <f t="shared" si="5"/>
        <v>4537.549</v>
      </c>
      <c r="E26" s="415">
        <f t="shared" si="5"/>
        <v>0</v>
      </c>
      <c r="F26" s="416">
        <f t="shared" si="5"/>
        <v>0</v>
      </c>
      <c r="G26" s="417">
        <f t="shared" si="5"/>
        <v>0</v>
      </c>
      <c r="H26" s="415">
        <f t="shared" si="5"/>
        <v>0</v>
      </c>
      <c r="I26" s="416">
        <f t="shared" si="5"/>
        <v>0</v>
      </c>
      <c r="J26" s="417">
        <f t="shared" si="5"/>
        <v>0</v>
      </c>
      <c r="K26" s="418">
        <f t="shared" si="5"/>
        <v>0</v>
      </c>
      <c r="L26" s="418">
        <f t="shared" si="5"/>
        <v>0</v>
      </c>
      <c r="M26" s="418">
        <f t="shared" si="5"/>
        <v>0</v>
      </c>
      <c r="N26" s="153">
        <f t="shared" si="1"/>
        <v>13008.464</v>
      </c>
    </row>
    <row r="27" spans="1:14" x14ac:dyDescent="0.2">
      <c r="A27" s="156" t="s">
        <v>8</v>
      </c>
      <c r="B27" s="181">
        <v>0</v>
      </c>
      <c r="C27" s="197">
        <v>0</v>
      </c>
      <c r="D27" s="200">
        <v>0</v>
      </c>
      <c r="E27" s="398">
        <v>0</v>
      </c>
      <c r="F27" s="399">
        <v>0</v>
      </c>
      <c r="G27" s="400">
        <v>0</v>
      </c>
      <c r="H27" s="398">
        <v>0</v>
      </c>
      <c r="I27" s="399">
        <v>0</v>
      </c>
      <c r="J27" s="400">
        <v>0</v>
      </c>
      <c r="K27" s="398">
        <v>0</v>
      </c>
      <c r="L27" s="399">
        <v>0</v>
      </c>
      <c r="M27" s="399">
        <v>0</v>
      </c>
      <c r="N27" s="280">
        <f t="shared" si="1"/>
        <v>0</v>
      </c>
    </row>
    <row r="28" spans="1:14" x14ac:dyDescent="0.2">
      <c r="A28" s="156" t="s">
        <v>9</v>
      </c>
      <c r="B28" s="211">
        <v>4029.7240000000002</v>
      </c>
      <c r="C28" s="199">
        <v>4267.9560000000001</v>
      </c>
      <c r="D28" s="212">
        <v>4452.4290000000001</v>
      </c>
      <c r="E28" s="408">
        <v>0</v>
      </c>
      <c r="F28" s="409">
        <v>0</v>
      </c>
      <c r="G28" s="410">
        <v>0</v>
      </c>
      <c r="H28" s="408">
        <v>0</v>
      </c>
      <c r="I28" s="409">
        <v>0</v>
      </c>
      <c r="J28" s="410">
        <v>0</v>
      </c>
      <c r="K28" s="408">
        <v>0</v>
      </c>
      <c r="L28" s="409">
        <v>0</v>
      </c>
      <c r="M28" s="411">
        <v>0</v>
      </c>
      <c r="N28" s="280">
        <f t="shared" si="1"/>
        <v>12750.109</v>
      </c>
    </row>
    <row r="29" spans="1:14" x14ac:dyDescent="0.2">
      <c r="A29" s="156" t="s">
        <v>138</v>
      </c>
      <c r="B29" s="211">
        <v>89.361000000000004</v>
      </c>
      <c r="C29" s="199">
        <v>83.873999999999995</v>
      </c>
      <c r="D29" s="212">
        <v>85.12</v>
      </c>
      <c r="E29" s="408">
        <v>0</v>
      </c>
      <c r="F29" s="409">
        <v>0</v>
      </c>
      <c r="G29" s="410">
        <v>0</v>
      </c>
      <c r="H29" s="408">
        <v>0</v>
      </c>
      <c r="I29" s="409">
        <v>0</v>
      </c>
      <c r="J29" s="410">
        <v>0</v>
      </c>
      <c r="K29" s="408">
        <v>0</v>
      </c>
      <c r="L29" s="409">
        <v>0</v>
      </c>
      <c r="M29" s="411">
        <v>0</v>
      </c>
      <c r="N29" s="280">
        <f t="shared" si="1"/>
        <v>258.35500000000002</v>
      </c>
    </row>
    <row r="30" spans="1:14" x14ac:dyDescent="0.2">
      <c r="A30" s="156" t="s">
        <v>136</v>
      </c>
      <c r="B30" s="181">
        <v>0</v>
      </c>
      <c r="C30" s="197">
        <v>0</v>
      </c>
      <c r="D30" s="200">
        <v>0</v>
      </c>
      <c r="E30" s="398">
        <v>0</v>
      </c>
      <c r="F30" s="399">
        <v>0</v>
      </c>
      <c r="G30" s="400">
        <v>0</v>
      </c>
      <c r="H30" s="398">
        <v>0</v>
      </c>
      <c r="I30" s="399">
        <v>0</v>
      </c>
      <c r="J30" s="400">
        <v>0</v>
      </c>
      <c r="K30" s="398">
        <v>0</v>
      </c>
      <c r="L30" s="399">
        <v>0</v>
      </c>
      <c r="M30" s="399">
        <v>0</v>
      </c>
      <c r="N30" s="280">
        <f t="shared" si="1"/>
        <v>0</v>
      </c>
    </row>
    <row r="31" spans="1:14" x14ac:dyDescent="0.2">
      <c r="A31" s="20"/>
      <c r="B31" s="19"/>
      <c r="N31" s="14" t="s">
        <v>422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 x14ac:dyDescent="0.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8" customFormat="1" ht="15.75" x14ac:dyDescent="0.25">
      <c r="A1" s="175" t="s">
        <v>326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129" t="str">
        <f>Titulní!A35</f>
        <v>I. čtvrtletí 2021</v>
      </c>
      <c r="O1" s="9"/>
      <c r="P1" s="9"/>
      <c r="Q1" s="9"/>
      <c r="R1" s="9"/>
      <c r="S1" s="9"/>
      <c r="T1" s="9"/>
    </row>
    <row r="2" spans="1:20" ht="6" customHeight="1" x14ac:dyDescent="0.2"/>
    <row r="3" spans="1:20" x14ac:dyDescent="0.2">
      <c r="A3" s="451"/>
      <c r="B3" s="453" t="s">
        <v>189</v>
      </c>
      <c r="C3" s="454"/>
      <c r="D3" s="455"/>
      <c r="E3" s="453" t="s">
        <v>191</v>
      </c>
      <c r="F3" s="454"/>
      <c r="G3" s="455"/>
      <c r="H3" s="453" t="s">
        <v>192</v>
      </c>
      <c r="I3" s="454"/>
      <c r="J3" s="455"/>
      <c r="K3" s="453" t="s">
        <v>193</v>
      </c>
      <c r="L3" s="454"/>
      <c r="M3" s="496"/>
      <c r="N3" s="459" t="s">
        <v>53</v>
      </c>
    </row>
    <row r="4" spans="1:20" x14ac:dyDescent="0.2">
      <c r="A4" s="452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  <c r="N4" s="460" t="s">
        <v>53</v>
      </c>
    </row>
    <row r="5" spans="1:20" ht="12.75" customHeight="1" x14ac:dyDescent="0.2">
      <c r="A5" s="446" t="s">
        <v>100</v>
      </c>
      <c r="B5" s="448">
        <f>SUM(B6:D6)</f>
        <v>18063.239000000001</v>
      </c>
      <c r="C5" s="449"/>
      <c r="D5" s="450"/>
      <c r="E5" s="456">
        <f>SUM(E6:G6)</f>
        <v>0</v>
      </c>
      <c r="F5" s="457"/>
      <c r="G5" s="458"/>
      <c r="H5" s="456">
        <f>SUM(H6:J6)</f>
        <v>0</v>
      </c>
      <c r="I5" s="457"/>
      <c r="J5" s="458"/>
      <c r="K5" s="456">
        <f>SUM(K6:M6)</f>
        <v>0</v>
      </c>
      <c r="L5" s="457"/>
      <c r="M5" s="457"/>
      <c r="N5" s="461">
        <f>SUM(N7:N9)</f>
        <v>18063.239000000001</v>
      </c>
    </row>
    <row r="6" spans="1:20" x14ac:dyDescent="0.2">
      <c r="A6" s="447"/>
      <c r="B6" s="258">
        <f>SUM(B7:B9)</f>
        <v>6578.3460000000005</v>
      </c>
      <c r="C6" s="259">
        <f t="shared" ref="C6:M6" si="0">SUM(C7:C9)</f>
        <v>5515.933</v>
      </c>
      <c r="D6" s="260">
        <f t="shared" si="0"/>
        <v>5968.96</v>
      </c>
      <c r="E6" s="376">
        <f t="shared" si="0"/>
        <v>0</v>
      </c>
      <c r="F6" s="377">
        <f t="shared" si="0"/>
        <v>0</v>
      </c>
      <c r="G6" s="378">
        <f t="shared" si="0"/>
        <v>0</v>
      </c>
      <c r="H6" s="376">
        <f t="shared" si="0"/>
        <v>0</v>
      </c>
      <c r="I6" s="377">
        <f t="shared" si="0"/>
        <v>0</v>
      </c>
      <c r="J6" s="378">
        <f t="shared" si="0"/>
        <v>0</v>
      </c>
      <c r="K6" s="376">
        <f t="shared" si="0"/>
        <v>0</v>
      </c>
      <c r="L6" s="377">
        <f t="shared" si="0"/>
        <v>0</v>
      </c>
      <c r="M6" s="377">
        <f t="shared" si="0"/>
        <v>0</v>
      </c>
      <c r="N6" s="462"/>
    </row>
    <row r="7" spans="1:20" x14ac:dyDescent="0.2">
      <c r="A7" s="178" t="s">
        <v>25</v>
      </c>
      <c r="B7" s="213">
        <v>5387.0680000000002</v>
      </c>
      <c r="C7" s="214">
        <v>4630.6210000000001</v>
      </c>
      <c r="D7" s="215">
        <v>4800.442</v>
      </c>
      <c r="E7" s="419">
        <v>0</v>
      </c>
      <c r="F7" s="420">
        <v>0</v>
      </c>
      <c r="G7" s="421">
        <v>0</v>
      </c>
      <c r="H7" s="419">
        <v>0</v>
      </c>
      <c r="I7" s="420">
        <v>0</v>
      </c>
      <c r="J7" s="421">
        <v>0</v>
      </c>
      <c r="K7" s="419">
        <v>0</v>
      </c>
      <c r="L7" s="420">
        <v>0</v>
      </c>
      <c r="M7" s="421">
        <v>0</v>
      </c>
      <c r="N7" s="280">
        <f>SUM(B7:M7)</f>
        <v>14818.131000000001</v>
      </c>
    </row>
    <row r="8" spans="1:20" x14ac:dyDescent="0.2">
      <c r="A8" s="178" t="s">
        <v>37</v>
      </c>
      <c r="B8" s="216">
        <v>32.185000000000002</v>
      </c>
      <c r="C8" s="199">
        <v>24.317</v>
      </c>
      <c r="D8" s="212">
        <v>8.3089999999999993</v>
      </c>
      <c r="E8" s="408">
        <v>0</v>
      </c>
      <c r="F8" s="409">
        <v>0</v>
      </c>
      <c r="G8" s="410">
        <v>0</v>
      </c>
      <c r="H8" s="408">
        <v>0</v>
      </c>
      <c r="I8" s="409">
        <v>0</v>
      </c>
      <c r="J8" s="410">
        <v>0</v>
      </c>
      <c r="K8" s="408">
        <v>0</v>
      </c>
      <c r="L8" s="409">
        <v>0</v>
      </c>
      <c r="M8" s="410">
        <v>0</v>
      </c>
      <c r="N8" s="280">
        <f>SUM(B8:M8)</f>
        <v>64.811000000000007</v>
      </c>
    </row>
    <row r="9" spans="1:20" x14ac:dyDescent="0.2">
      <c r="A9" s="178" t="s">
        <v>40</v>
      </c>
      <c r="B9" s="217">
        <v>1159.0930000000001</v>
      </c>
      <c r="C9" s="197">
        <v>860.995</v>
      </c>
      <c r="D9" s="200">
        <v>1160.2090000000001</v>
      </c>
      <c r="E9" s="398">
        <v>0</v>
      </c>
      <c r="F9" s="399">
        <v>0</v>
      </c>
      <c r="G9" s="400">
        <v>0</v>
      </c>
      <c r="H9" s="398">
        <v>0</v>
      </c>
      <c r="I9" s="399">
        <v>0</v>
      </c>
      <c r="J9" s="400">
        <v>0</v>
      </c>
      <c r="K9" s="398">
        <v>0</v>
      </c>
      <c r="L9" s="399">
        <v>0</v>
      </c>
      <c r="M9" s="400">
        <v>0</v>
      </c>
      <c r="N9" s="280">
        <f>SUM(B9:M9)</f>
        <v>3180.2970000000005</v>
      </c>
    </row>
    <row r="10" spans="1:20" ht="12.75" customHeight="1" x14ac:dyDescent="0.2">
      <c r="A10" s="446" t="s">
        <v>101</v>
      </c>
      <c r="B10" s="448">
        <f>SUM(B11:D11)</f>
        <v>-18063.240999999998</v>
      </c>
      <c r="C10" s="449"/>
      <c r="D10" s="450"/>
      <c r="E10" s="456">
        <f>SUM(E11:G11)</f>
        <v>0</v>
      </c>
      <c r="F10" s="457"/>
      <c r="G10" s="458"/>
      <c r="H10" s="456">
        <f>SUM(H11:J11)</f>
        <v>0</v>
      </c>
      <c r="I10" s="457"/>
      <c r="J10" s="458"/>
      <c r="K10" s="456">
        <f>SUM(K11:M11)</f>
        <v>0</v>
      </c>
      <c r="L10" s="457"/>
      <c r="M10" s="457"/>
      <c r="N10" s="461">
        <f>SUM(N12:N17)</f>
        <v>-18063.241000000002</v>
      </c>
    </row>
    <row r="11" spans="1:20" x14ac:dyDescent="0.2">
      <c r="A11" s="447"/>
      <c r="B11" s="258">
        <f>SUM(B12:B17)</f>
        <v>-6578.3469999999998</v>
      </c>
      <c r="C11" s="259">
        <f t="shared" ref="C11:M11" si="1">SUM(C12:C17)</f>
        <v>-5515.933</v>
      </c>
      <c r="D11" s="260">
        <f t="shared" si="1"/>
        <v>-5968.9610000000002</v>
      </c>
      <c r="E11" s="376">
        <f t="shared" si="1"/>
        <v>0</v>
      </c>
      <c r="F11" s="377">
        <f t="shared" si="1"/>
        <v>0</v>
      </c>
      <c r="G11" s="378">
        <f t="shared" si="1"/>
        <v>0</v>
      </c>
      <c r="H11" s="376">
        <f t="shared" si="1"/>
        <v>0</v>
      </c>
      <c r="I11" s="377">
        <f t="shared" si="1"/>
        <v>0</v>
      </c>
      <c r="J11" s="378">
        <f t="shared" si="1"/>
        <v>0</v>
      </c>
      <c r="K11" s="376">
        <f t="shared" si="1"/>
        <v>0</v>
      </c>
      <c r="L11" s="377">
        <f t="shared" si="1"/>
        <v>0</v>
      </c>
      <c r="M11" s="377">
        <f t="shared" si="1"/>
        <v>0</v>
      </c>
      <c r="N11" s="462"/>
    </row>
    <row r="12" spans="1:20" x14ac:dyDescent="0.2">
      <c r="A12" s="178" t="s">
        <v>38</v>
      </c>
      <c r="B12" s="217">
        <v>-4006.444</v>
      </c>
      <c r="C12" s="197">
        <v>-3763.962</v>
      </c>
      <c r="D12" s="200">
        <v>-3893.444</v>
      </c>
      <c r="E12" s="398">
        <v>0</v>
      </c>
      <c r="F12" s="399">
        <v>0</v>
      </c>
      <c r="G12" s="400">
        <v>0</v>
      </c>
      <c r="H12" s="398">
        <v>0</v>
      </c>
      <c r="I12" s="399">
        <v>0</v>
      </c>
      <c r="J12" s="400">
        <v>0</v>
      </c>
      <c r="K12" s="398">
        <v>0</v>
      </c>
      <c r="L12" s="399">
        <v>0</v>
      </c>
      <c r="M12" s="400">
        <v>0</v>
      </c>
      <c r="N12" s="280">
        <f t="shared" ref="N12:N17" si="2">SUM(B12:M12)</f>
        <v>-11663.85</v>
      </c>
    </row>
    <row r="13" spans="1:20" x14ac:dyDescent="0.2">
      <c r="A13" s="178" t="s">
        <v>39</v>
      </c>
      <c r="B13" s="216">
        <v>-2306.873</v>
      </c>
      <c r="C13" s="199">
        <v>-1510.6579999999999</v>
      </c>
      <c r="D13" s="212">
        <v>-1839.117</v>
      </c>
      <c r="E13" s="408">
        <v>0</v>
      </c>
      <c r="F13" s="409">
        <v>0</v>
      </c>
      <c r="G13" s="410">
        <v>0</v>
      </c>
      <c r="H13" s="408">
        <v>0</v>
      </c>
      <c r="I13" s="409">
        <v>0</v>
      </c>
      <c r="J13" s="410">
        <v>0</v>
      </c>
      <c r="K13" s="408">
        <v>0</v>
      </c>
      <c r="L13" s="409">
        <v>0</v>
      </c>
      <c r="M13" s="410">
        <v>0</v>
      </c>
      <c r="N13" s="280">
        <f t="shared" si="2"/>
        <v>-5656.6480000000001</v>
      </c>
    </row>
    <row r="14" spans="1:20" x14ac:dyDescent="0.2">
      <c r="A14" s="178" t="s">
        <v>41</v>
      </c>
      <c r="B14" s="216">
        <v>0</v>
      </c>
      <c r="C14" s="199">
        <v>0</v>
      </c>
      <c r="D14" s="212">
        <v>0</v>
      </c>
      <c r="E14" s="408">
        <v>0</v>
      </c>
      <c r="F14" s="409">
        <v>0</v>
      </c>
      <c r="G14" s="410">
        <v>0</v>
      </c>
      <c r="H14" s="408">
        <v>0</v>
      </c>
      <c r="I14" s="409">
        <v>0</v>
      </c>
      <c r="J14" s="410">
        <v>0</v>
      </c>
      <c r="K14" s="408">
        <v>0</v>
      </c>
      <c r="L14" s="409">
        <v>0</v>
      </c>
      <c r="M14" s="410">
        <v>0</v>
      </c>
      <c r="N14" s="280">
        <f t="shared" si="2"/>
        <v>0</v>
      </c>
    </row>
    <row r="15" spans="1:20" x14ac:dyDescent="0.2">
      <c r="A15" s="178" t="s">
        <v>31</v>
      </c>
      <c r="B15" s="216">
        <v>-156.285</v>
      </c>
      <c r="C15" s="199">
        <v>-139.65199999999999</v>
      </c>
      <c r="D15" s="212">
        <v>-120.392</v>
      </c>
      <c r="E15" s="408">
        <v>0</v>
      </c>
      <c r="F15" s="409">
        <v>0</v>
      </c>
      <c r="G15" s="410">
        <v>0</v>
      </c>
      <c r="H15" s="408">
        <v>0</v>
      </c>
      <c r="I15" s="409">
        <v>0</v>
      </c>
      <c r="J15" s="410">
        <v>0</v>
      </c>
      <c r="K15" s="408">
        <v>0</v>
      </c>
      <c r="L15" s="409">
        <v>0</v>
      </c>
      <c r="M15" s="410">
        <v>0</v>
      </c>
      <c r="N15" s="280">
        <f t="shared" si="2"/>
        <v>-416.32900000000001</v>
      </c>
    </row>
    <row r="16" spans="1:20" x14ac:dyDescent="0.2">
      <c r="A16" s="178" t="s">
        <v>216</v>
      </c>
      <c r="B16" s="216">
        <v>-11.951000000000001</v>
      </c>
      <c r="C16" s="199">
        <v>-11.911</v>
      </c>
      <c r="D16" s="212">
        <v>-20.109000000000002</v>
      </c>
      <c r="E16" s="408">
        <v>0</v>
      </c>
      <c r="F16" s="409">
        <v>0</v>
      </c>
      <c r="G16" s="410">
        <v>0</v>
      </c>
      <c r="H16" s="408">
        <v>0</v>
      </c>
      <c r="I16" s="409">
        <v>0</v>
      </c>
      <c r="J16" s="410">
        <v>0</v>
      </c>
      <c r="K16" s="408">
        <v>0</v>
      </c>
      <c r="L16" s="409">
        <v>0</v>
      </c>
      <c r="M16" s="410">
        <v>0</v>
      </c>
      <c r="N16" s="280">
        <f t="shared" si="2"/>
        <v>-43.971000000000004</v>
      </c>
    </row>
    <row r="17" spans="1:14" x14ac:dyDescent="0.2">
      <c r="A17" s="178" t="s">
        <v>97</v>
      </c>
      <c r="B17" s="217">
        <v>-96.793999999999997</v>
      </c>
      <c r="C17" s="197">
        <v>-89.75</v>
      </c>
      <c r="D17" s="200">
        <v>-95.899000000000001</v>
      </c>
      <c r="E17" s="398">
        <v>0</v>
      </c>
      <c r="F17" s="399">
        <v>0</v>
      </c>
      <c r="G17" s="400">
        <v>0</v>
      </c>
      <c r="H17" s="398">
        <v>0</v>
      </c>
      <c r="I17" s="399">
        <v>0</v>
      </c>
      <c r="J17" s="400">
        <v>0</v>
      </c>
      <c r="K17" s="398">
        <v>0</v>
      </c>
      <c r="L17" s="399">
        <v>0</v>
      </c>
      <c r="M17" s="400">
        <v>0</v>
      </c>
      <c r="N17" s="280">
        <f t="shared" si="2"/>
        <v>-282.44299999999998</v>
      </c>
    </row>
    <row r="18" spans="1:14" x14ac:dyDescent="0.2">
      <c r="B18" s="21"/>
      <c r="N18" s="14" t="s">
        <v>373</v>
      </c>
    </row>
    <row r="19" spans="1:14" ht="11.25" customHeight="1" x14ac:dyDescent="0.2">
      <c r="B19" s="21"/>
      <c r="N19" s="16"/>
    </row>
    <row r="20" spans="1:14" ht="11.25" customHeight="1" x14ac:dyDescent="0.2">
      <c r="B20" s="21"/>
      <c r="N20" s="16"/>
    </row>
    <row r="21" spans="1:14" x14ac:dyDescent="0.2">
      <c r="A21" s="451"/>
      <c r="B21" s="453" t="s">
        <v>189</v>
      </c>
      <c r="C21" s="454"/>
      <c r="D21" s="455"/>
      <c r="E21" s="453" t="s">
        <v>191</v>
      </c>
      <c r="F21" s="454"/>
      <c r="G21" s="455"/>
      <c r="H21" s="453" t="s">
        <v>192</v>
      </c>
      <c r="I21" s="454"/>
      <c r="J21" s="455"/>
      <c r="K21" s="453" t="s">
        <v>193</v>
      </c>
      <c r="L21" s="454"/>
      <c r="M21" s="496"/>
      <c r="N21" s="459" t="s">
        <v>53</v>
      </c>
    </row>
    <row r="22" spans="1:14" x14ac:dyDescent="0.2">
      <c r="A22" s="452"/>
      <c r="B22" s="134" t="s">
        <v>60</v>
      </c>
      <c r="C22" s="135" t="s">
        <v>61</v>
      </c>
      <c r="D22" s="136" t="s">
        <v>62</v>
      </c>
      <c r="E22" s="134" t="s">
        <v>63</v>
      </c>
      <c r="F22" s="351" t="s">
        <v>64</v>
      </c>
      <c r="G22" s="136" t="s">
        <v>65</v>
      </c>
      <c r="H22" s="134" t="s">
        <v>66</v>
      </c>
      <c r="I22" s="135" t="s">
        <v>67</v>
      </c>
      <c r="J22" s="136" t="s">
        <v>68</v>
      </c>
      <c r="K22" s="134" t="s">
        <v>69</v>
      </c>
      <c r="L22" s="135" t="s">
        <v>70</v>
      </c>
      <c r="M22" s="135" t="s">
        <v>71</v>
      </c>
      <c r="N22" s="460" t="s">
        <v>53</v>
      </c>
    </row>
    <row r="23" spans="1:14" ht="12.75" customHeight="1" x14ac:dyDescent="0.2">
      <c r="A23" s="446" t="s">
        <v>102</v>
      </c>
      <c r="B23" s="448">
        <f>SUM(B24:D24)</f>
        <v>18438.482333</v>
      </c>
      <c r="C23" s="449"/>
      <c r="D23" s="450"/>
      <c r="E23" s="456">
        <f>SUM(E24:G24)</f>
        <v>0</v>
      </c>
      <c r="F23" s="457"/>
      <c r="G23" s="458"/>
      <c r="H23" s="456">
        <f>SUM(H24:J24)</f>
        <v>0</v>
      </c>
      <c r="I23" s="457"/>
      <c r="J23" s="458"/>
      <c r="K23" s="456">
        <f>SUM(K24:M24)</f>
        <v>0</v>
      </c>
      <c r="L23" s="457"/>
      <c r="M23" s="457"/>
      <c r="N23" s="461">
        <f>SUM(N25:N29)</f>
        <v>18438.482333000004</v>
      </c>
    </row>
    <row r="24" spans="1:14" x14ac:dyDescent="0.2">
      <c r="A24" s="447"/>
      <c r="B24" s="258">
        <f>SUM(B25:B29)</f>
        <v>6384.7365280000013</v>
      </c>
      <c r="C24" s="259">
        <f t="shared" ref="C24:M24" si="3">SUM(C25:C29)</f>
        <v>5915.5152739999985</v>
      </c>
      <c r="D24" s="260">
        <f t="shared" si="3"/>
        <v>6138.2305310000011</v>
      </c>
      <c r="E24" s="376">
        <f t="shared" si="3"/>
        <v>0</v>
      </c>
      <c r="F24" s="377">
        <f t="shared" si="3"/>
        <v>0</v>
      </c>
      <c r="G24" s="378">
        <f t="shared" si="3"/>
        <v>0</v>
      </c>
      <c r="H24" s="376">
        <f t="shared" si="3"/>
        <v>0</v>
      </c>
      <c r="I24" s="377">
        <f t="shared" si="3"/>
        <v>0</v>
      </c>
      <c r="J24" s="378">
        <f t="shared" si="3"/>
        <v>0</v>
      </c>
      <c r="K24" s="376">
        <f t="shared" si="3"/>
        <v>0</v>
      </c>
      <c r="L24" s="377">
        <f t="shared" si="3"/>
        <v>0</v>
      </c>
      <c r="M24" s="377">
        <f t="shared" si="3"/>
        <v>0</v>
      </c>
      <c r="N24" s="462">
        <f>SUM(N25:N29)</f>
        <v>18438.482333000004</v>
      </c>
    </row>
    <row r="25" spans="1:14" x14ac:dyDescent="0.2">
      <c r="A25" s="178" t="s">
        <v>23</v>
      </c>
      <c r="B25" s="218">
        <v>4006.4437410000019</v>
      </c>
      <c r="C25" s="219">
        <v>3763.9622659999995</v>
      </c>
      <c r="D25" s="220">
        <v>3893.44353</v>
      </c>
      <c r="E25" s="422">
        <v>0</v>
      </c>
      <c r="F25" s="423">
        <v>0</v>
      </c>
      <c r="G25" s="424">
        <v>0</v>
      </c>
      <c r="H25" s="422">
        <v>0</v>
      </c>
      <c r="I25" s="423">
        <v>0</v>
      </c>
      <c r="J25" s="424">
        <v>0</v>
      </c>
      <c r="K25" s="422">
        <v>0</v>
      </c>
      <c r="L25" s="423">
        <v>0</v>
      </c>
      <c r="M25" s="424">
        <v>0</v>
      </c>
      <c r="N25" s="280">
        <f>SUM(B25:M25)</f>
        <v>11663.849537000002</v>
      </c>
    </row>
    <row r="26" spans="1:14" x14ac:dyDescent="0.2">
      <c r="A26" s="178" t="s">
        <v>24</v>
      </c>
      <c r="B26" s="221">
        <v>670.76064100000008</v>
      </c>
      <c r="C26" s="222">
        <v>594.50759899999991</v>
      </c>
      <c r="D26" s="223">
        <v>634.04727400000002</v>
      </c>
      <c r="E26" s="425">
        <v>0</v>
      </c>
      <c r="F26" s="426">
        <v>0</v>
      </c>
      <c r="G26" s="427">
        <v>0</v>
      </c>
      <c r="H26" s="425">
        <v>0</v>
      </c>
      <c r="I26" s="426">
        <v>0</v>
      </c>
      <c r="J26" s="427">
        <v>0</v>
      </c>
      <c r="K26" s="425">
        <v>0</v>
      </c>
      <c r="L26" s="426">
        <v>0</v>
      </c>
      <c r="M26" s="427">
        <v>0</v>
      </c>
      <c r="N26" s="280">
        <f>SUM(B26:M26)</f>
        <v>1899.3155139999999</v>
      </c>
    </row>
    <row r="27" spans="1:14" x14ac:dyDescent="0.2">
      <c r="A27" s="178" t="s">
        <v>25</v>
      </c>
      <c r="B27" s="221">
        <v>1478.265013</v>
      </c>
      <c r="C27" s="222">
        <v>1385.5535789999999</v>
      </c>
      <c r="D27" s="223">
        <v>1435.4541610000001</v>
      </c>
      <c r="E27" s="425">
        <v>0</v>
      </c>
      <c r="F27" s="426">
        <v>0</v>
      </c>
      <c r="G27" s="427">
        <v>0</v>
      </c>
      <c r="H27" s="425">
        <v>0</v>
      </c>
      <c r="I27" s="426">
        <v>0</v>
      </c>
      <c r="J27" s="427">
        <v>0</v>
      </c>
      <c r="K27" s="425">
        <v>0</v>
      </c>
      <c r="L27" s="426">
        <v>0</v>
      </c>
      <c r="M27" s="427">
        <v>0</v>
      </c>
      <c r="N27" s="280">
        <f>SUM(B27:M27)</f>
        <v>4299.2727529999993</v>
      </c>
    </row>
    <row r="28" spans="1:14" x14ac:dyDescent="0.2">
      <c r="A28" s="178" t="s">
        <v>26</v>
      </c>
      <c r="B28" s="221">
        <v>212.11114999999998</v>
      </c>
      <c r="C28" s="222">
        <v>166.652919</v>
      </c>
      <c r="D28" s="223">
        <v>175.11175299999999</v>
      </c>
      <c r="E28" s="425">
        <v>0</v>
      </c>
      <c r="F28" s="426">
        <v>0</v>
      </c>
      <c r="G28" s="427">
        <v>0</v>
      </c>
      <c r="H28" s="425">
        <v>0</v>
      </c>
      <c r="I28" s="426">
        <v>0</v>
      </c>
      <c r="J28" s="427">
        <v>0</v>
      </c>
      <c r="K28" s="425">
        <v>0</v>
      </c>
      <c r="L28" s="426">
        <v>0</v>
      </c>
      <c r="M28" s="427">
        <v>0</v>
      </c>
      <c r="N28" s="280">
        <f>SUM(B28:M28)</f>
        <v>553.87582199999997</v>
      </c>
    </row>
    <row r="29" spans="1:14" x14ac:dyDescent="0.2">
      <c r="A29" s="178" t="s">
        <v>40</v>
      </c>
      <c r="B29" s="218">
        <v>17.155982999999999</v>
      </c>
      <c r="C29" s="219">
        <v>4.8389110000000004</v>
      </c>
      <c r="D29" s="220">
        <v>0.173813</v>
      </c>
      <c r="E29" s="422">
        <v>0</v>
      </c>
      <c r="F29" s="423">
        <v>0</v>
      </c>
      <c r="G29" s="424">
        <v>0</v>
      </c>
      <c r="H29" s="422">
        <v>0</v>
      </c>
      <c r="I29" s="423">
        <v>0</v>
      </c>
      <c r="J29" s="424">
        <v>0</v>
      </c>
      <c r="K29" s="422">
        <v>0</v>
      </c>
      <c r="L29" s="423">
        <v>0</v>
      </c>
      <c r="M29" s="424">
        <v>0</v>
      </c>
      <c r="N29" s="280">
        <f>SUM(B29:M29)</f>
        <v>22.168706999999998</v>
      </c>
    </row>
    <row r="30" spans="1:14" ht="12.75" customHeight="1" x14ac:dyDescent="0.2">
      <c r="A30" s="446" t="s">
        <v>103</v>
      </c>
      <c r="B30" s="448">
        <f>SUM(B31:D31)</f>
        <v>-18438.482333</v>
      </c>
      <c r="C30" s="449"/>
      <c r="D30" s="450"/>
      <c r="E30" s="456">
        <f>SUM(E31:G31)</f>
        <v>0</v>
      </c>
      <c r="F30" s="457"/>
      <c r="G30" s="458"/>
      <c r="H30" s="456">
        <f>SUM(H31:J31)</f>
        <v>0</v>
      </c>
      <c r="I30" s="457"/>
      <c r="J30" s="458"/>
      <c r="K30" s="456">
        <f>SUM(K31:M31)</f>
        <v>0</v>
      </c>
      <c r="L30" s="457"/>
      <c r="M30" s="457"/>
      <c r="N30" s="461">
        <f>SUM(N32:N43)</f>
        <v>-18438.482333</v>
      </c>
    </row>
    <row r="31" spans="1:14" x14ac:dyDescent="0.2">
      <c r="A31" s="447"/>
      <c r="B31" s="258">
        <f>SUM(B32:B43)</f>
        <v>-6384.7365279999995</v>
      </c>
      <c r="C31" s="259">
        <f t="shared" ref="C31:M31" si="4">SUM(C32:C43)</f>
        <v>-5915.5152739999994</v>
      </c>
      <c r="D31" s="260">
        <f t="shared" si="4"/>
        <v>-6138.2305310000002</v>
      </c>
      <c r="E31" s="376">
        <f t="shared" si="4"/>
        <v>0</v>
      </c>
      <c r="F31" s="377">
        <f t="shared" si="4"/>
        <v>0</v>
      </c>
      <c r="G31" s="378">
        <f t="shared" si="4"/>
        <v>0</v>
      </c>
      <c r="H31" s="376">
        <f t="shared" si="4"/>
        <v>0</v>
      </c>
      <c r="I31" s="377">
        <f t="shared" si="4"/>
        <v>0</v>
      </c>
      <c r="J31" s="378">
        <f t="shared" si="4"/>
        <v>0</v>
      </c>
      <c r="K31" s="376">
        <f t="shared" si="4"/>
        <v>0</v>
      </c>
      <c r="L31" s="377">
        <f t="shared" si="4"/>
        <v>0</v>
      </c>
      <c r="M31" s="377">
        <f t="shared" si="4"/>
        <v>0</v>
      </c>
      <c r="N31" s="462"/>
    </row>
    <row r="32" spans="1:14" ht="12" customHeight="1" x14ac:dyDescent="0.2">
      <c r="A32" s="178" t="s">
        <v>27</v>
      </c>
      <c r="B32" s="218">
        <v>-32.184576</v>
      </c>
      <c r="C32" s="219">
        <v>-24.317489999999999</v>
      </c>
      <c r="D32" s="220">
        <v>-8.3093559999999993</v>
      </c>
      <c r="E32" s="422">
        <v>0</v>
      </c>
      <c r="F32" s="423">
        <v>0</v>
      </c>
      <c r="G32" s="424">
        <v>0</v>
      </c>
      <c r="H32" s="422">
        <v>0</v>
      </c>
      <c r="I32" s="423">
        <v>0</v>
      </c>
      <c r="J32" s="424">
        <v>0</v>
      </c>
      <c r="K32" s="422">
        <v>0</v>
      </c>
      <c r="L32" s="423">
        <v>0</v>
      </c>
      <c r="M32" s="424">
        <v>0</v>
      </c>
      <c r="N32" s="280">
        <f t="shared" ref="N32:N43" si="5">SUM(B32:M32)</f>
        <v>-64.811421999999993</v>
      </c>
    </row>
    <row r="33" spans="1:14" x14ac:dyDescent="0.2">
      <c r="A33" s="178" t="s">
        <v>28</v>
      </c>
      <c r="B33" s="221">
        <v>-670.76064099999996</v>
      </c>
      <c r="C33" s="222">
        <v>-594.50759899999991</v>
      </c>
      <c r="D33" s="223">
        <v>-634.04727400000002</v>
      </c>
      <c r="E33" s="425">
        <v>0</v>
      </c>
      <c r="F33" s="426">
        <v>0</v>
      </c>
      <c r="G33" s="427">
        <v>0</v>
      </c>
      <c r="H33" s="425">
        <v>0</v>
      </c>
      <c r="I33" s="426">
        <v>0</v>
      </c>
      <c r="J33" s="427">
        <v>0</v>
      </c>
      <c r="K33" s="425">
        <v>0</v>
      </c>
      <c r="L33" s="426">
        <v>0</v>
      </c>
      <c r="M33" s="427">
        <v>0</v>
      </c>
      <c r="N33" s="280">
        <f t="shared" si="5"/>
        <v>-1899.3155139999999</v>
      </c>
    </row>
    <row r="34" spans="1:14" x14ac:dyDescent="0.2">
      <c r="A34" s="178" t="s">
        <v>39</v>
      </c>
      <c r="B34" s="221">
        <v>-1.4309430000000001</v>
      </c>
      <c r="C34" s="222">
        <v>-12.296884</v>
      </c>
      <c r="D34" s="223">
        <v>-40.107627000000001</v>
      </c>
      <c r="E34" s="425">
        <v>0</v>
      </c>
      <c r="F34" s="426">
        <v>0</v>
      </c>
      <c r="G34" s="427">
        <v>0</v>
      </c>
      <c r="H34" s="425">
        <v>0</v>
      </c>
      <c r="I34" s="426">
        <v>0</v>
      </c>
      <c r="J34" s="427">
        <v>0</v>
      </c>
      <c r="K34" s="425">
        <v>0</v>
      </c>
      <c r="L34" s="426">
        <v>0</v>
      </c>
      <c r="M34" s="427">
        <v>0</v>
      </c>
      <c r="N34" s="280">
        <f t="shared" si="5"/>
        <v>-53.835453999999999</v>
      </c>
    </row>
    <row r="35" spans="1:14" x14ac:dyDescent="0.2">
      <c r="A35" s="178" t="s">
        <v>29</v>
      </c>
      <c r="B35" s="221">
        <v>-621.79466200000002</v>
      </c>
      <c r="C35" s="222">
        <v>-595.66658499999994</v>
      </c>
      <c r="D35" s="223">
        <v>-660.00356700000009</v>
      </c>
      <c r="E35" s="425">
        <v>0</v>
      </c>
      <c r="F35" s="426">
        <v>0</v>
      </c>
      <c r="G35" s="427">
        <v>0</v>
      </c>
      <c r="H35" s="425">
        <v>0</v>
      </c>
      <c r="I35" s="426">
        <v>0</v>
      </c>
      <c r="J35" s="427">
        <v>0</v>
      </c>
      <c r="K35" s="425">
        <v>0</v>
      </c>
      <c r="L35" s="426">
        <v>0</v>
      </c>
      <c r="M35" s="427">
        <v>0</v>
      </c>
      <c r="N35" s="280">
        <f t="shared" si="5"/>
        <v>-1877.4648139999999</v>
      </c>
    </row>
    <row r="36" spans="1:14" x14ac:dyDescent="0.2">
      <c r="A36" s="178" t="s">
        <v>30</v>
      </c>
      <c r="B36" s="221">
        <v>-245.61113799999998</v>
      </c>
      <c r="C36" s="222">
        <v>-232.156576</v>
      </c>
      <c r="D36" s="223">
        <v>-254.11991100000003</v>
      </c>
      <c r="E36" s="425">
        <v>0</v>
      </c>
      <c r="F36" s="426">
        <v>0</v>
      </c>
      <c r="G36" s="427">
        <v>0</v>
      </c>
      <c r="H36" s="425">
        <v>0</v>
      </c>
      <c r="I36" s="426">
        <v>0</v>
      </c>
      <c r="J36" s="427">
        <v>0</v>
      </c>
      <c r="K36" s="425">
        <v>0</v>
      </c>
      <c r="L36" s="426">
        <v>0</v>
      </c>
      <c r="M36" s="427">
        <v>0</v>
      </c>
      <c r="N36" s="280">
        <f t="shared" si="5"/>
        <v>-731.88762499999996</v>
      </c>
    </row>
    <row r="37" spans="1:14" x14ac:dyDescent="0.2">
      <c r="A37" s="178" t="s">
        <v>31</v>
      </c>
      <c r="B37" s="221">
        <v>-0.28167799999999998</v>
      </c>
      <c r="C37" s="222">
        <v>-0.25556299999999998</v>
      </c>
      <c r="D37" s="223">
        <v>-0.26330999999999999</v>
      </c>
      <c r="E37" s="425">
        <v>0</v>
      </c>
      <c r="F37" s="426">
        <v>0</v>
      </c>
      <c r="G37" s="427">
        <v>0</v>
      </c>
      <c r="H37" s="425">
        <v>0</v>
      </c>
      <c r="I37" s="426">
        <v>0</v>
      </c>
      <c r="J37" s="427">
        <v>0</v>
      </c>
      <c r="K37" s="425">
        <v>0</v>
      </c>
      <c r="L37" s="426">
        <v>0</v>
      </c>
      <c r="M37" s="427">
        <v>0</v>
      </c>
      <c r="N37" s="280">
        <f t="shared" si="5"/>
        <v>-0.80055100000000001</v>
      </c>
    </row>
    <row r="38" spans="1:14" x14ac:dyDescent="0.2">
      <c r="A38" s="178" t="s">
        <v>32</v>
      </c>
      <c r="B38" s="221">
        <v>-134.98630900000001</v>
      </c>
      <c r="C38" s="222">
        <v>-121.702535</v>
      </c>
      <c r="D38" s="223">
        <v>-139.590091</v>
      </c>
      <c r="E38" s="425">
        <v>0</v>
      </c>
      <c r="F38" s="426">
        <v>0</v>
      </c>
      <c r="G38" s="427">
        <v>0</v>
      </c>
      <c r="H38" s="425">
        <v>0</v>
      </c>
      <c r="I38" s="426">
        <v>0</v>
      </c>
      <c r="J38" s="427">
        <v>0</v>
      </c>
      <c r="K38" s="425">
        <v>0</v>
      </c>
      <c r="L38" s="426">
        <v>0</v>
      </c>
      <c r="M38" s="427">
        <v>0</v>
      </c>
      <c r="N38" s="280">
        <f t="shared" si="5"/>
        <v>-396.27893500000005</v>
      </c>
    </row>
    <row r="39" spans="1:14" x14ac:dyDescent="0.2">
      <c r="A39" s="178" t="s">
        <v>33</v>
      </c>
      <c r="B39" s="221">
        <v>-1649.2133989999998</v>
      </c>
      <c r="C39" s="222">
        <v>-1569.484786</v>
      </c>
      <c r="D39" s="223">
        <v>-1709.8263730000001</v>
      </c>
      <c r="E39" s="425">
        <v>0</v>
      </c>
      <c r="F39" s="426">
        <v>0</v>
      </c>
      <c r="G39" s="427">
        <v>0</v>
      </c>
      <c r="H39" s="425">
        <v>0</v>
      </c>
      <c r="I39" s="426">
        <v>0</v>
      </c>
      <c r="J39" s="427">
        <v>0</v>
      </c>
      <c r="K39" s="425">
        <v>0</v>
      </c>
      <c r="L39" s="426">
        <v>0</v>
      </c>
      <c r="M39" s="427">
        <v>0</v>
      </c>
      <c r="N39" s="280">
        <f t="shared" si="5"/>
        <v>-4928.5245580000001</v>
      </c>
    </row>
    <row r="40" spans="1:14" x14ac:dyDescent="0.2">
      <c r="A40" s="178" t="s">
        <v>34</v>
      </c>
      <c r="B40" s="221">
        <v>-804.77766125434107</v>
      </c>
      <c r="C40" s="222">
        <v>-746.57763940725602</v>
      </c>
      <c r="D40" s="223">
        <v>-719.65108968553204</v>
      </c>
      <c r="E40" s="425">
        <v>0</v>
      </c>
      <c r="F40" s="426">
        <v>0</v>
      </c>
      <c r="G40" s="427">
        <v>0</v>
      </c>
      <c r="H40" s="425">
        <v>0</v>
      </c>
      <c r="I40" s="426">
        <v>0</v>
      </c>
      <c r="J40" s="427">
        <v>0</v>
      </c>
      <c r="K40" s="425">
        <v>0</v>
      </c>
      <c r="L40" s="426">
        <v>0</v>
      </c>
      <c r="M40" s="427">
        <v>0</v>
      </c>
      <c r="N40" s="280">
        <f t="shared" si="5"/>
        <v>-2271.0063903471291</v>
      </c>
    </row>
    <row r="41" spans="1:14" x14ac:dyDescent="0.2">
      <c r="A41" s="178" t="s">
        <v>35</v>
      </c>
      <c r="B41" s="221">
        <v>-1953.4305257456592</v>
      </c>
      <c r="C41" s="222">
        <v>-1773.4715355927431</v>
      </c>
      <c r="D41" s="223">
        <v>-1723.2208113144677</v>
      </c>
      <c r="E41" s="425">
        <v>0</v>
      </c>
      <c r="F41" s="426">
        <v>0</v>
      </c>
      <c r="G41" s="427">
        <v>0</v>
      </c>
      <c r="H41" s="425">
        <v>0</v>
      </c>
      <c r="I41" s="426">
        <v>0</v>
      </c>
      <c r="J41" s="427">
        <v>0</v>
      </c>
      <c r="K41" s="425">
        <v>0</v>
      </c>
      <c r="L41" s="426">
        <v>0</v>
      </c>
      <c r="M41" s="427">
        <v>0</v>
      </c>
      <c r="N41" s="280">
        <f t="shared" si="5"/>
        <v>-5450.1228726528698</v>
      </c>
    </row>
    <row r="42" spans="1:14" x14ac:dyDescent="0.2">
      <c r="A42" s="178" t="s">
        <v>36</v>
      </c>
      <c r="B42" s="221">
        <v>-10.783699</v>
      </c>
      <c r="C42" s="222">
        <v>-9.8834070000000018</v>
      </c>
      <c r="D42" s="223">
        <v>-9.0619519999999998</v>
      </c>
      <c r="E42" s="425">
        <v>0</v>
      </c>
      <c r="F42" s="426">
        <v>0</v>
      </c>
      <c r="G42" s="427">
        <v>0</v>
      </c>
      <c r="H42" s="425">
        <v>0</v>
      </c>
      <c r="I42" s="426">
        <v>0</v>
      </c>
      <c r="J42" s="427">
        <v>0</v>
      </c>
      <c r="K42" s="425">
        <v>0</v>
      </c>
      <c r="L42" s="426">
        <v>0</v>
      </c>
      <c r="M42" s="427">
        <v>0</v>
      </c>
      <c r="N42" s="280">
        <f t="shared" si="5"/>
        <v>-29.729058000000002</v>
      </c>
    </row>
    <row r="43" spans="1:14" x14ac:dyDescent="0.2">
      <c r="A43" s="178" t="s">
        <v>97</v>
      </c>
      <c r="B43" s="217">
        <v>-259.48129599999999</v>
      </c>
      <c r="C43" s="197">
        <v>-235.19467399999996</v>
      </c>
      <c r="D43" s="200">
        <v>-240.029169</v>
      </c>
      <c r="E43" s="398">
        <v>0</v>
      </c>
      <c r="F43" s="399">
        <v>0</v>
      </c>
      <c r="G43" s="400">
        <v>0</v>
      </c>
      <c r="H43" s="398">
        <v>0</v>
      </c>
      <c r="I43" s="399">
        <v>0</v>
      </c>
      <c r="J43" s="400">
        <v>0</v>
      </c>
      <c r="K43" s="398">
        <v>0</v>
      </c>
      <c r="L43" s="399">
        <v>0</v>
      </c>
      <c r="M43" s="400">
        <v>0</v>
      </c>
      <c r="N43" s="280">
        <f t="shared" si="5"/>
        <v>-734.70513899999992</v>
      </c>
    </row>
    <row r="44" spans="1:14" x14ac:dyDescent="0.2">
      <c r="N44" s="14" t="s">
        <v>422</v>
      </c>
    </row>
  </sheetData>
  <mergeCells count="36">
    <mergeCell ref="A5:A6"/>
    <mergeCell ref="B3:D3"/>
    <mergeCell ref="E3:G3"/>
    <mergeCell ref="H3:J3"/>
    <mergeCell ref="K3:M3"/>
    <mergeCell ref="A3:A4"/>
    <mergeCell ref="N10:N11"/>
    <mergeCell ref="N3:N4"/>
    <mergeCell ref="N5:N6"/>
    <mergeCell ref="B5:D5"/>
    <mergeCell ref="E5:G5"/>
    <mergeCell ref="H5:J5"/>
    <mergeCell ref="K5:M5"/>
    <mergeCell ref="B10:D10"/>
    <mergeCell ref="A30:A31"/>
    <mergeCell ref="E10:G10"/>
    <mergeCell ref="H10:J10"/>
    <mergeCell ref="K10:M10"/>
    <mergeCell ref="A23:A24"/>
    <mergeCell ref="A21:A22"/>
    <mergeCell ref="A10:A1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8.75" x14ac:dyDescent="0.3">
      <c r="A1" s="224" t="s">
        <v>328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2021</v>
      </c>
      <c r="N1" s="75"/>
      <c r="O1" s="75"/>
    </row>
    <row r="2" spans="1:21" ht="15.75" x14ac:dyDescent="0.25">
      <c r="A2" s="132" t="s">
        <v>327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N2" s="75"/>
      <c r="O2" s="75"/>
    </row>
    <row r="3" spans="1:21" ht="6" customHeight="1" x14ac:dyDescent="0.3">
      <c r="A3" s="281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1" x14ac:dyDescent="0.2">
      <c r="A4" s="229"/>
      <c r="B4" s="503" t="s">
        <v>196</v>
      </c>
      <c r="C4" s="504"/>
      <c r="D4" s="504"/>
      <c r="E4" s="504"/>
      <c r="F4" s="504"/>
      <c r="G4" s="509"/>
      <c r="H4" s="503" t="s">
        <v>19</v>
      </c>
      <c r="I4" s="504"/>
      <c r="J4" s="504"/>
      <c r="K4" s="504"/>
      <c r="L4" s="504"/>
      <c r="M4" s="504"/>
      <c r="N4" s="24"/>
    </row>
    <row r="5" spans="1:21" ht="13.5" customHeight="1" x14ac:dyDescent="0.25">
      <c r="A5" s="229"/>
      <c r="B5" s="505" t="s">
        <v>177</v>
      </c>
      <c r="C5" s="506"/>
      <c r="D5" s="506"/>
      <c r="E5" s="506"/>
      <c r="F5" s="506"/>
      <c r="G5" s="510"/>
      <c r="H5" s="505" t="s">
        <v>5</v>
      </c>
      <c r="I5" s="506"/>
      <c r="J5" s="506"/>
      <c r="K5" s="506"/>
      <c r="L5" s="506"/>
      <c r="M5" s="506"/>
      <c r="N5" s="79"/>
    </row>
    <row r="6" spans="1:21" x14ac:dyDescent="0.2">
      <c r="A6" s="230"/>
      <c r="B6" s="507" t="s">
        <v>60</v>
      </c>
      <c r="C6" s="508"/>
      <c r="D6" s="508" t="s">
        <v>61</v>
      </c>
      <c r="E6" s="508"/>
      <c r="F6" s="508" t="s">
        <v>62</v>
      </c>
      <c r="G6" s="511"/>
      <c r="H6" s="507" t="s">
        <v>60</v>
      </c>
      <c r="I6" s="508"/>
      <c r="J6" s="508" t="s">
        <v>61</v>
      </c>
      <c r="K6" s="508"/>
      <c r="L6" s="508" t="s">
        <v>62</v>
      </c>
      <c r="M6" s="508"/>
      <c r="N6" s="91"/>
    </row>
    <row r="7" spans="1:21" x14ac:dyDescent="0.2">
      <c r="A7" s="230"/>
      <c r="B7" s="231" t="s">
        <v>218</v>
      </c>
      <c r="C7" s="232" t="s">
        <v>217</v>
      </c>
      <c r="D7" s="232" t="s">
        <v>218</v>
      </c>
      <c r="E7" s="232" t="s">
        <v>217</v>
      </c>
      <c r="F7" s="232" t="s">
        <v>218</v>
      </c>
      <c r="G7" s="233" t="s">
        <v>217</v>
      </c>
      <c r="H7" s="231" t="s">
        <v>218</v>
      </c>
      <c r="I7" s="232" t="s">
        <v>217</v>
      </c>
      <c r="J7" s="232" t="s">
        <v>218</v>
      </c>
      <c r="K7" s="232" t="s">
        <v>217</v>
      </c>
      <c r="L7" s="232" t="s">
        <v>218</v>
      </c>
      <c r="M7" s="232" t="s">
        <v>217</v>
      </c>
      <c r="N7" s="91"/>
    </row>
    <row r="8" spans="1:21" x14ac:dyDescent="0.2">
      <c r="A8" s="501" t="s">
        <v>53</v>
      </c>
      <c r="B8" s="448">
        <f>F9</f>
        <v>198.63521000000003</v>
      </c>
      <c r="C8" s="449"/>
      <c r="D8" s="449"/>
      <c r="E8" s="449"/>
      <c r="F8" s="449"/>
      <c r="G8" s="450"/>
      <c r="H8" s="448">
        <f>SUM(H9,J9,L9)</f>
        <v>49900.877</v>
      </c>
      <c r="I8" s="449"/>
      <c r="J8" s="449"/>
      <c r="K8" s="449"/>
      <c r="L8" s="449"/>
      <c r="M8" s="449"/>
      <c r="N8" s="80"/>
    </row>
    <row r="9" spans="1:21" x14ac:dyDescent="0.2">
      <c r="A9" s="502"/>
      <c r="B9" s="352">
        <f>SUM(B10:B17)</f>
        <v>199.75266000000002</v>
      </c>
      <c r="C9" s="353">
        <v>9.3617571272814511E-3</v>
      </c>
      <c r="D9" s="354">
        <f>SUM(D10:D17)</f>
        <v>199.20764</v>
      </c>
      <c r="E9" s="353">
        <v>9.3365383615375743E-3</v>
      </c>
      <c r="F9" s="354">
        <f>SUM(F10:F17)</f>
        <v>198.63521000000003</v>
      </c>
      <c r="G9" s="355">
        <v>9.3128933979778825E-3</v>
      </c>
      <c r="H9" s="352">
        <f>SUM(H10:H17)</f>
        <v>16630.813000000002</v>
      </c>
      <c r="I9" s="353">
        <v>2.0161933963975345E-3</v>
      </c>
      <c r="J9" s="354">
        <f>SUM(J10:J17)</f>
        <v>15261.04</v>
      </c>
      <c r="K9" s="353">
        <v>2.1080100691513309E-3</v>
      </c>
      <c r="L9" s="354">
        <f>SUM(L10:L17)</f>
        <v>18009.023999999998</v>
      </c>
      <c r="M9" s="353">
        <v>2.4039518500184151E-3</v>
      </c>
      <c r="N9" s="10"/>
    </row>
    <row r="10" spans="1:21" x14ac:dyDescent="0.2">
      <c r="A10" s="204" t="s">
        <v>7</v>
      </c>
      <c r="B10" s="188">
        <v>0</v>
      </c>
      <c r="C10" s="225">
        <v>0</v>
      </c>
      <c r="D10" s="189">
        <v>0</v>
      </c>
      <c r="E10" s="225">
        <v>0</v>
      </c>
      <c r="F10" s="189">
        <v>0</v>
      </c>
      <c r="G10" s="226">
        <v>0</v>
      </c>
      <c r="H10" s="188">
        <v>0</v>
      </c>
      <c r="I10" s="225">
        <v>0</v>
      </c>
      <c r="J10" s="189">
        <v>0</v>
      </c>
      <c r="K10" s="225">
        <v>0</v>
      </c>
      <c r="L10" s="189">
        <v>0</v>
      </c>
      <c r="M10" s="225">
        <v>0</v>
      </c>
      <c r="N10" s="83"/>
      <c r="O10" s="92"/>
    </row>
    <row r="11" spans="1:21" x14ac:dyDescent="0.2">
      <c r="A11" s="204" t="s">
        <v>20</v>
      </c>
      <c r="B11" s="188">
        <v>147.94</v>
      </c>
      <c r="C11" s="225">
        <v>1.47197301296578E-2</v>
      </c>
      <c r="D11" s="191">
        <v>147.94</v>
      </c>
      <c r="E11" s="225">
        <v>1.47197301296578E-2</v>
      </c>
      <c r="F11" s="191">
        <v>147.94</v>
      </c>
      <c r="G11" s="226">
        <v>1.47197301296578E-2</v>
      </c>
      <c r="H11" s="188">
        <v>5782.94</v>
      </c>
      <c r="I11" s="225">
        <v>1.3960786690482099E-3</v>
      </c>
      <c r="J11" s="191">
        <v>4748.3729999999996</v>
      </c>
      <c r="K11" s="225">
        <v>1.4003163917924578E-3</v>
      </c>
      <c r="L11" s="191">
        <v>4693.2479999999996</v>
      </c>
      <c r="M11" s="225">
        <v>1.419530550217332E-3</v>
      </c>
      <c r="N11" s="83"/>
      <c r="O11" s="92"/>
    </row>
    <row r="12" spans="1:21" x14ac:dyDescent="0.2">
      <c r="A12" s="204" t="s">
        <v>21</v>
      </c>
      <c r="B12" s="188">
        <v>0</v>
      </c>
      <c r="C12" s="225">
        <v>0</v>
      </c>
      <c r="D12" s="191">
        <v>0</v>
      </c>
      <c r="E12" s="225">
        <v>0</v>
      </c>
      <c r="F12" s="191">
        <v>0</v>
      </c>
      <c r="G12" s="226">
        <v>0</v>
      </c>
      <c r="H12" s="188">
        <v>0</v>
      </c>
      <c r="I12" s="225">
        <v>0</v>
      </c>
      <c r="J12" s="191">
        <v>0</v>
      </c>
      <c r="K12" s="225">
        <v>0</v>
      </c>
      <c r="L12" s="191">
        <v>0</v>
      </c>
      <c r="M12" s="225">
        <v>0</v>
      </c>
      <c r="N12" s="83"/>
      <c r="O12" s="92"/>
    </row>
    <row r="13" spans="1:21" x14ac:dyDescent="0.2">
      <c r="A13" s="204" t="s">
        <v>22</v>
      </c>
      <c r="B13" s="188">
        <v>19.133999999999997</v>
      </c>
      <c r="C13" s="225">
        <v>1.9881752719791358E-2</v>
      </c>
      <c r="D13" s="191">
        <v>19.133999999999997</v>
      </c>
      <c r="E13" s="225">
        <v>1.9816048575935115E-2</v>
      </c>
      <c r="F13" s="191">
        <v>18.953999999999994</v>
      </c>
      <c r="G13" s="226">
        <v>1.9596085331987916E-2</v>
      </c>
      <c r="H13" s="188">
        <v>6334.5770000000002</v>
      </c>
      <c r="I13" s="225">
        <v>1.6886028289096942E-2</v>
      </c>
      <c r="J13" s="191">
        <v>5847.4139999999998</v>
      </c>
      <c r="K13" s="225">
        <v>1.7436141024401865E-2</v>
      </c>
      <c r="L13" s="191">
        <v>6557.6809999999987</v>
      </c>
      <c r="M13" s="225">
        <v>1.8055339107024025E-2</v>
      </c>
      <c r="N13" s="83"/>
      <c r="O13" s="92"/>
    </row>
    <row r="14" spans="1:21" x14ac:dyDescent="0.2">
      <c r="A14" s="204" t="s">
        <v>43</v>
      </c>
      <c r="B14" s="188">
        <v>11.205999999999998</v>
      </c>
      <c r="C14" s="225">
        <v>1.0255785758154745E-2</v>
      </c>
      <c r="D14" s="191">
        <v>11.205999999999998</v>
      </c>
      <c r="E14" s="225">
        <v>1.0256283247973976E-2</v>
      </c>
      <c r="F14" s="191">
        <v>11.205999999999998</v>
      </c>
      <c r="G14" s="226">
        <v>1.0276062296192989E-2</v>
      </c>
      <c r="H14" s="188">
        <v>4156.9750000000004</v>
      </c>
      <c r="I14" s="225">
        <v>2.1957737445069153E-2</v>
      </c>
      <c r="J14" s="191">
        <v>3966.1429999999991</v>
      </c>
      <c r="K14" s="225">
        <v>1.3581356626905754E-2</v>
      </c>
      <c r="L14" s="191">
        <v>5226.9970000000003</v>
      </c>
      <c r="M14" s="225">
        <v>2.1362315051472423E-2</v>
      </c>
      <c r="N14" s="83"/>
      <c r="O14" s="92"/>
    </row>
    <row r="15" spans="1:21" x14ac:dyDescent="0.2">
      <c r="A15" s="204" t="s">
        <v>44</v>
      </c>
      <c r="B15" s="188">
        <v>0</v>
      </c>
      <c r="C15" s="225">
        <v>0</v>
      </c>
      <c r="D15" s="191">
        <v>0</v>
      </c>
      <c r="E15" s="225">
        <v>0</v>
      </c>
      <c r="F15" s="191">
        <v>0</v>
      </c>
      <c r="G15" s="226">
        <v>0</v>
      </c>
      <c r="H15" s="188">
        <v>0</v>
      </c>
      <c r="I15" s="225">
        <v>0</v>
      </c>
      <c r="J15" s="191">
        <v>0</v>
      </c>
      <c r="K15" s="225">
        <v>0</v>
      </c>
      <c r="L15" s="191">
        <v>0</v>
      </c>
      <c r="M15" s="225">
        <v>0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45</v>
      </c>
      <c r="B16" s="188">
        <v>0</v>
      </c>
      <c r="C16" s="225">
        <v>0</v>
      </c>
      <c r="D16" s="191">
        <v>0</v>
      </c>
      <c r="E16" s="227">
        <v>0</v>
      </c>
      <c r="F16" s="191">
        <v>0</v>
      </c>
      <c r="G16" s="228">
        <v>0</v>
      </c>
      <c r="H16" s="188">
        <v>0</v>
      </c>
      <c r="I16" s="225">
        <v>0</v>
      </c>
      <c r="J16" s="191">
        <v>0</v>
      </c>
      <c r="K16" s="227">
        <v>0</v>
      </c>
      <c r="L16" s="191">
        <v>0</v>
      </c>
      <c r="M16" s="227">
        <v>0</v>
      </c>
      <c r="N16" s="83"/>
      <c r="O16" s="92"/>
      <c r="P16" s="63"/>
      <c r="Q16" s="78"/>
      <c r="R16" s="55"/>
      <c r="S16" s="55"/>
      <c r="T16" s="55"/>
      <c r="U16" s="55"/>
    </row>
    <row r="17" spans="1:21" x14ac:dyDescent="0.2">
      <c r="A17" s="283" t="s">
        <v>46</v>
      </c>
      <c r="B17" s="188">
        <v>21.47266000000004</v>
      </c>
      <c r="C17" s="225">
        <v>1.038741079476843E-2</v>
      </c>
      <c r="D17" s="189">
        <v>20.927640000000025</v>
      </c>
      <c r="E17" s="227">
        <v>1.0142793142099595E-2</v>
      </c>
      <c r="F17" s="189">
        <v>20.535210000000031</v>
      </c>
      <c r="G17" s="228">
        <v>9.9857231149080607E-3</v>
      </c>
      <c r="H17" s="188">
        <v>356.32100000000059</v>
      </c>
      <c r="I17" s="225">
        <v>8.1183994330624662E-3</v>
      </c>
      <c r="J17" s="189">
        <v>699.1100000000007</v>
      </c>
      <c r="K17" s="227">
        <v>8.2107364172391561E-3</v>
      </c>
      <c r="L17" s="189">
        <v>1531.0979999999993</v>
      </c>
      <c r="M17" s="227">
        <v>8.3198924410551166E-3</v>
      </c>
      <c r="N17" s="83"/>
      <c r="O17" s="92"/>
      <c r="P17" s="63"/>
      <c r="Q17" s="78"/>
      <c r="R17" s="55"/>
      <c r="S17" s="55"/>
      <c r="T17" s="55"/>
      <c r="U17" s="55"/>
    </row>
    <row r="18" spans="1:21" x14ac:dyDescent="0.2">
      <c r="A18" s="257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6"/>
      <c r="M18" s="76" t="s">
        <v>418</v>
      </c>
      <c r="N18" s="84"/>
      <c r="O18" s="76"/>
    </row>
    <row r="19" spans="1:21" x14ac:dyDescent="0.2">
      <c r="A19" s="234"/>
      <c r="B19" s="503" t="s">
        <v>242</v>
      </c>
      <c r="C19" s="504"/>
      <c r="D19" s="504"/>
      <c r="E19" s="504"/>
      <c r="F19" s="504"/>
      <c r="G19" s="504"/>
      <c r="H19" s="22"/>
      <c r="I19" s="22"/>
      <c r="J19" s="22"/>
      <c r="K19" s="22"/>
      <c r="L19" s="22"/>
      <c r="M19" s="22"/>
      <c r="N19" s="85"/>
      <c r="O19" s="75"/>
      <c r="P19" s="96"/>
      <c r="Q19" s="78"/>
      <c r="R19" s="23"/>
      <c r="S19" s="23"/>
      <c r="T19" s="23"/>
    </row>
    <row r="20" spans="1:21" x14ac:dyDescent="0.2">
      <c r="A20" s="235"/>
      <c r="B20" s="505" t="s">
        <v>5</v>
      </c>
      <c r="C20" s="506"/>
      <c r="D20" s="506"/>
      <c r="E20" s="506"/>
      <c r="F20" s="506"/>
      <c r="G20" s="506"/>
      <c r="H20" s="85" t="str">
        <f>A25</f>
        <v>VO z vvn</v>
      </c>
      <c r="I20" s="93">
        <f>(B25+D25+F25)/'6.1, 6.2'!B25</f>
        <v>1.1115696386451651E-2</v>
      </c>
      <c r="J20" s="94" t="str">
        <f>A10</f>
        <v>JE</v>
      </c>
      <c r="K20" s="83">
        <f t="shared" ref="K20:K27" si="0">H10+J10+L10</f>
        <v>0</v>
      </c>
      <c r="L20" s="94" t="str">
        <f>A10</f>
        <v>JE</v>
      </c>
      <c r="M20" s="92">
        <f>K20/'6.1, 6.2'!B5</f>
        <v>0</v>
      </c>
      <c r="N20" s="85"/>
      <c r="O20" s="75"/>
      <c r="P20" s="96"/>
      <c r="Q20" s="78"/>
      <c r="R20" s="23"/>
      <c r="S20" s="23"/>
      <c r="T20" s="23"/>
    </row>
    <row r="21" spans="1:21" x14ac:dyDescent="0.2">
      <c r="A21" s="236"/>
      <c r="B21" s="507" t="s">
        <v>60</v>
      </c>
      <c r="C21" s="508"/>
      <c r="D21" s="508" t="s">
        <v>61</v>
      </c>
      <c r="E21" s="508"/>
      <c r="F21" s="508" t="s">
        <v>62</v>
      </c>
      <c r="G21" s="508"/>
      <c r="H21" s="85" t="str">
        <f>A26</f>
        <v>VO z vn</v>
      </c>
      <c r="I21" s="93">
        <f>(B26+D26+F26)/'6.1, 6.2'!C25</f>
        <v>0.12191254521670596</v>
      </c>
      <c r="J21" s="94" t="str">
        <f t="shared" ref="J21:J27" si="1">A11</f>
        <v>PE</v>
      </c>
      <c r="K21" s="83">
        <f t="shared" si="0"/>
        <v>15224.560999999998</v>
      </c>
      <c r="L21" s="94" t="str">
        <f t="shared" ref="L21:L27" si="2">A11</f>
        <v>PE</v>
      </c>
      <c r="M21" s="92">
        <f>K21/'6.1, 6.2'!C5</f>
        <v>1.4045575851787035E-3</v>
      </c>
      <c r="N21" s="85"/>
      <c r="O21" s="75"/>
      <c r="P21" s="96"/>
      <c r="Q21" s="78"/>
      <c r="R21" s="82"/>
      <c r="S21" s="82"/>
      <c r="T21" s="82"/>
    </row>
    <row r="22" spans="1:21" x14ac:dyDescent="0.2">
      <c r="A22" s="237"/>
      <c r="B22" s="231" t="s">
        <v>218</v>
      </c>
      <c r="C22" s="232" t="s">
        <v>217</v>
      </c>
      <c r="D22" s="232" t="s">
        <v>218</v>
      </c>
      <c r="E22" s="232" t="s">
        <v>217</v>
      </c>
      <c r="F22" s="232" t="s">
        <v>218</v>
      </c>
      <c r="G22" s="232" t="s">
        <v>217</v>
      </c>
      <c r="H22" s="85" t="str">
        <f>A27</f>
        <v>MOP</v>
      </c>
      <c r="I22" s="93">
        <f>(B27+D27+F27)/'6.1, 6.2'!D25</f>
        <v>0.15015896590384786</v>
      </c>
      <c r="J22" s="94" t="str">
        <f t="shared" si="1"/>
        <v>PPE</v>
      </c>
      <c r="K22" s="83">
        <f t="shared" si="0"/>
        <v>0</v>
      </c>
      <c r="L22" s="94" t="str">
        <f t="shared" si="2"/>
        <v>PPE</v>
      </c>
      <c r="M22" s="92">
        <f>K22/'6.1, 6.2'!D5</f>
        <v>0</v>
      </c>
      <c r="N22" s="85"/>
      <c r="O22" s="75"/>
      <c r="P22" s="96"/>
      <c r="Q22" s="78"/>
      <c r="R22" s="23"/>
      <c r="S22" s="23"/>
      <c r="T22" s="23"/>
    </row>
    <row r="23" spans="1:21" x14ac:dyDescent="0.2">
      <c r="A23" s="498" t="s">
        <v>53</v>
      </c>
      <c r="B23" s="500">
        <f>SUM(B24,D24,F24)</f>
        <v>1540927.007</v>
      </c>
      <c r="C23" s="500"/>
      <c r="D23" s="500"/>
      <c r="E23" s="500"/>
      <c r="F23" s="500"/>
      <c r="G23" s="500"/>
      <c r="H23" s="85" t="str">
        <f>A28</f>
        <v>MOO</v>
      </c>
      <c r="I23" s="93">
        <f>(B28+D28+F28)/'6.1, 6.2'!E25</f>
        <v>8.1489489933863915E-2</v>
      </c>
      <c r="J23" s="94" t="str">
        <f t="shared" si="1"/>
        <v>PSE</v>
      </c>
      <c r="K23" s="83">
        <f t="shared" si="0"/>
        <v>18739.671999999999</v>
      </c>
      <c r="L23" s="94" t="str">
        <f t="shared" si="2"/>
        <v>PSE</v>
      </c>
      <c r="M23" s="92">
        <f>K23/'6.1, 6.2'!E5</f>
        <v>1.7453393905282548E-2</v>
      </c>
      <c r="N23" s="85"/>
      <c r="O23" s="75"/>
      <c r="P23" s="96"/>
      <c r="Q23" s="78"/>
      <c r="R23" s="23"/>
      <c r="S23" s="23"/>
      <c r="T23" s="23"/>
    </row>
    <row r="24" spans="1:21" x14ac:dyDescent="0.2">
      <c r="A24" s="499"/>
      <c r="B24" s="352">
        <f>SUM(B25:B28)</f>
        <v>534334.18299999996</v>
      </c>
      <c r="C24" s="356">
        <v>9.8765066346162042E-2</v>
      </c>
      <c r="D24" s="354">
        <f>SUM(D25:D28)</f>
        <v>495800.25800000003</v>
      </c>
      <c r="E24" s="356">
        <v>9.8390045066163431E-2</v>
      </c>
      <c r="F24" s="354">
        <f>SUM(F25:F28)</f>
        <v>510792.56599999999</v>
      </c>
      <c r="G24" s="356">
        <v>9.8107313305159483E-2</v>
      </c>
      <c r="H24" s="75"/>
      <c r="I24" s="75"/>
      <c r="J24" s="94" t="str">
        <f t="shared" si="1"/>
        <v>VE</v>
      </c>
      <c r="K24" s="83">
        <f t="shared" si="0"/>
        <v>13350.115</v>
      </c>
      <c r="L24" s="94" t="str">
        <f t="shared" si="2"/>
        <v>VE</v>
      </c>
      <c r="M24" s="92">
        <f>K24/'6.1, 6.2'!F5</f>
        <v>1.838786239091348E-2</v>
      </c>
      <c r="N24" s="85"/>
      <c r="O24" s="75"/>
      <c r="P24" s="96"/>
      <c r="Q24" s="78"/>
      <c r="R24" s="81"/>
      <c r="S24" s="82"/>
      <c r="T24" s="82"/>
    </row>
    <row r="25" spans="1:21" x14ac:dyDescent="0.2">
      <c r="A25" s="178" t="s">
        <v>8</v>
      </c>
      <c r="B25" s="188">
        <v>4940.8</v>
      </c>
      <c r="C25" s="225">
        <v>7.79303593091613E-3</v>
      </c>
      <c r="D25" s="189">
        <v>6359.9129999999996</v>
      </c>
      <c r="E25" s="225">
        <v>1.0699091966746403E-2</v>
      </c>
      <c r="F25" s="189">
        <v>9919.2279999999992</v>
      </c>
      <c r="G25" s="225">
        <v>1.4574880677243973E-2</v>
      </c>
      <c r="H25" s="75"/>
      <c r="I25" s="75"/>
      <c r="J25" s="94" t="str">
        <f t="shared" si="1"/>
        <v>PVE</v>
      </c>
      <c r="K25" s="83">
        <f t="shared" si="0"/>
        <v>0</v>
      </c>
      <c r="L25" s="94" t="str">
        <f t="shared" si="2"/>
        <v>PVE</v>
      </c>
      <c r="M25" s="92">
        <f>K25/'6.1, 6.2'!G5</f>
        <v>0</v>
      </c>
      <c r="N25" s="85"/>
      <c r="O25" s="93"/>
      <c r="T25" s="76"/>
    </row>
    <row r="26" spans="1:21" x14ac:dyDescent="0.2">
      <c r="A26" s="178" t="s">
        <v>9</v>
      </c>
      <c r="B26" s="188">
        <v>251408.198</v>
      </c>
      <c r="C26" s="225">
        <v>0.12563575917752387</v>
      </c>
      <c r="D26" s="191">
        <v>233058.908</v>
      </c>
      <c r="E26" s="225">
        <v>0.12202254849563124</v>
      </c>
      <c r="F26" s="191">
        <v>244675.80300000001</v>
      </c>
      <c r="G26" s="225">
        <v>0.11821145025400673</v>
      </c>
      <c r="H26" s="75"/>
      <c r="I26" s="75"/>
      <c r="J26" s="94" t="str">
        <f t="shared" si="1"/>
        <v>VTE</v>
      </c>
      <c r="K26" s="83">
        <f t="shared" si="0"/>
        <v>0</v>
      </c>
      <c r="L26" s="94" t="str">
        <f t="shared" si="2"/>
        <v>VTE</v>
      </c>
      <c r="M26" s="92">
        <f>K26/'6.1, 6.2'!H5</f>
        <v>0</v>
      </c>
      <c r="N26" s="85"/>
      <c r="O26" s="93"/>
    </row>
    <row r="27" spans="1:21" x14ac:dyDescent="0.2">
      <c r="A27" s="178" t="s">
        <v>138</v>
      </c>
      <c r="B27" s="188">
        <v>122300</v>
      </c>
      <c r="C27" s="225">
        <v>0.15017499102376491</v>
      </c>
      <c r="D27" s="191">
        <v>107300</v>
      </c>
      <c r="E27" s="227">
        <v>0.14212570337801592</v>
      </c>
      <c r="F27" s="191">
        <v>115300</v>
      </c>
      <c r="G27" s="227">
        <v>0.15847699496853909</v>
      </c>
      <c r="H27" s="75"/>
      <c r="I27" s="75"/>
      <c r="J27" s="94" t="str">
        <f t="shared" si="1"/>
        <v>FVE</v>
      </c>
      <c r="K27" s="83">
        <f t="shared" si="0"/>
        <v>2586.5290000000005</v>
      </c>
      <c r="L27" s="94" t="str">
        <f t="shared" si="2"/>
        <v>FVE</v>
      </c>
      <c r="M27" s="92">
        <f>K27/'6.1, 6.2'!I5</f>
        <v>8.2619561614756636E-3</v>
      </c>
      <c r="N27" s="85"/>
      <c r="O27" s="93"/>
    </row>
    <row r="28" spans="1:21" x14ac:dyDescent="0.2">
      <c r="A28" s="178" t="s">
        <v>136</v>
      </c>
      <c r="B28" s="188">
        <v>155685.185</v>
      </c>
      <c r="C28" s="225">
        <v>7.9403647859989518E-2</v>
      </c>
      <c r="D28" s="189">
        <v>149081.43700000001</v>
      </c>
      <c r="E28" s="227">
        <v>8.376471854825096E-2</v>
      </c>
      <c r="F28" s="189">
        <v>140897.535</v>
      </c>
      <c r="G28" s="227">
        <v>8.1512804364371735E-2</v>
      </c>
      <c r="H28" s="75"/>
      <c r="I28" s="75"/>
      <c r="J28" s="75"/>
      <c r="K28" s="75"/>
      <c r="L28" s="75"/>
      <c r="M28" s="75"/>
      <c r="N28" s="85"/>
      <c r="O28" s="93"/>
    </row>
    <row r="29" spans="1:21" x14ac:dyDescent="0.2">
      <c r="A29" s="63"/>
      <c r="B29" s="63"/>
      <c r="C29" s="78"/>
      <c r="D29" s="55"/>
      <c r="E29" s="55"/>
      <c r="F29" s="55"/>
      <c r="G29" s="76" t="s">
        <v>422</v>
      </c>
      <c r="H29" s="75"/>
      <c r="I29" s="75"/>
      <c r="J29" s="75"/>
      <c r="K29" s="75"/>
      <c r="L29" s="75"/>
      <c r="M29" s="75"/>
    </row>
    <row r="30" spans="1:21" x14ac:dyDescent="0.2">
      <c r="H30" s="75"/>
      <c r="I30" s="75"/>
      <c r="J30" s="75"/>
      <c r="K30" s="75"/>
      <c r="L30" s="75"/>
      <c r="M30" s="75"/>
    </row>
    <row r="31" spans="1:21" x14ac:dyDescent="0.2">
      <c r="J31" s="94"/>
      <c r="K31" s="94" t="str">
        <f>H6</f>
        <v>Leden</v>
      </c>
      <c r="L31" s="94" t="str">
        <f>J6</f>
        <v>Únor</v>
      </c>
      <c r="M31" s="94" t="str">
        <f>L6</f>
        <v>Březen</v>
      </c>
    </row>
    <row r="32" spans="1:21" x14ac:dyDescent="0.2">
      <c r="H32" s="94" t="str">
        <f t="shared" ref="H32:H39" si="3">A10</f>
        <v>JE</v>
      </c>
      <c r="I32" s="95">
        <f t="shared" ref="I32:I39" si="4">G10</f>
        <v>0</v>
      </c>
      <c r="J32" s="94" t="str">
        <f t="shared" ref="J32:J39" si="5">A10</f>
        <v>JE</v>
      </c>
      <c r="K32" s="77">
        <f t="shared" ref="K32:K39" si="6">H10</f>
        <v>0</v>
      </c>
      <c r="L32" s="77">
        <f t="shared" ref="L32:L39" si="7">J10</f>
        <v>0</v>
      </c>
      <c r="M32" s="77">
        <f t="shared" ref="M32:M39" si="8">L10</f>
        <v>0</v>
      </c>
    </row>
    <row r="33" spans="8:13" ht="12.75" customHeight="1" x14ac:dyDescent="0.2">
      <c r="H33" s="94" t="str">
        <f t="shared" si="3"/>
        <v>PE</v>
      </c>
      <c r="I33" s="95">
        <f t="shared" si="4"/>
        <v>1.47197301296578E-2</v>
      </c>
      <c r="J33" s="94" t="str">
        <f t="shared" si="5"/>
        <v>PE</v>
      </c>
      <c r="K33" s="77">
        <f t="shared" si="6"/>
        <v>5782.94</v>
      </c>
      <c r="L33" s="77">
        <f t="shared" si="7"/>
        <v>4748.3729999999996</v>
      </c>
      <c r="M33" s="77">
        <f t="shared" si="8"/>
        <v>4693.2479999999996</v>
      </c>
    </row>
    <row r="34" spans="8:13" x14ac:dyDescent="0.2">
      <c r="H34" s="94" t="str">
        <f t="shared" si="3"/>
        <v>PPE</v>
      </c>
      <c r="I34" s="95">
        <f t="shared" si="4"/>
        <v>0</v>
      </c>
      <c r="J34" s="94" t="str">
        <f t="shared" si="5"/>
        <v>PPE</v>
      </c>
      <c r="K34" s="77">
        <f t="shared" si="6"/>
        <v>0</v>
      </c>
      <c r="L34" s="77">
        <f t="shared" si="7"/>
        <v>0</v>
      </c>
      <c r="M34" s="77">
        <f t="shared" si="8"/>
        <v>0</v>
      </c>
    </row>
    <row r="35" spans="8:13" ht="13.5" customHeight="1" x14ac:dyDescent="0.2">
      <c r="H35" s="94" t="str">
        <f t="shared" si="3"/>
        <v>PSE</v>
      </c>
      <c r="I35" s="95">
        <f t="shared" si="4"/>
        <v>1.9596085331987916E-2</v>
      </c>
      <c r="J35" s="94" t="str">
        <f t="shared" si="5"/>
        <v>PSE</v>
      </c>
      <c r="K35" s="77">
        <f t="shared" si="6"/>
        <v>6334.5770000000002</v>
      </c>
      <c r="L35" s="77">
        <f t="shared" si="7"/>
        <v>5847.4139999999998</v>
      </c>
      <c r="M35" s="77">
        <f t="shared" si="8"/>
        <v>6557.6809999999987</v>
      </c>
    </row>
    <row r="36" spans="8:13" ht="12.75" customHeight="1" x14ac:dyDescent="0.2">
      <c r="H36" s="94" t="str">
        <f t="shared" si="3"/>
        <v>VE</v>
      </c>
      <c r="I36" s="95">
        <f t="shared" si="4"/>
        <v>1.0276062296192989E-2</v>
      </c>
      <c r="J36" s="94" t="str">
        <f t="shared" si="5"/>
        <v>VE</v>
      </c>
      <c r="K36" s="77">
        <f t="shared" si="6"/>
        <v>4156.9750000000004</v>
      </c>
      <c r="L36" s="77">
        <f t="shared" si="7"/>
        <v>3966.1429999999991</v>
      </c>
      <c r="M36" s="77">
        <f t="shared" si="8"/>
        <v>5226.9970000000003</v>
      </c>
    </row>
    <row r="37" spans="8:13" ht="12.75" customHeight="1" x14ac:dyDescent="0.2">
      <c r="H37" s="94" t="str">
        <f t="shared" si="3"/>
        <v>PVE</v>
      </c>
      <c r="I37" s="95">
        <f t="shared" si="4"/>
        <v>0</v>
      </c>
      <c r="J37" s="94" t="str">
        <f t="shared" si="5"/>
        <v>PVE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VTE</v>
      </c>
      <c r="I38" s="95">
        <f t="shared" si="4"/>
        <v>0</v>
      </c>
      <c r="J38" s="94" t="str">
        <f t="shared" si="5"/>
        <v>VTE</v>
      </c>
      <c r="K38" s="77">
        <f t="shared" si="6"/>
        <v>0</v>
      </c>
      <c r="L38" s="77">
        <f t="shared" si="7"/>
        <v>0</v>
      </c>
      <c r="M38" s="77">
        <f t="shared" si="8"/>
        <v>0</v>
      </c>
    </row>
    <row r="39" spans="8:13" ht="12.75" customHeight="1" x14ac:dyDescent="0.2">
      <c r="H39" s="94" t="str">
        <f t="shared" si="3"/>
        <v>FVE</v>
      </c>
      <c r="I39" s="95">
        <f t="shared" si="4"/>
        <v>9.9857231149080607E-3</v>
      </c>
      <c r="J39" s="94" t="str">
        <f t="shared" si="5"/>
        <v>FVE</v>
      </c>
      <c r="K39" s="77">
        <f t="shared" si="6"/>
        <v>356.32100000000059</v>
      </c>
      <c r="L39" s="77">
        <f t="shared" si="7"/>
        <v>699.1100000000007</v>
      </c>
      <c r="M39" s="77">
        <f t="shared" si="8"/>
        <v>1531.0979999999993</v>
      </c>
    </row>
  </sheetData>
  <mergeCells count="20"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48"/>
  <sheetViews>
    <sheetView showGridLines="0" zoomScaleNormal="100" zoomScaleSheetLayoutView="115" workbookViewId="0"/>
  </sheetViews>
  <sheetFormatPr defaultColWidth="9.140625" defaultRowHeight="12" x14ac:dyDescent="0.2"/>
  <cols>
    <col min="1" max="1" width="4.7109375" style="9" customWidth="1"/>
    <col min="2" max="6" width="9.140625" style="9"/>
    <col min="7" max="7" width="9.140625" style="9" customWidth="1"/>
    <col min="8" max="8" width="9.140625" style="34" customWidth="1"/>
    <col min="9" max="9" width="9.140625" style="9" customWidth="1"/>
    <col min="10" max="10" width="12.28515625" style="9" customWidth="1"/>
    <col min="11" max="11" width="9.140625" style="9" customWidth="1"/>
    <col min="12" max="16384" width="9.140625" style="9"/>
  </cols>
  <sheetData>
    <row r="1" spans="1:11" ht="18.75" x14ac:dyDescent="0.2">
      <c r="A1" s="127" t="s">
        <v>174</v>
      </c>
    </row>
    <row r="2" spans="1:11" ht="6" customHeight="1" x14ac:dyDescent="0.2">
      <c r="A2" s="33"/>
      <c r="B2" s="33"/>
      <c r="C2" s="33"/>
      <c r="D2" s="33"/>
      <c r="E2" s="33"/>
      <c r="F2" s="33"/>
      <c r="G2" s="33"/>
      <c r="H2" s="35"/>
      <c r="I2" s="33"/>
    </row>
    <row r="3" spans="1:11" s="2" customFormat="1" ht="15" x14ac:dyDescent="0.25">
      <c r="A3" s="292" t="s">
        <v>270</v>
      </c>
      <c r="B3" s="293" t="s">
        <v>109</v>
      </c>
      <c r="C3" s="48"/>
      <c r="D3" s="48"/>
      <c r="E3" s="48"/>
      <c r="F3" s="48"/>
      <c r="G3" s="48"/>
      <c r="H3" s="294"/>
      <c r="I3" s="295"/>
      <c r="J3" s="296"/>
      <c r="K3" s="349">
        <v>4</v>
      </c>
    </row>
    <row r="4" spans="1:11" s="2" customFormat="1" ht="15" x14ac:dyDescent="0.25">
      <c r="A4" s="292" t="s">
        <v>271</v>
      </c>
      <c r="B4" s="293" t="s">
        <v>347</v>
      </c>
      <c r="C4" s="48"/>
      <c r="D4" s="48"/>
      <c r="E4" s="48"/>
      <c r="F4" s="48"/>
      <c r="G4" s="48"/>
      <c r="H4" s="294"/>
      <c r="I4" s="295"/>
      <c r="J4" s="296"/>
      <c r="K4" s="349">
        <v>6</v>
      </c>
    </row>
    <row r="5" spans="1:11" s="2" customFormat="1" ht="15" x14ac:dyDescent="0.25">
      <c r="A5" s="297" t="s">
        <v>272</v>
      </c>
      <c r="B5" s="297" t="s">
        <v>273</v>
      </c>
      <c r="C5" s="48"/>
      <c r="D5" s="48"/>
      <c r="E5" s="48"/>
      <c r="F5" s="48"/>
      <c r="G5" s="48"/>
      <c r="H5" s="294"/>
      <c r="I5" s="295"/>
      <c r="J5" s="296"/>
      <c r="K5" s="349">
        <v>7</v>
      </c>
    </row>
    <row r="6" spans="1:11" s="2" customFormat="1" ht="15" x14ac:dyDescent="0.25">
      <c r="A6" s="298" t="s">
        <v>277</v>
      </c>
      <c r="B6" s="299" t="s">
        <v>274</v>
      </c>
      <c r="C6" s="49"/>
      <c r="D6" s="48"/>
      <c r="E6" s="295"/>
      <c r="F6" s="295"/>
      <c r="G6" s="295"/>
      <c r="H6" s="48"/>
      <c r="I6" s="295"/>
      <c r="J6" s="48"/>
      <c r="K6" s="350">
        <v>7</v>
      </c>
    </row>
    <row r="7" spans="1:11" s="2" customFormat="1" ht="15" x14ac:dyDescent="0.25">
      <c r="A7" s="298" t="s">
        <v>278</v>
      </c>
      <c r="B7" s="299" t="s">
        <v>275</v>
      </c>
      <c r="C7" s="49"/>
      <c r="D7" s="48"/>
      <c r="E7" s="295"/>
      <c r="F7" s="295"/>
      <c r="G7" s="295"/>
      <c r="H7" s="48"/>
      <c r="I7" s="295"/>
      <c r="J7" s="48"/>
      <c r="K7" s="350">
        <v>8</v>
      </c>
    </row>
    <row r="8" spans="1:11" s="2" customFormat="1" ht="15" x14ac:dyDescent="0.25">
      <c r="A8" s="297" t="s">
        <v>276</v>
      </c>
      <c r="B8" s="297" t="s">
        <v>280</v>
      </c>
      <c r="C8" s="49"/>
      <c r="D8" s="48"/>
      <c r="E8" s="295"/>
      <c r="F8" s="295"/>
      <c r="G8" s="295"/>
      <c r="H8" s="48"/>
      <c r="I8" s="295"/>
      <c r="J8" s="48"/>
      <c r="K8" s="349">
        <v>9</v>
      </c>
    </row>
    <row r="9" spans="1:11" s="2" customFormat="1" ht="15" x14ac:dyDescent="0.25">
      <c r="A9" s="298" t="s">
        <v>281</v>
      </c>
      <c r="B9" s="300" t="s">
        <v>391</v>
      </c>
      <c r="C9" s="49"/>
      <c r="D9" s="48"/>
      <c r="E9" s="295"/>
      <c r="F9" s="295"/>
      <c r="G9" s="295"/>
      <c r="H9" s="48"/>
      <c r="I9" s="295"/>
      <c r="J9" s="48"/>
      <c r="K9" s="350">
        <v>9</v>
      </c>
    </row>
    <row r="10" spans="1:11" s="2" customFormat="1" ht="15" x14ac:dyDescent="0.25">
      <c r="A10" s="298" t="s">
        <v>282</v>
      </c>
      <c r="B10" s="300" t="s">
        <v>394</v>
      </c>
      <c r="C10" s="49"/>
      <c r="D10" s="49"/>
      <c r="E10" s="295"/>
      <c r="F10" s="295"/>
      <c r="G10" s="295"/>
      <c r="H10" s="48"/>
      <c r="I10" s="295"/>
      <c r="J10" s="48"/>
      <c r="K10" s="350">
        <v>10</v>
      </c>
    </row>
    <row r="11" spans="1:11" s="2" customFormat="1" ht="15" x14ac:dyDescent="0.25">
      <c r="A11" s="298" t="s">
        <v>283</v>
      </c>
      <c r="B11" s="300" t="s">
        <v>348</v>
      </c>
      <c r="C11" s="49"/>
      <c r="D11" s="49"/>
      <c r="E11" s="295"/>
      <c r="F11" s="295"/>
      <c r="G11" s="295"/>
      <c r="H11" s="48"/>
      <c r="I11" s="295"/>
      <c r="J11" s="48"/>
      <c r="K11" s="350">
        <v>11</v>
      </c>
    </row>
    <row r="12" spans="1:11" s="2" customFormat="1" ht="15" x14ac:dyDescent="0.25">
      <c r="A12" s="298" t="s">
        <v>284</v>
      </c>
      <c r="B12" s="300" t="s">
        <v>393</v>
      </c>
      <c r="C12" s="49"/>
      <c r="D12" s="49"/>
      <c r="E12" s="295"/>
      <c r="F12" s="295"/>
      <c r="G12" s="295"/>
      <c r="H12" s="48"/>
      <c r="I12" s="295"/>
      <c r="J12" s="48"/>
      <c r="K12" s="350">
        <v>12</v>
      </c>
    </row>
    <row r="13" spans="1:11" s="2" customFormat="1" ht="15" x14ac:dyDescent="0.25">
      <c r="A13" s="298" t="s">
        <v>285</v>
      </c>
      <c r="B13" s="300" t="s">
        <v>392</v>
      </c>
      <c r="C13" s="49"/>
      <c r="D13" s="301"/>
      <c r="E13" s="295"/>
      <c r="F13" s="295"/>
      <c r="G13" s="295"/>
      <c r="H13" s="48"/>
      <c r="I13" s="295"/>
      <c r="J13" s="48"/>
      <c r="K13" s="350">
        <v>13</v>
      </c>
    </row>
    <row r="14" spans="1:11" s="2" customFormat="1" ht="15" x14ac:dyDescent="0.25">
      <c r="A14" s="298" t="s">
        <v>286</v>
      </c>
      <c r="B14" s="300" t="s">
        <v>349</v>
      </c>
      <c r="C14" s="49"/>
      <c r="D14" s="49"/>
      <c r="E14" s="295"/>
      <c r="F14" s="295"/>
      <c r="G14" s="295"/>
      <c r="H14" s="48"/>
      <c r="I14" s="295"/>
      <c r="J14" s="48"/>
      <c r="K14" s="350">
        <v>14</v>
      </c>
    </row>
    <row r="15" spans="1:11" s="2" customFormat="1" ht="15" x14ac:dyDescent="0.25">
      <c r="A15" s="292" t="s">
        <v>279</v>
      </c>
      <c r="B15" s="293" t="s">
        <v>176</v>
      </c>
      <c r="C15" s="49"/>
      <c r="D15" s="49"/>
      <c r="E15" s="295"/>
      <c r="F15" s="295"/>
      <c r="G15" s="295"/>
      <c r="H15" s="48"/>
      <c r="I15" s="295"/>
      <c r="J15" s="48"/>
      <c r="K15" s="349">
        <v>15</v>
      </c>
    </row>
    <row r="16" spans="1:11" s="2" customFormat="1" ht="15" x14ac:dyDescent="0.25">
      <c r="A16" s="292" t="s">
        <v>287</v>
      </c>
      <c r="B16" s="297" t="s">
        <v>308</v>
      </c>
      <c r="C16" s="49"/>
      <c r="D16" s="49"/>
      <c r="E16" s="295"/>
      <c r="F16" s="295"/>
      <c r="G16" s="295"/>
      <c r="H16" s="48"/>
      <c r="I16" s="295"/>
      <c r="J16" s="48"/>
      <c r="K16" s="349">
        <v>16</v>
      </c>
    </row>
    <row r="17" spans="1:11" s="2" customFormat="1" ht="15" x14ac:dyDescent="0.25">
      <c r="A17" s="298" t="s">
        <v>288</v>
      </c>
      <c r="B17" s="300" t="s">
        <v>93</v>
      </c>
      <c r="C17" s="49"/>
      <c r="D17" s="49"/>
      <c r="E17" s="295"/>
      <c r="F17" s="295"/>
      <c r="G17" s="295"/>
      <c r="H17" s="48"/>
      <c r="I17" s="295"/>
      <c r="J17" s="48"/>
      <c r="K17" s="350">
        <v>16</v>
      </c>
    </row>
    <row r="18" spans="1:11" s="2" customFormat="1" ht="15" x14ac:dyDescent="0.25">
      <c r="A18" s="298" t="s">
        <v>289</v>
      </c>
      <c r="B18" s="300" t="s">
        <v>95</v>
      </c>
      <c r="C18" s="49"/>
      <c r="D18" s="49"/>
      <c r="E18" s="295"/>
      <c r="F18" s="295"/>
      <c r="G18" s="295"/>
      <c r="H18" s="48"/>
      <c r="I18" s="295"/>
      <c r="J18" s="48"/>
      <c r="K18" s="350">
        <v>16</v>
      </c>
    </row>
    <row r="19" spans="1:11" s="2" customFormat="1" ht="15" x14ac:dyDescent="0.25">
      <c r="A19" s="298" t="s">
        <v>291</v>
      </c>
      <c r="B19" s="300" t="s">
        <v>94</v>
      </c>
      <c r="C19" s="48"/>
      <c r="D19" s="49"/>
      <c r="E19" s="295"/>
      <c r="F19" s="295"/>
      <c r="G19" s="295"/>
      <c r="H19" s="48"/>
      <c r="I19" s="295"/>
      <c r="J19" s="48"/>
      <c r="K19" s="350">
        <v>17</v>
      </c>
    </row>
    <row r="20" spans="1:11" s="2" customFormat="1" ht="15" x14ac:dyDescent="0.25">
      <c r="A20" s="298" t="s">
        <v>309</v>
      </c>
      <c r="B20" s="300" t="s">
        <v>175</v>
      </c>
      <c r="C20" s="48"/>
      <c r="D20" s="49"/>
      <c r="E20" s="295"/>
      <c r="F20" s="295"/>
      <c r="G20" s="295"/>
      <c r="H20" s="48"/>
      <c r="I20" s="295"/>
      <c r="J20" s="48"/>
      <c r="K20" s="350">
        <v>18</v>
      </c>
    </row>
    <row r="21" spans="1:11" s="2" customFormat="1" ht="15" x14ac:dyDescent="0.25">
      <c r="A21" s="298" t="s">
        <v>310</v>
      </c>
      <c r="B21" s="300" t="s">
        <v>244</v>
      </c>
      <c r="C21" s="48"/>
      <c r="D21" s="49"/>
      <c r="E21" s="295"/>
      <c r="F21" s="295"/>
      <c r="G21" s="295"/>
      <c r="H21" s="48"/>
      <c r="I21" s="295"/>
      <c r="J21" s="48"/>
      <c r="K21" s="350">
        <v>19</v>
      </c>
    </row>
    <row r="22" spans="1:11" s="2" customFormat="1" ht="15" x14ac:dyDescent="0.25">
      <c r="A22" s="292" t="s">
        <v>290</v>
      </c>
      <c r="B22" s="293" t="s">
        <v>305</v>
      </c>
      <c r="C22" s="48"/>
      <c r="D22" s="49"/>
      <c r="E22" s="295"/>
      <c r="F22" s="295"/>
      <c r="G22" s="295"/>
      <c r="H22" s="48"/>
      <c r="I22" s="295"/>
      <c r="J22" s="48"/>
      <c r="K22" s="349">
        <v>20</v>
      </c>
    </row>
    <row r="23" spans="1:11" s="2" customFormat="1" ht="15" x14ac:dyDescent="0.25">
      <c r="A23" s="298" t="s">
        <v>292</v>
      </c>
      <c r="B23" s="300" t="s">
        <v>260</v>
      </c>
      <c r="C23" s="49"/>
      <c r="D23" s="49"/>
      <c r="E23" s="295"/>
      <c r="F23" s="295"/>
      <c r="G23" s="295"/>
      <c r="H23" s="48"/>
      <c r="I23" s="295"/>
      <c r="J23" s="48"/>
      <c r="K23" s="350">
        <v>20</v>
      </c>
    </row>
    <row r="24" spans="1:11" s="2" customFormat="1" ht="15" x14ac:dyDescent="0.25">
      <c r="A24" s="298" t="s">
        <v>293</v>
      </c>
      <c r="B24" s="300" t="s">
        <v>220</v>
      </c>
      <c r="C24" s="49"/>
      <c r="D24" s="49"/>
      <c r="E24" s="295"/>
      <c r="F24" s="295"/>
      <c r="G24" s="295"/>
      <c r="H24" s="48"/>
      <c r="I24" s="295"/>
      <c r="J24" s="48"/>
      <c r="K24" s="350">
        <v>21</v>
      </c>
    </row>
    <row r="25" spans="1:11" s="2" customFormat="1" ht="15" x14ac:dyDescent="0.25">
      <c r="A25" s="298" t="s">
        <v>294</v>
      </c>
      <c r="B25" s="300" t="s">
        <v>221</v>
      </c>
      <c r="C25" s="49"/>
      <c r="D25" s="49"/>
      <c r="E25" s="295"/>
      <c r="F25" s="295"/>
      <c r="G25" s="295"/>
      <c r="H25" s="48"/>
      <c r="I25" s="295"/>
      <c r="J25" s="48"/>
      <c r="K25" s="350">
        <v>22</v>
      </c>
    </row>
    <row r="26" spans="1:11" s="2" customFormat="1" ht="15" x14ac:dyDescent="0.25">
      <c r="A26" s="298" t="s">
        <v>295</v>
      </c>
      <c r="B26" s="300" t="s">
        <v>222</v>
      </c>
      <c r="C26" s="49"/>
      <c r="D26" s="49"/>
      <c r="E26" s="295"/>
      <c r="F26" s="295"/>
      <c r="G26" s="295"/>
      <c r="H26" s="48"/>
      <c r="I26" s="295"/>
      <c r="J26" s="48"/>
      <c r="K26" s="350">
        <v>23</v>
      </c>
    </row>
    <row r="27" spans="1:11" s="2" customFormat="1" ht="15" x14ac:dyDescent="0.25">
      <c r="A27" s="298" t="s">
        <v>296</v>
      </c>
      <c r="B27" s="300" t="s">
        <v>261</v>
      </c>
      <c r="C27" s="49"/>
      <c r="D27" s="49"/>
      <c r="E27" s="295"/>
      <c r="F27" s="295"/>
      <c r="G27" s="295"/>
      <c r="H27" s="48"/>
      <c r="I27" s="295"/>
      <c r="J27" s="48"/>
      <c r="K27" s="350">
        <v>24</v>
      </c>
    </row>
    <row r="28" spans="1:11" s="2" customFormat="1" ht="15" x14ac:dyDescent="0.25">
      <c r="A28" s="298" t="s">
        <v>297</v>
      </c>
      <c r="B28" s="300" t="s">
        <v>223</v>
      </c>
      <c r="C28" s="49"/>
      <c r="D28" s="49"/>
      <c r="E28" s="295"/>
      <c r="F28" s="295"/>
      <c r="G28" s="295"/>
      <c r="H28" s="48"/>
      <c r="I28" s="295"/>
      <c r="J28" s="48"/>
      <c r="K28" s="350">
        <v>25</v>
      </c>
    </row>
    <row r="29" spans="1:11" s="2" customFormat="1" ht="15" x14ac:dyDescent="0.25">
      <c r="A29" s="298" t="s">
        <v>298</v>
      </c>
      <c r="B29" s="300" t="s">
        <v>224</v>
      </c>
      <c r="C29" s="49"/>
      <c r="D29" s="49"/>
      <c r="E29" s="295"/>
      <c r="F29" s="295"/>
      <c r="G29" s="295"/>
      <c r="H29" s="48"/>
      <c r="I29" s="295"/>
      <c r="J29" s="48"/>
      <c r="K29" s="350">
        <v>26</v>
      </c>
    </row>
    <row r="30" spans="1:11" s="2" customFormat="1" ht="15" x14ac:dyDescent="0.25">
      <c r="A30" s="298" t="s">
        <v>299</v>
      </c>
      <c r="B30" s="300" t="s">
        <v>225</v>
      </c>
      <c r="C30" s="49"/>
      <c r="D30" s="49"/>
      <c r="E30" s="295"/>
      <c r="F30" s="295"/>
      <c r="G30" s="295"/>
      <c r="H30" s="48"/>
      <c r="I30" s="295"/>
      <c r="J30" s="48"/>
      <c r="K30" s="350">
        <v>27</v>
      </c>
    </row>
    <row r="31" spans="1:11" s="2" customFormat="1" ht="15" x14ac:dyDescent="0.25">
      <c r="A31" s="298" t="s">
        <v>300</v>
      </c>
      <c r="B31" s="300" t="s">
        <v>226</v>
      </c>
      <c r="C31" s="49"/>
      <c r="D31" s="49"/>
      <c r="E31" s="295"/>
      <c r="F31" s="295"/>
      <c r="G31" s="295"/>
      <c r="H31" s="48"/>
      <c r="I31" s="295"/>
      <c r="J31" s="48"/>
      <c r="K31" s="350">
        <v>28</v>
      </c>
    </row>
    <row r="32" spans="1:11" s="2" customFormat="1" ht="15" x14ac:dyDescent="0.25">
      <c r="A32" s="298" t="s">
        <v>301</v>
      </c>
      <c r="B32" s="300" t="s">
        <v>227</v>
      </c>
      <c r="C32" s="49"/>
      <c r="D32" s="49"/>
      <c r="E32" s="295"/>
      <c r="F32" s="295"/>
      <c r="G32" s="295"/>
      <c r="H32" s="48"/>
      <c r="I32" s="295"/>
      <c r="J32" s="48"/>
      <c r="K32" s="350">
        <v>29</v>
      </c>
    </row>
    <row r="33" spans="1:11" s="2" customFormat="1" ht="15" x14ac:dyDescent="0.25">
      <c r="A33" s="298" t="s">
        <v>302</v>
      </c>
      <c r="B33" s="300" t="s">
        <v>228</v>
      </c>
      <c r="C33" s="49"/>
      <c r="D33" s="49"/>
      <c r="E33" s="295"/>
      <c r="F33" s="295"/>
      <c r="G33" s="295"/>
      <c r="H33" s="48"/>
      <c r="I33" s="295"/>
      <c r="J33" s="48"/>
      <c r="K33" s="350">
        <v>30</v>
      </c>
    </row>
    <row r="34" spans="1:11" s="2" customFormat="1" ht="15" x14ac:dyDescent="0.25">
      <c r="A34" s="298" t="s">
        <v>303</v>
      </c>
      <c r="B34" s="300" t="s">
        <v>229</v>
      </c>
      <c r="C34" s="49"/>
      <c r="D34" s="49"/>
      <c r="E34" s="295"/>
      <c r="F34" s="295"/>
      <c r="G34" s="295"/>
      <c r="H34" s="48"/>
      <c r="I34" s="295"/>
      <c r="J34" s="48"/>
      <c r="K34" s="350">
        <v>31</v>
      </c>
    </row>
    <row r="35" spans="1:11" s="2" customFormat="1" ht="15" x14ac:dyDescent="0.25">
      <c r="A35" s="298" t="s">
        <v>304</v>
      </c>
      <c r="B35" s="300" t="s">
        <v>230</v>
      </c>
      <c r="C35" s="49"/>
      <c r="D35" s="49"/>
      <c r="E35" s="295"/>
      <c r="F35" s="295"/>
      <c r="G35" s="295"/>
      <c r="H35" s="48"/>
      <c r="I35" s="295"/>
      <c r="J35" s="48"/>
      <c r="K35" s="350">
        <v>32</v>
      </c>
    </row>
    <row r="36" spans="1:11" s="2" customFormat="1" ht="15" x14ac:dyDescent="0.25">
      <c r="A36" s="298" t="s">
        <v>306</v>
      </c>
      <c r="B36" s="300" t="s">
        <v>231</v>
      </c>
      <c r="C36" s="49"/>
      <c r="D36" s="49"/>
      <c r="E36" s="295"/>
      <c r="F36" s="295"/>
      <c r="G36" s="295"/>
      <c r="H36" s="48"/>
      <c r="I36" s="295"/>
      <c r="J36" s="48"/>
      <c r="K36" s="350">
        <v>33</v>
      </c>
    </row>
    <row r="37" spans="1:11" s="2" customFormat="1" ht="15" x14ac:dyDescent="0.25">
      <c r="A37" s="292" t="s">
        <v>307</v>
      </c>
      <c r="B37" s="293" t="s">
        <v>245</v>
      </c>
      <c r="C37" s="302"/>
      <c r="D37" s="49"/>
      <c r="E37" s="295"/>
      <c r="F37" s="295"/>
      <c r="G37" s="295"/>
      <c r="H37" s="48"/>
      <c r="I37" s="295"/>
      <c r="J37" s="48"/>
      <c r="K37" s="349">
        <v>34</v>
      </c>
    </row>
    <row r="38" spans="1:11" s="2" customFormat="1" ht="15" x14ac:dyDescent="0.25">
      <c r="A38" s="292" t="s">
        <v>311</v>
      </c>
      <c r="B38" s="293" t="s">
        <v>406</v>
      </c>
      <c r="C38" s="48"/>
      <c r="D38" s="49"/>
      <c r="E38" s="295"/>
      <c r="F38" s="295"/>
      <c r="G38" s="295"/>
      <c r="H38" s="48"/>
      <c r="I38" s="295"/>
      <c r="J38" s="48"/>
      <c r="K38" s="349">
        <v>35</v>
      </c>
    </row>
    <row r="39" spans="1:11" s="2" customFormat="1" ht="15" x14ac:dyDescent="0.25">
      <c r="A39" s="298" t="s">
        <v>312</v>
      </c>
      <c r="B39" s="300" t="s">
        <v>400</v>
      </c>
      <c r="C39" s="48"/>
      <c r="D39" s="49"/>
      <c r="E39" s="295"/>
      <c r="F39" s="295"/>
      <c r="G39" s="295"/>
      <c r="H39" s="48"/>
      <c r="I39" s="295"/>
      <c r="J39" s="48"/>
      <c r="K39" s="350">
        <v>35</v>
      </c>
    </row>
    <row r="40" spans="1:11" s="2" customFormat="1" ht="15" x14ac:dyDescent="0.25">
      <c r="A40" s="298" t="s">
        <v>313</v>
      </c>
      <c r="B40" s="300" t="s">
        <v>404</v>
      </c>
      <c r="C40" s="48"/>
      <c r="D40" s="49"/>
      <c r="E40" s="295"/>
      <c r="F40" s="295"/>
      <c r="G40" s="295"/>
      <c r="H40" s="48"/>
      <c r="I40" s="295"/>
      <c r="J40" s="48"/>
      <c r="K40" s="350">
        <v>36</v>
      </c>
    </row>
    <row r="41" spans="1:11" s="2" customFormat="1" ht="15" x14ac:dyDescent="0.25">
      <c r="A41" s="298" t="s">
        <v>314</v>
      </c>
      <c r="B41" s="300" t="str">
        <f>"Den maxima zatížení brutto ES ČR za měsíc "&amp;TEXT('9.2'!$A$5,"mmmm")</f>
        <v>Den maxima zatížení brutto ES ČR za měsíc leden</v>
      </c>
      <c r="C41" s="48"/>
      <c r="D41" s="49"/>
      <c r="E41" s="295"/>
      <c r="F41" s="295"/>
      <c r="G41" s="295"/>
      <c r="H41" s="48"/>
      <c r="I41" s="295"/>
      <c r="J41" s="48"/>
      <c r="K41" s="350">
        <v>37</v>
      </c>
    </row>
    <row r="42" spans="1:11" s="2" customFormat="1" ht="15" x14ac:dyDescent="0.25">
      <c r="A42" s="298" t="s">
        <v>379</v>
      </c>
      <c r="B42" s="300" t="str">
        <f>"Den maxima zatížení brutto ES ČR za měsíc "&amp;TEXT('9.2'!$G$5,"mmmm")</f>
        <v>Den maxima zatížení brutto ES ČR za měsíc únor</v>
      </c>
      <c r="C42" s="48"/>
      <c r="D42" s="49"/>
      <c r="E42" s="295"/>
      <c r="F42" s="295"/>
      <c r="G42" s="295"/>
      <c r="H42" s="48"/>
      <c r="I42" s="295"/>
      <c r="J42" s="48"/>
      <c r="K42" s="350">
        <v>38</v>
      </c>
    </row>
    <row r="43" spans="1:11" s="2" customFormat="1" ht="15" x14ac:dyDescent="0.25">
      <c r="A43" s="298" t="s">
        <v>380</v>
      </c>
      <c r="B43" s="300" t="str">
        <f>"Den maxima zatížení brutto ES ČR za měsíc "&amp;TEXT('9.2'!$M$5,"mmmm")</f>
        <v>Den maxima zatížení brutto ES ČR za měsíc březen</v>
      </c>
      <c r="C43" s="48"/>
      <c r="D43" s="49"/>
      <c r="E43" s="295"/>
      <c r="F43" s="295"/>
      <c r="G43" s="295"/>
      <c r="H43" s="48"/>
      <c r="I43" s="295"/>
      <c r="J43" s="48"/>
      <c r="K43" s="350">
        <v>39</v>
      </c>
    </row>
    <row r="44" spans="1:11" s="2" customFormat="1" ht="15" x14ac:dyDescent="0.25">
      <c r="A44" s="298" t="s">
        <v>381</v>
      </c>
      <c r="B44" s="300" t="str">
        <f>"Den minima zatížení brutto ES ČR za měsíc "&amp;TEXT('9.2'!$A$5,"mmmm")</f>
        <v>Den minima zatížení brutto ES ČR za měsíc leden</v>
      </c>
      <c r="C44" s="48"/>
      <c r="D44" s="49"/>
      <c r="E44" s="295"/>
      <c r="F44" s="295"/>
      <c r="G44" s="295"/>
      <c r="H44" s="48"/>
      <c r="I44" s="295"/>
      <c r="J44" s="48"/>
      <c r="K44" s="350">
        <v>40</v>
      </c>
    </row>
    <row r="45" spans="1:11" s="2" customFormat="1" ht="15" x14ac:dyDescent="0.25">
      <c r="A45" s="298" t="s">
        <v>382</v>
      </c>
      <c r="B45" s="300" t="str">
        <f>"Den minima zatížení brutto ES ČR za měsíc "&amp;TEXT('9.2'!$G$5,"mmmm")</f>
        <v>Den minima zatížení brutto ES ČR za měsíc únor</v>
      </c>
      <c r="C45" s="48"/>
      <c r="D45" s="49"/>
      <c r="E45" s="295"/>
      <c r="F45" s="295"/>
      <c r="G45" s="295"/>
      <c r="H45" s="48"/>
      <c r="I45" s="295"/>
      <c r="J45" s="48"/>
      <c r="K45" s="350">
        <v>41</v>
      </c>
    </row>
    <row r="46" spans="1:11" s="2" customFormat="1" ht="15" x14ac:dyDescent="0.25">
      <c r="A46" s="298" t="s">
        <v>403</v>
      </c>
      <c r="B46" s="300" t="str">
        <f>"Den minima zatížení brutto ES ČR za měsíc "&amp;TEXT('9.2'!$M$5,"mmmm")</f>
        <v>Den minima zatížení brutto ES ČR za měsíc březen</v>
      </c>
      <c r="C46" s="48"/>
      <c r="D46" s="49"/>
      <c r="E46" s="295"/>
      <c r="F46" s="295"/>
      <c r="G46" s="295"/>
      <c r="H46" s="48"/>
      <c r="I46" s="295"/>
      <c r="J46" s="48"/>
      <c r="K46" s="350">
        <v>42</v>
      </c>
    </row>
    <row r="47" spans="1:11" s="2" customFormat="1" ht="15" x14ac:dyDescent="0.25">
      <c r="A47" s="292" t="s">
        <v>315</v>
      </c>
      <c r="B47" s="293" t="s">
        <v>96</v>
      </c>
      <c r="C47" s="48"/>
      <c r="D47" s="49"/>
      <c r="E47" s="295"/>
      <c r="F47" s="295"/>
      <c r="G47" s="295"/>
      <c r="H47" s="48"/>
      <c r="I47" s="295"/>
      <c r="J47" s="48"/>
      <c r="K47" s="349">
        <v>43</v>
      </c>
    </row>
    <row r="48" spans="1:11" ht="12.75" x14ac:dyDescent="0.2">
      <c r="A48" s="2"/>
      <c r="B48" s="2"/>
      <c r="C48" s="2"/>
      <c r="D48" s="2"/>
      <c r="E48" s="2"/>
      <c r="F48" s="2"/>
      <c r="G48" s="2"/>
      <c r="H48" s="53"/>
      <c r="I48" s="2"/>
      <c r="J48" s="2"/>
      <c r="K48" s="2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329</v>
      </c>
      <c r="M1" s="53" t="str">
        <f>Titulní!A35</f>
        <v>I. čtvrtletí 2021</v>
      </c>
    </row>
    <row r="2" spans="1:24" ht="6" customHeight="1" x14ac:dyDescent="0.2">
      <c r="A2" s="282"/>
    </row>
    <row r="3" spans="1:24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24"/>
    </row>
    <row r="4" spans="1:24" ht="13.5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79"/>
    </row>
    <row r="5" spans="1:24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1" t="s">
        <v>53</v>
      </c>
      <c r="B7" s="448">
        <f>F8</f>
        <v>2916.7398700000003</v>
      </c>
      <c r="C7" s="449"/>
      <c r="D7" s="449"/>
      <c r="E7" s="449"/>
      <c r="F7" s="449"/>
      <c r="G7" s="450"/>
      <c r="H7" s="448">
        <f>SUM(H8,J8,L8)</f>
        <v>4907902.7149999999</v>
      </c>
      <c r="I7" s="449"/>
      <c r="J7" s="449"/>
      <c r="K7" s="449"/>
      <c r="L7" s="449"/>
      <c r="M7" s="449"/>
      <c r="N7" s="80"/>
    </row>
    <row r="8" spans="1:24" x14ac:dyDescent="0.2">
      <c r="A8" s="502"/>
      <c r="B8" s="352">
        <f>SUM(B9:B16)</f>
        <v>2917.6832500000005</v>
      </c>
      <c r="C8" s="353">
        <v>0.13674231903013062</v>
      </c>
      <c r="D8" s="354">
        <f>SUM(D9:D16)</f>
        <v>2917.6500100000003</v>
      </c>
      <c r="E8" s="353">
        <v>0.13674551459926682</v>
      </c>
      <c r="F8" s="354">
        <f>SUM(F9:F16)</f>
        <v>2916.7398700000003</v>
      </c>
      <c r="G8" s="355">
        <v>0.13674960989515336</v>
      </c>
      <c r="H8" s="352">
        <f>SUM(H9:H16)</f>
        <v>1734853.973</v>
      </c>
      <c r="I8" s="353">
        <v>0.21032051313887221</v>
      </c>
      <c r="J8" s="354">
        <f>SUM(J9:J16)</f>
        <v>1572026.7659999998</v>
      </c>
      <c r="K8" s="353">
        <v>0.217144326448486</v>
      </c>
      <c r="L8" s="354">
        <f>SUM(L9:L16)</f>
        <v>1601021.976</v>
      </c>
      <c r="M8" s="353">
        <v>0.21371395479984584</v>
      </c>
      <c r="N8" s="10"/>
    </row>
    <row r="9" spans="1:24" x14ac:dyDescent="0.2">
      <c r="A9" s="204" t="s">
        <v>7</v>
      </c>
      <c r="B9" s="188">
        <v>2250</v>
      </c>
      <c r="C9" s="225">
        <v>0.52447552447552448</v>
      </c>
      <c r="D9" s="189">
        <v>2250</v>
      </c>
      <c r="E9" s="225">
        <v>0.52447552447552448</v>
      </c>
      <c r="F9" s="189">
        <v>2250</v>
      </c>
      <c r="G9" s="226">
        <v>0.52447552447552448</v>
      </c>
      <c r="H9" s="188">
        <v>1629592.4</v>
      </c>
      <c r="I9" s="225">
        <v>0.59474105506613617</v>
      </c>
      <c r="J9" s="189">
        <v>1471543.94</v>
      </c>
      <c r="K9" s="225">
        <v>0.59650353163933145</v>
      </c>
      <c r="L9" s="189">
        <v>1491802.31</v>
      </c>
      <c r="M9" s="225">
        <v>0.57469243649102708</v>
      </c>
      <c r="X9" s="77"/>
    </row>
    <row r="10" spans="1:24" x14ac:dyDescent="0.2">
      <c r="A10" s="204" t="s">
        <v>20</v>
      </c>
      <c r="B10" s="188">
        <v>215.453</v>
      </c>
      <c r="C10" s="225">
        <v>2.1437136782649469E-2</v>
      </c>
      <c r="D10" s="191">
        <v>215.453</v>
      </c>
      <c r="E10" s="225">
        <v>2.1437136782649469E-2</v>
      </c>
      <c r="F10" s="191">
        <v>215.453</v>
      </c>
      <c r="G10" s="226">
        <v>2.1437136782649469E-2</v>
      </c>
      <c r="H10" s="188">
        <v>51186.438000000002</v>
      </c>
      <c r="I10" s="225">
        <v>1.2357087266400606E-2</v>
      </c>
      <c r="J10" s="191">
        <v>41239.1</v>
      </c>
      <c r="K10" s="225">
        <v>1.2161594658374216E-2</v>
      </c>
      <c r="L10" s="191">
        <v>44739.830999999991</v>
      </c>
      <c r="M10" s="225">
        <v>1.353211185858076E-2</v>
      </c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X11" s="77"/>
    </row>
    <row r="12" spans="1:24" x14ac:dyDescent="0.2">
      <c r="A12" s="204" t="s">
        <v>22</v>
      </c>
      <c r="B12" s="188">
        <v>50.896999999999984</v>
      </c>
      <c r="C12" s="225">
        <v>5.288604411932793E-2</v>
      </c>
      <c r="D12" s="191">
        <v>51.424999999999983</v>
      </c>
      <c r="E12" s="225">
        <v>5.325809020682884E-2</v>
      </c>
      <c r="F12" s="191">
        <v>51.424999999999983</v>
      </c>
      <c r="G12" s="226">
        <v>5.3167072290676298E-2</v>
      </c>
      <c r="H12" s="188">
        <v>26488.732999999997</v>
      </c>
      <c r="I12" s="225">
        <v>7.0610791340974408E-2</v>
      </c>
      <c r="J12" s="191">
        <v>24111.599000000009</v>
      </c>
      <c r="K12" s="225">
        <v>7.189729348526154E-2</v>
      </c>
      <c r="L12" s="191">
        <v>27283.317000000006</v>
      </c>
      <c r="M12" s="225">
        <v>7.5119472935544385E-2</v>
      </c>
      <c r="X12" s="77"/>
    </row>
    <row r="13" spans="1:24" x14ac:dyDescent="0.2">
      <c r="A13" s="204" t="s">
        <v>43</v>
      </c>
      <c r="B13" s="188">
        <v>157.18195000000011</v>
      </c>
      <c r="C13" s="225">
        <v>0.14385368590478251</v>
      </c>
      <c r="D13" s="191">
        <v>157.03195000000011</v>
      </c>
      <c r="E13" s="225">
        <v>0.14372337660018636</v>
      </c>
      <c r="F13" s="191">
        <v>156.66095000000007</v>
      </c>
      <c r="G13" s="226">
        <v>0.14366033210608389</v>
      </c>
      <c r="H13" s="188">
        <v>22555.05999999999</v>
      </c>
      <c r="I13" s="225">
        <v>0.11913905797792414</v>
      </c>
      <c r="J13" s="191">
        <v>22944.932999999997</v>
      </c>
      <c r="K13" s="225">
        <v>7.8570872974942807E-2</v>
      </c>
      <c r="L13" s="191">
        <v>16279.233999999997</v>
      </c>
      <c r="M13" s="225">
        <v>6.6531916032215352E-2</v>
      </c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0</v>
      </c>
      <c r="C15" s="225">
        <v>0</v>
      </c>
      <c r="D15" s="191">
        <v>0</v>
      </c>
      <c r="E15" s="227">
        <v>0</v>
      </c>
      <c r="F15" s="191">
        <v>0</v>
      </c>
      <c r="G15" s="228">
        <v>0</v>
      </c>
      <c r="H15" s="188">
        <v>0</v>
      </c>
      <c r="I15" s="225">
        <v>0</v>
      </c>
      <c r="J15" s="191">
        <v>0</v>
      </c>
      <c r="K15" s="227">
        <v>0</v>
      </c>
      <c r="L15" s="191">
        <v>0</v>
      </c>
      <c r="M15" s="227">
        <v>0</v>
      </c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244.15130000000039</v>
      </c>
      <c r="C16" s="225">
        <v>0.11810832235860599</v>
      </c>
      <c r="D16" s="189">
        <v>243.74006000000026</v>
      </c>
      <c r="E16" s="227">
        <v>0.11813109404705659</v>
      </c>
      <c r="F16" s="189">
        <v>243.2009200000002</v>
      </c>
      <c r="G16" s="228">
        <v>0.11826209950669626</v>
      </c>
      <c r="H16" s="188">
        <v>5031.3420000000006</v>
      </c>
      <c r="I16" s="225">
        <v>0.11463383870258365</v>
      </c>
      <c r="J16" s="189">
        <v>12187.193999999972</v>
      </c>
      <c r="K16" s="227">
        <v>0.14313318018589094</v>
      </c>
      <c r="L16" s="189">
        <v>20917.283999999949</v>
      </c>
      <c r="M16" s="227">
        <v>0.11366323582096167</v>
      </c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15" x14ac:dyDescent="0.2">
      <c r="A18" s="234"/>
      <c r="B18" s="503" t="s">
        <v>242</v>
      </c>
      <c r="C18" s="504"/>
      <c r="D18" s="504"/>
      <c r="E18" s="504"/>
      <c r="F18" s="504"/>
      <c r="G18" s="50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1.886734422669473E-2</v>
      </c>
      <c r="J19" s="94" t="str">
        <f>A9</f>
        <v>JE</v>
      </c>
      <c r="K19" s="83">
        <f t="shared" ref="K19:K26" si="0">H9+J9+L9</f>
        <v>4592938.6500000004</v>
      </c>
      <c r="L19" s="94" t="str">
        <f>A9</f>
        <v>JE</v>
      </c>
      <c r="M19" s="92">
        <f>K19/'6.1, 6.2'!B5</f>
        <v>0.58862851408820049</v>
      </c>
      <c r="N19" s="85"/>
      <c r="O19" s="75"/>
    </row>
    <row r="20" spans="1:15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4.4434690829982165E-2</v>
      </c>
      <c r="J20" s="94" t="str">
        <f t="shared" ref="J20:J26" si="1">A10</f>
        <v>PE</v>
      </c>
      <c r="K20" s="83">
        <f t="shared" si="0"/>
        <v>137165.36900000001</v>
      </c>
      <c r="L20" s="94" t="str">
        <f t="shared" ref="L20:L26" si="2">A10</f>
        <v>PE</v>
      </c>
      <c r="M20" s="92">
        <f>K20/'6.1, 6.2'!C5</f>
        <v>1.2654332657131187E-2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8.1978901567823004E-2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98" t="s">
        <v>53</v>
      </c>
      <c r="B22" s="500">
        <f>SUM(B23,D23,F23)</f>
        <v>925300.28743624478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7.9581075690579692E-2</v>
      </c>
      <c r="J22" s="94" t="str">
        <f t="shared" si="1"/>
        <v>PSE</v>
      </c>
      <c r="K22" s="83">
        <f t="shared" si="0"/>
        <v>77883.649000000019</v>
      </c>
      <c r="L22" s="94" t="str">
        <f t="shared" si="2"/>
        <v>PSE</v>
      </c>
      <c r="M22" s="92">
        <f>K22/'6.1, 6.2'!E5</f>
        <v>7.2537769325832696E-2</v>
      </c>
      <c r="N22" s="85"/>
      <c r="O22" s="75"/>
    </row>
    <row r="23" spans="1:15" x14ac:dyDescent="0.2">
      <c r="A23" s="499"/>
      <c r="B23" s="352">
        <f>SUM(B24:B27)</f>
        <v>322844.58345805097</v>
      </c>
      <c r="C23" s="356">
        <v>5.9673829073992546E-2</v>
      </c>
      <c r="D23" s="354">
        <f>SUM(D24:D27)</f>
        <v>295954.05570055486</v>
      </c>
      <c r="E23" s="356">
        <v>5.8731177340152638E-2</v>
      </c>
      <c r="F23" s="354">
        <f>SUM(F24:F27)</f>
        <v>306501.64827763895</v>
      </c>
      <c r="G23" s="356">
        <v>5.8869402645382513E-2</v>
      </c>
      <c r="H23" s="75"/>
      <c r="I23" s="75"/>
      <c r="J23" s="94" t="str">
        <f t="shared" si="1"/>
        <v>VE</v>
      </c>
      <c r="K23" s="83">
        <f t="shared" si="0"/>
        <v>61779.226999999984</v>
      </c>
      <c r="L23" s="94" t="str">
        <f t="shared" si="2"/>
        <v>VE</v>
      </c>
      <c r="M23" s="92">
        <f>K23/'6.1, 6.2'!F5</f>
        <v>8.5091995439215792E-2</v>
      </c>
      <c r="N23" s="85"/>
      <c r="O23" s="75"/>
    </row>
    <row r="24" spans="1:15" x14ac:dyDescent="0.2">
      <c r="A24" s="178" t="s">
        <v>8</v>
      </c>
      <c r="B24" s="188">
        <v>11266.435665962899</v>
      </c>
      <c r="C24" s="225">
        <v>1.777034851809502E-2</v>
      </c>
      <c r="D24" s="189">
        <v>11518.9303238511</v>
      </c>
      <c r="E24" s="225">
        <v>1.9377952952096492E-2</v>
      </c>
      <c r="F24" s="189">
        <v>13232.5241538153</v>
      </c>
      <c r="G24" s="225">
        <v>1.9443293429751467E-2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</row>
    <row r="25" spans="1:15" x14ac:dyDescent="0.2">
      <c r="A25" s="178" t="s">
        <v>9</v>
      </c>
      <c r="B25" s="188">
        <v>87162.4713702749</v>
      </c>
      <c r="C25" s="225">
        <v>4.3557542472794288E-2</v>
      </c>
      <c r="D25" s="191">
        <v>83382.474930944605</v>
      </c>
      <c r="E25" s="225">
        <v>4.3656525203262964E-2</v>
      </c>
      <c r="F25" s="191">
        <v>95213.0991460105</v>
      </c>
      <c r="G25" s="225">
        <v>4.6000783057523795E-2</v>
      </c>
      <c r="H25" s="75"/>
      <c r="I25" s="75"/>
      <c r="J25" s="94" t="str">
        <f t="shared" si="1"/>
        <v>VTE</v>
      </c>
      <c r="K25" s="83">
        <f t="shared" si="0"/>
        <v>0</v>
      </c>
      <c r="L25" s="94" t="str">
        <f t="shared" si="2"/>
        <v>VTE</v>
      </c>
      <c r="M25" s="92">
        <f>K25/'6.1, 6.2'!H5</f>
        <v>0</v>
      </c>
    </row>
    <row r="26" spans="1:15" x14ac:dyDescent="0.2">
      <c r="A26" s="178" t="s">
        <v>138</v>
      </c>
      <c r="B26" s="188">
        <v>67972.443973036206</v>
      </c>
      <c r="C26" s="225">
        <v>8.3464931835765144E-2</v>
      </c>
      <c r="D26" s="191">
        <v>64093.038139642202</v>
      </c>
      <c r="E26" s="227">
        <v>8.4895322714171925E-2</v>
      </c>
      <c r="F26" s="191">
        <v>56231.786588861105</v>
      </c>
      <c r="G26" s="227">
        <v>7.7289198268125803E-2</v>
      </c>
      <c r="H26" s="75"/>
      <c r="I26" s="75"/>
      <c r="J26" s="94" t="str">
        <f t="shared" si="1"/>
        <v>FVE</v>
      </c>
      <c r="K26" s="83">
        <f t="shared" si="0"/>
        <v>38135.81999999992</v>
      </c>
      <c r="L26" s="94" t="str">
        <f t="shared" si="2"/>
        <v>FVE</v>
      </c>
      <c r="M26" s="92">
        <f>K26/'6.1, 6.2'!I5</f>
        <v>0.12181439799125628</v>
      </c>
    </row>
    <row r="27" spans="1:15" x14ac:dyDescent="0.2">
      <c r="A27" s="178" t="s">
        <v>136</v>
      </c>
      <c r="B27" s="188">
        <v>156443.23244877698</v>
      </c>
      <c r="C27" s="225">
        <v>7.9790272526195555E-2</v>
      </c>
      <c r="D27" s="189">
        <v>136959.61230611699</v>
      </c>
      <c r="E27" s="227">
        <v>7.6953801949866216E-2</v>
      </c>
      <c r="F27" s="189">
        <v>141824.23838895201</v>
      </c>
      <c r="G27" s="227">
        <v>8.204892582346926E-2</v>
      </c>
      <c r="H27" s="75"/>
      <c r="I27" s="75"/>
      <c r="J27" s="75"/>
      <c r="K27" s="75"/>
      <c r="L27" s="75"/>
      <c r="M27" s="75"/>
    </row>
    <row r="28" spans="1:15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  <c r="N28" s="8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8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0.52447552447552448</v>
      </c>
      <c r="J31" s="94" t="str">
        <f t="shared" ref="J31:J38" si="5">A9</f>
        <v>JE</v>
      </c>
      <c r="K31" s="77">
        <f t="shared" ref="K31:K38" si="6">H9</f>
        <v>1629592.4</v>
      </c>
      <c r="L31" s="77">
        <f t="shared" ref="L31:L38" si="7">J9</f>
        <v>1471543.94</v>
      </c>
      <c r="M31" s="77">
        <f t="shared" ref="M31:M38" si="8">L9</f>
        <v>1491802.31</v>
      </c>
    </row>
    <row r="32" spans="1:15" x14ac:dyDescent="0.2">
      <c r="H32" s="94" t="str">
        <f t="shared" si="3"/>
        <v>PE</v>
      </c>
      <c r="I32" s="95">
        <f t="shared" si="4"/>
        <v>2.1437136782649469E-2</v>
      </c>
      <c r="J32" s="94" t="str">
        <f t="shared" si="5"/>
        <v>PE</v>
      </c>
      <c r="K32" s="77">
        <f t="shared" si="6"/>
        <v>51186.438000000002</v>
      </c>
      <c r="L32" s="77">
        <f t="shared" si="7"/>
        <v>41239.1</v>
      </c>
      <c r="M32" s="77">
        <f t="shared" si="8"/>
        <v>44739.830999999991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5.3167072290676298E-2</v>
      </c>
      <c r="J34" s="94" t="str">
        <f t="shared" si="5"/>
        <v>PSE</v>
      </c>
      <c r="K34" s="77">
        <f t="shared" si="6"/>
        <v>26488.732999999997</v>
      </c>
      <c r="L34" s="77">
        <f t="shared" si="7"/>
        <v>24111.599000000009</v>
      </c>
      <c r="M34" s="77">
        <f t="shared" si="8"/>
        <v>27283.317000000006</v>
      </c>
    </row>
    <row r="35" spans="8:13" ht="13.5" customHeight="1" x14ac:dyDescent="0.2">
      <c r="H35" s="94" t="str">
        <f t="shared" si="3"/>
        <v>VE</v>
      </c>
      <c r="I35" s="95">
        <f t="shared" si="4"/>
        <v>0.14366033210608389</v>
      </c>
      <c r="J35" s="94" t="str">
        <f t="shared" si="5"/>
        <v>VE</v>
      </c>
      <c r="K35" s="77">
        <f t="shared" si="6"/>
        <v>22555.05999999999</v>
      </c>
      <c r="L35" s="77">
        <f t="shared" si="7"/>
        <v>22944.932999999997</v>
      </c>
      <c r="M35" s="77">
        <f t="shared" si="8"/>
        <v>16279.233999999997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</v>
      </c>
      <c r="J37" s="94" t="str">
        <f t="shared" si="5"/>
        <v>VTE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FVE</v>
      </c>
      <c r="I38" s="95">
        <f t="shared" si="4"/>
        <v>0.11826209950669626</v>
      </c>
      <c r="J38" s="94" t="str">
        <f t="shared" si="5"/>
        <v>FVE</v>
      </c>
      <c r="K38" s="77">
        <f t="shared" si="6"/>
        <v>5031.3420000000006</v>
      </c>
      <c r="L38" s="77">
        <f t="shared" si="7"/>
        <v>12187.193999999972</v>
      </c>
      <c r="M38" s="77">
        <f t="shared" si="8"/>
        <v>20917.283999999949</v>
      </c>
    </row>
    <row r="39" spans="8:13" ht="12.75" customHeight="1" x14ac:dyDescent="0.2"/>
  </sheetData>
  <mergeCells count="20">
    <mergeCell ref="H5:I5"/>
    <mergeCell ref="J5:K5"/>
    <mergeCell ref="L5:M5"/>
    <mergeCell ref="A7:A8"/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2021</v>
      </c>
      <c r="N1" s="85"/>
      <c r="O1" s="75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85"/>
      <c r="O2" s="75"/>
    </row>
    <row r="3" spans="1:21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86"/>
    </row>
    <row r="4" spans="1:21" ht="13.5" customHeight="1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87"/>
    </row>
    <row r="5" spans="1:21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88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88"/>
    </row>
    <row r="7" spans="1:21" x14ac:dyDescent="0.2">
      <c r="A7" s="501" t="s">
        <v>53</v>
      </c>
      <c r="B7" s="448">
        <f>F8</f>
        <v>910.14813999999956</v>
      </c>
      <c r="C7" s="449"/>
      <c r="D7" s="449"/>
      <c r="E7" s="449"/>
      <c r="F7" s="449"/>
      <c r="G7" s="450"/>
      <c r="H7" s="448">
        <f>SUM(H8,J8,L8)</f>
        <v>510208.76</v>
      </c>
      <c r="I7" s="449"/>
      <c r="J7" s="449"/>
      <c r="K7" s="449"/>
      <c r="L7" s="449"/>
      <c r="M7" s="449"/>
      <c r="N7" s="89"/>
    </row>
    <row r="8" spans="1:21" x14ac:dyDescent="0.2">
      <c r="A8" s="502"/>
      <c r="B8" s="352">
        <f>SUM(B9:B16)</f>
        <v>912.14889999999934</v>
      </c>
      <c r="C8" s="353">
        <v>4.2749450574109643E-2</v>
      </c>
      <c r="D8" s="354">
        <f>SUM(D9:D16)</f>
        <v>910.81049999999937</v>
      </c>
      <c r="E8" s="353">
        <v>4.2688208009196899E-2</v>
      </c>
      <c r="F8" s="354">
        <f>SUM(F9:F16)</f>
        <v>910.14813999999956</v>
      </c>
      <c r="G8" s="355">
        <v>4.2671752929341403E-2</v>
      </c>
      <c r="H8" s="352">
        <f>SUM(H9:H16)</f>
        <v>165744.44600000003</v>
      </c>
      <c r="I8" s="353">
        <v>2.0093597199052612E-2</v>
      </c>
      <c r="J8" s="354">
        <f>SUM(J9:J16)</f>
        <v>170933.7889999999</v>
      </c>
      <c r="K8" s="353">
        <v>2.3611113552561871E-2</v>
      </c>
      <c r="L8" s="354">
        <f>SUM(L9:L16)</f>
        <v>173530.52500000005</v>
      </c>
      <c r="M8" s="353">
        <v>2.3163888648736156E-2</v>
      </c>
      <c r="N8" s="9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226.29999999999998</v>
      </c>
      <c r="C10" s="225">
        <v>2.2516391296076518E-2</v>
      </c>
      <c r="D10" s="191">
        <v>226.29999999999998</v>
      </c>
      <c r="E10" s="225">
        <v>2.2516391296076518E-2</v>
      </c>
      <c r="F10" s="191">
        <v>226.29999999999998</v>
      </c>
      <c r="G10" s="226">
        <v>2.2516391296076518E-2</v>
      </c>
      <c r="H10" s="188">
        <v>49912.764999999999</v>
      </c>
      <c r="I10" s="225">
        <v>1.2049605655551687E-2</v>
      </c>
      <c r="J10" s="191">
        <v>54581.431999999993</v>
      </c>
      <c r="K10" s="225">
        <v>1.6096307917913229E-2</v>
      </c>
      <c r="L10" s="191">
        <v>35896.254000000001</v>
      </c>
      <c r="M10" s="225">
        <v>1.085726328362812E-2</v>
      </c>
      <c r="N10" s="83"/>
      <c r="O10" s="92"/>
    </row>
    <row r="11" spans="1:21" x14ac:dyDescent="0.2">
      <c r="A11" s="204" t="s">
        <v>21</v>
      </c>
      <c r="B11" s="188">
        <v>118.5</v>
      </c>
      <c r="C11" s="225">
        <v>8.690869086908691E-2</v>
      </c>
      <c r="D11" s="191">
        <v>118.5</v>
      </c>
      <c r="E11" s="225">
        <v>8.690869086908691E-2</v>
      </c>
      <c r="F11" s="191">
        <v>118.5</v>
      </c>
      <c r="G11" s="226">
        <v>8.690869086908691E-2</v>
      </c>
      <c r="H11" s="188">
        <v>56297.5</v>
      </c>
      <c r="I11" s="225">
        <v>9.6180431978998032E-2</v>
      </c>
      <c r="J11" s="191">
        <v>48340.800000000003</v>
      </c>
      <c r="K11" s="225">
        <v>9.3561588606129009E-2</v>
      </c>
      <c r="L11" s="191">
        <v>47034.700000000004</v>
      </c>
      <c r="M11" s="225">
        <v>7.249241198350137E-2</v>
      </c>
      <c r="N11" s="83"/>
      <c r="O11" s="92"/>
    </row>
    <row r="12" spans="1:21" x14ac:dyDescent="0.2">
      <c r="A12" s="204" t="s">
        <v>22</v>
      </c>
      <c r="B12" s="188">
        <v>75.153999999999996</v>
      </c>
      <c r="C12" s="225">
        <v>7.8091002608090307E-2</v>
      </c>
      <c r="D12" s="191">
        <v>75.366</v>
      </c>
      <c r="E12" s="225">
        <v>7.8052488605306058E-2</v>
      </c>
      <c r="F12" s="191">
        <v>76.165999999999997</v>
      </c>
      <c r="G12" s="226">
        <v>7.8746197921082201E-2</v>
      </c>
      <c r="H12" s="188">
        <v>36232.072999999997</v>
      </c>
      <c r="I12" s="225">
        <v>9.658353030527933E-2</v>
      </c>
      <c r="J12" s="191">
        <v>33786.472999999991</v>
      </c>
      <c r="K12" s="225">
        <v>0.10074636547799519</v>
      </c>
      <c r="L12" s="191">
        <v>35851.815000000024</v>
      </c>
      <c r="M12" s="225">
        <v>9.8711217795939013E-2</v>
      </c>
      <c r="N12" s="83"/>
      <c r="O12" s="92"/>
    </row>
    <row r="13" spans="1:21" x14ac:dyDescent="0.2">
      <c r="A13" s="204" t="s">
        <v>43</v>
      </c>
      <c r="B13" s="188">
        <v>33.486699999999999</v>
      </c>
      <c r="C13" s="225">
        <v>3.064719087520976E-2</v>
      </c>
      <c r="D13" s="191">
        <v>33.494199999999992</v>
      </c>
      <c r="E13" s="225">
        <v>3.0655541885087446E-2</v>
      </c>
      <c r="F13" s="191">
        <v>32.936199999999999</v>
      </c>
      <c r="G13" s="226">
        <v>3.0202966535772945E-2</v>
      </c>
      <c r="H13" s="188">
        <v>8773.1980000000003</v>
      </c>
      <c r="I13" s="225">
        <v>4.6341288614342349E-2</v>
      </c>
      <c r="J13" s="191">
        <v>12596.774000000001</v>
      </c>
      <c r="K13" s="225">
        <v>4.3135429066106332E-2</v>
      </c>
      <c r="L13" s="191">
        <v>8553.889000000001</v>
      </c>
      <c r="M13" s="225">
        <v>3.4959054258750177E-2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8.4101999999999997</v>
      </c>
      <c r="C15" s="225">
        <v>2.4778742289236166E-2</v>
      </c>
      <c r="D15" s="191">
        <v>8.4101999999999997</v>
      </c>
      <c r="E15" s="227">
        <v>2.4778742289236166E-2</v>
      </c>
      <c r="F15" s="191">
        <v>8.4101999999999997</v>
      </c>
      <c r="G15" s="228">
        <v>2.4778742289236166E-2</v>
      </c>
      <c r="H15" s="188">
        <v>1097.2169999999999</v>
      </c>
      <c r="I15" s="225">
        <v>2.0271524475389577E-2</v>
      </c>
      <c r="J15" s="191">
        <v>799.17700000000013</v>
      </c>
      <c r="K15" s="227">
        <v>1.7814960320559049E-2</v>
      </c>
      <c r="L15" s="191">
        <v>1219.951</v>
      </c>
      <c r="M15" s="227">
        <v>2.2006437430109847E-2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450.29799999999943</v>
      </c>
      <c r="C16" s="225">
        <v>0.21783189907829861</v>
      </c>
      <c r="D16" s="189">
        <v>448.74009999999953</v>
      </c>
      <c r="E16" s="227">
        <v>0.21748644418888494</v>
      </c>
      <c r="F16" s="189">
        <v>447.83573999999965</v>
      </c>
      <c r="G16" s="228">
        <v>0.21777053658569578</v>
      </c>
      <c r="H16" s="188">
        <v>13431.693000000019</v>
      </c>
      <c r="I16" s="225">
        <v>0.30602700608796302</v>
      </c>
      <c r="J16" s="189">
        <v>20829.132999999925</v>
      </c>
      <c r="K16" s="227">
        <v>0.24462891513870078</v>
      </c>
      <c r="L16" s="189">
        <v>44973.916000000027</v>
      </c>
      <c r="M16" s="227">
        <v>0.24438549575079332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20" x14ac:dyDescent="0.2">
      <c r="A18" s="234"/>
      <c r="B18" s="503" t="s">
        <v>242</v>
      </c>
      <c r="C18" s="504"/>
      <c r="D18" s="504"/>
      <c r="E18" s="504"/>
      <c r="F18" s="504"/>
      <c r="G18" s="504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4.1170089966995463E-2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0.11538438561528483</v>
      </c>
      <c r="J20" s="94" t="str">
        <f t="shared" ref="J20:J26" si="1">A10</f>
        <v>PE</v>
      </c>
      <c r="K20" s="83">
        <f t="shared" si="0"/>
        <v>140390.451</v>
      </c>
      <c r="L20" s="94" t="str">
        <f t="shared" ref="L20:L26" si="2">A10</f>
        <v>PE</v>
      </c>
      <c r="M20" s="92">
        <f>K20/'6.1, 6.2'!C5</f>
        <v>1.295186592498195E-2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8.1425099801012854E-2</v>
      </c>
      <c r="J21" s="94" t="str">
        <f t="shared" si="1"/>
        <v>PPE</v>
      </c>
      <c r="K21" s="83">
        <f t="shared" si="0"/>
        <v>151673</v>
      </c>
      <c r="L21" s="94" t="str">
        <f t="shared" si="2"/>
        <v>PPE</v>
      </c>
      <c r="M21" s="92">
        <f>K21/'6.1, 6.2'!D5</f>
        <v>8.6629291743383685E-2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98" t="s">
        <v>53</v>
      </c>
      <c r="B22" s="500">
        <f>SUM(B23,D23,F23)</f>
        <v>1412383.0404521923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8.3500983374923884E-2</v>
      </c>
      <c r="J22" s="94" t="str">
        <f t="shared" si="1"/>
        <v>PSE</v>
      </c>
      <c r="K22" s="83">
        <f t="shared" si="0"/>
        <v>105870.361</v>
      </c>
      <c r="L22" s="94" t="str">
        <f t="shared" si="2"/>
        <v>PSE</v>
      </c>
      <c r="M22" s="92">
        <f>K22/'6.1, 6.2'!E5</f>
        <v>9.8603492816067617E-2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99"/>
      <c r="B23" s="352">
        <f>SUM(B24:B27)</f>
        <v>488630.76663876255</v>
      </c>
      <c r="C23" s="356">
        <v>9.0317354983544831E-2</v>
      </c>
      <c r="D23" s="354">
        <f>SUM(D24:D27)</f>
        <v>452114.29830871988</v>
      </c>
      <c r="E23" s="356">
        <v>8.9720699955044794E-2</v>
      </c>
      <c r="F23" s="354">
        <f>SUM(F24:F27)</f>
        <v>471637.97550470982</v>
      </c>
      <c r="G23" s="356">
        <v>9.0586938239527362E-2</v>
      </c>
      <c r="H23" s="75"/>
      <c r="I23" s="75"/>
      <c r="J23" s="94" t="str">
        <f t="shared" si="1"/>
        <v>VE</v>
      </c>
      <c r="K23" s="83">
        <f t="shared" si="0"/>
        <v>29923.861000000004</v>
      </c>
      <c r="L23" s="94" t="str">
        <f t="shared" si="2"/>
        <v>VE</v>
      </c>
      <c r="M23" s="92">
        <f>K23/'6.1, 6.2'!F5</f>
        <v>4.1215812618304988E-2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27215.0645585559</v>
      </c>
      <c r="C24" s="225">
        <v>4.2925837104725598E-2</v>
      </c>
      <c r="D24" s="189">
        <v>21402.333991233801</v>
      </c>
      <c r="E24" s="225">
        <v>3.6004508186705239E-2</v>
      </c>
      <c r="F24" s="189">
        <v>29976.586900294598</v>
      </c>
      <c r="G24" s="225">
        <v>4.4046288398938767E-2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231915.78509529901</v>
      </c>
      <c r="C25" s="225">
        <v>0.11589485131148891</v>
      </c>
      <c r="D25" s="191">
        <v>222626.21704311299</v>
      </c>
      <c r="E25" s="225">
        <v>0.11656030914528348</v>
      </c>
      <c r="F25" s="191">
        <v>235556.84233372999</v>
      </c>
      <c r="G25" s="225">
        <v>0.11380576096249545</v>
      </c>
      <c r="H25" s="75"/>
      <c r="I25" s="75"/>
      <c r="J25" s="94" t="str">
        <f t="shared" si="1"/>
        <v>VTE</v>
      </c>
      <c r="K25" s="83">
        <f t="shared" si="0"/>
        <v>3116.3450000000003</v>
      </c>
      <c r="L25" s="94" t="str">
        <f t="shared" si="2"/>
        <v>VTE</v>
      </c>
      <c r="M25" s="92">
        <f>K25/'6.1, 6.2'!H5</f>
        <v>2.0180705986318628E-2</v>
      </c>
      <c r="N25" s="85"/>
      <c r="O25" s="93"/>
    </row>
    <row r="26" spans="1:20" x14ac:dyDescent="0.2">
      <c r="A26" s="178" t="s">
        <v>138</v>
      </c>
      <c r="B26" s="188">
        <v>65350.794364150701</v>
      </c>
      <c r="C26" s="225">
        <v>8.0245747808930817E-2</v>
      </c>
      <c r="D26" s="191">
        <v>64379.945223210096</v>
      </c>
      <c r="E26" s="227">
        <v>8.5275349471452655E-2</v>
      </c>
      <c r="F26" s="191">
        <v>57294.502310963202</v>
      </c>
      <c r="G26" s="227">
        <v>7.874987471343857E-2</v>
      </c>
      <c r="H26" s="75"/>
      <c r="I26" s="75"/>
      <c r="J26" s="94" t="str">
        <f t="shared" si="1"/>
        <v>FVE</v>
      </c>
      <c r="K26" s="83">
        <f t="shared" si="0"/>
        <v>79234.741999999969</v>
      </c>
      <c r="L26" s="94" t="str">
        <f t="shared" si="2"/>
        <v>FVE</v>
      </c>
      <c r="M26" s="92">
        <f>K26/'6.1, 6.2'!I5</f>
        <v>0.25309361111738321</v>
      </c>
      <c r="N26" s="85"/>
      <c r="O26" s="93"/>
    </row>
    <row r="27" spans="1:20" x14ac:dyDescent="0.2">
      <c r="A27" s="178" t="s">
        <v>136</v>
      </c>
      <c r="B27" s="188">
        <v>164149.122620757</v>
      </c>
      <c r="C27" s="225">
        <v>8.37204845734347E-2</v>
      </c>
      <c r="D27" s="189">
        <v>143705.80205116302</v>
      </c>
      <c r="E27" s="227">
        <v>8.0744298584714699E-2</v>
      </c>
      <c r="F27" s="189">
        <v>148810.04395972198</v>
      </c>
      <c r="G27" s="227">
        <v>8.609039186343731E-2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2.2516391296076518E-2</v>
      </c>
      <c r="J32" s="94" t="str">
        <f t="shared" si="5"/>
        <v>PE</v>
      </c>
      <c r="K32" s="77">
        <f t="shared" si="6"/>
        <v>49912.764999999999</v>
      </c>
      <c r="L32" s="77">
        <f t="shared" si="7"/>
        <v>54581.431999999993</v>
      </c>
      <c r="M32" s="77">
        <f t="shared" si="8"/>
        <v>35896.254000000001</v>
      </c>
    </row>
    <row r="33" spans="8:13" x14ac:dyDescent="0.2">
      <c r="H33" s="94" t="str">
        <f t="shared" si="3"/>
        <v>PPE</v>
      </c>
      <c r="I33" s="95">
        <f t="shared" si="4"/>
        <v>8.690869086908691E-2</v>
      </c>
      <c r="J33" s="94" t="str">
        <f t="shared" si="5"/>
        <v>PPE</v>
      </c>
      <c r="K33" s="77">
        <f t="shared" si="6"/>
        <v>56297.5</v>
      </c>
      <c r="L33" s="77">
        <f t="shared" si="7"/>
        <v>48340.800000000003</v>
      </c>
      <c r="M33" s="77">
        <f t="shared" si="8"/>
        <v>47034.700000000004</v>
      </c>
    </row>
    <row r="34" spans="8:13" ht="13.5" customHeight="1" x14ac:dyDescent="0.2">
      <c r="H34" s="94" t="str">
        <f t="shared" si="3"/>
        <v>PSE</v>
      </c>
      <c r="I34" s="95">
        <f t="shared" si="4"/>
        <v>7.8746197921082201E-2</v>
      </c>
      <c r="J34" s="94" t="str">
        <f t="shared" si="5"/>
        <v>PSE</v>
      </c>
      <c r="K34" s="77">
        <f t="shared" si="6"/>
        <v>36232.072999999997</v>
      </c>
      <c r="L34" s="77">
        <f t="shared" si="7"/>
        <v>33786.472999999991</v>
      </c>
      <c r="M34" s="77">
        <f t="shared" si="8"/>
        <v>35851.815000000024</v>
      </c>
    </row>
    <row r="35" spans="8:13" ht="12.75" customHeight="1" x14ac:dyDescent="0.2">
      <c r="H35" s="94" t="str">
        <f t="shared" si="3"/>
        <v>VE</v>
      </c>
      <c r="I35" s="95">
        <f t="shared" si="4"/>
        <v>3.0202966535772945E-2</v>
      </c>
      <c r="J35" s="94" t="str">
        <f t="shared" si="5"/>
        <v>VE</v>
      </c>
      <c r="K35" s="77">
        <f t="shared" si="6"/>
        <v>8773.1980000000003</v>
      </c>
      <c r="L35" s="77">
        <f t="shared" si="7"/>
        <v>12596.774000000001</v>
      </c>
      <c r="M35" s="77">
        <f t="shared" si="8"/>
        <v>8553.889000000001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2.4778742289236166E-2</v>
      </c>
      <c r="J37" s="94" t="str">
        <f t="shared" si="5"/>
        <v>VTE</v>
      </c>
      <c r="K37" s="77">
        <f t="shared" si="6"/>
        <v>1097.2169999999999</v>
      </c>
      <c r="L37" s="77">
        <f t="shared" si="7"/>
        <v>799.17700000000013</v>
      </c>
      <c r="M37" s="77">
        <f t="shared" si="8"/>
        <v>1219.951</v>
      </c>
    </row>
    <row r="38" spans="8:13" ht="12.75" customHeight="1" x14ac:dyDescent="0.2">
      <c r="H38" s="94" t="str">
        <f t="shared" si="3"/>
        <v>FVE</v>
      </c>
      <c r="I38" s="95">
        <f t="shared" si="4"/>
        <v>0.21777053658569578</v>
      </c>
      <c r="J38" s="94" t="str">
        <f t="shared" si="5"/>
        <v>FVE</v>
      </c>
      <c r="K38" s="77">
        <f t="shared" si="6"/>
        <v>13431.693000000019</v>
      </c>
      <c r="L38" s="77">
        <f t="shared" si="7"/>
        <v>20829.132999999925</v>
      </c>
      <c r="M38" s="77">
        <f t="shared" si="8"/>
        <v>44973.916000000027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331</v>
      </c>
      <c r="M1" s="53" t="str">
        <f>Titulní!A35</f>
        <v>I. čtvrtletí 2021</v>
      </c>
    </row>
    <row r="2" spans="1:24" ht="6" customHeight="1" x14ac:dyDescent="0.2">
      <c r="A2" s="282"/>
    </row>
    <row r="3" spans="1:24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24"/>
    </row>
    <row r="4" spans="1:24" ht="13.5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79"/>
    </row>
    <row r="5" spans="1:24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1" t="s">
        <v>53</v>
      </c>
      <c r="B7" s="448">
        <f>F8</f>
        <v>1049.3001400000001</v>
      </c>
      <c r="C7" s="449"/>
      <c r="D7" s="449"/>
      <c r="E7" s="449"/>
      <c r="F7" s="449"/>
      <c r="G7" s="450"/>
      <c r="H7" s="448">
        <f>SUM(H8,J8,L8)</f>
        <v>980809.03</v>
      </c>
      <c r="I7" s="449"/>
      <c r="J7" s="449"/>
      <c r="K7" s="449"/>
      <c r="L7" s="449"/>
      <c r="M7" s="449"/>
      <c r="N7" s="80"/>
    </row>
    <row r="8" spans="1:24" x14ac:dyDescent="0.2">
      <c r="A8" s="502"/>
      <c r="B8" s="352">
        <f>SUM(B9:B16)</f>
        <v>1049.3561400000001</v>
      </c>
      <c r="C8" s="353">
        <v>4.9179907404995518E-2</v>
      </c>
      <c r="D8" s="354">
        <f>SUM(D9:D16)</f>
        <v>1049.3461400000001</v>
      </c>
      <c r="E8" s="353">
        <v>4.9181148326647404E-2</v>
      </c>
      <c r="F8" s="354">
        <f>SUM(F9:F16)</f>
        <v>1049.3001400000001</v>
      </c>
      <c r="G8" s="355">
        <v>4.9195811489328944E-2</v>
      </c>
      <c r="H8" s="352">
        <f>SUM(H9:H16)</f>
        <v>339795.36100000003</v>
      </c>
      <c r="I8" s="353">
        <v>4.1194207581716921E-2</v>
      </c>
      <c r="J8" s="354">
        <f>SUM(J9:J16)</f>
        <v>295950.21499999991</v>
      </c>
      <c r="K8" s="353">
        <v>4.0879653889086265E-2</v>
      </c>
      <c r="L8" s="354">
        <f>SUM(L9:L16)</f>
        <v>345063.45400000009</v>
      </c>
      <c r="M8" s="353">
        <v>4.6061126278528174E-2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539.80600000000004</v>
      </c>
      <c r="C10" s="225">
        <v>5.3709602827971201E-2</v>
      </c>
      <c r="D10" s="191">
        <v>539.80600000000004</v>
      </c>
      <c r="E10" s="225">
        <v>5.3709602827971201E-2</v>
      </c>
      <c r="F10" s="191">
        <v>539.80600000000004</v>
      </c>
      <c r="G10" s="226">
        <v>5.3709602827971201E-2</v>
      </c>
      <c r="H10" s="188">
        <v>156550.53600000002</v>
      </c>
      <c r="I10" s="225">
        <v>3.7793382593916569E-2</v>
      </c>
      <c r="J10" s="191">
        <v>107008.10599999999</v>
      </c>
      <c r="K10" s="225">
        <v>3.1557168083986842E-2</v>
      </c>
      <c r="L10" s="191">
        <v>124034.06700000001</v>
      </c>
      <c r="M10" s="225">
        <v>3.7515628275813132E-2</v>
      </c>
      <c r="N10" s="83"/>
      <c r="O10" s="92"/>
      <c r="X10" s="77"/>
    </row>
    <row r="11" spans="1:24" x14ac:dyDescent="0.2">
      <c r="A11" s="204" t="s">
        <v>21</v>
      </c>
      <c r="B11" s="188">
        <v>400</v>
      </c>
      <c r="C11" s="225">
        <v>0.29336266960029334</v>
      </c>
      <c r="D11" s="191">
        <v>400</v>
      </c>
      <c r="E11" s="225">
        <v>0.29336266960029334</v>
      </c>
      <c r="F11" s="191">
        <v>400</v>
      </c>
      <c r="G11" s="226">
        <v>0.29336266960029334</v>
      </c>
      <c r="H11" s="188">
        <v>162391.59</v>
      </c>
      <c r="I11" s="225">
        <v>0.2774349354048819</v>
      </c>
      <c r="J11" s="191">
        <v>171316.99</v>
      </c>
      <c r="K11" s="225">
        <v>0.33157684067330939</v>
      </c>
      <c r="L11" s="191">
        <v>198715</v>
      </c>
      <c r="M11" s="225">
        <v>0.30627025679554615</v>
      </c>
      <c r="N11" s="83"/>
      <c r="O11" s="92"/>
      <c r="X11" s="77"/>
    </row>
    <row r="12" spans="1:24" x14ac:dyDescent="0.2">
      <c r="A12" s="204" t="s">
        <v>22</v>
      </c>
      <c r="B12" s="188">
        <v>20.901999999999997</v>
      </c>
      <c r="C12" s="225">
        <v>2.1718845790168233E-2</v>
      </c>
      <c r="D12" s="191">
        <v>20.901999999999997</v>
      </c>
      <c r="E12" s="225">
        <v>2.1647070520236008E-2</v>
      </c>
      <c r="F12" s="191">
        <v>20.901999999999997</v>
      </c>
      <c r="G12" s="226">
        <v>2.1610075741754328E-2</v>
      </c>
      <c r="H12" s="188">
        <v>8068.219000000001</v>
      </c>
      <c r="I12" s="225">
        <v>2.1507383093871849E-2</v>
      </c>
      <c r="J12" s="191">
        <v>6613.4799999999987</v>
      </c>
      <c r="K12" s="225">
        <v>1.9720438802872726E-2</v>
      </c>
      <c r="L12" s="191">
        <v>7560.1669999999995</v>
      </c>
      <c r="M12" s="225">
        <v>2.0815495430584766E-2</v>
      </c>
      <c r="N12" s="83"/>
      <c r="O12" s="92"/>
      <c r="X12" s="77"/>
    </row>
    <row r="13" spans="1:24" x14ac:dyDescent="0.2">
      <c r="A13" s="204" t="s">
        <v>43</v>
      </c>
      <c r="B13" s="188">
        <v>7.897999999999997</v>
      </c>
      <c r="C13" s="225">
        <v>7.2282880526419917E-3</v>
      </c>
      <c r="D13" s="191">
        <v>7.897999999999997</v>
      </c>
      <c r="E13" s="225">
        <v>7.2286386839638091E-3</v>
      </c>
      <c r="F13" s="191">
        <v>7.897999999999997</v>
      </c>
      <c r="G13" s="226">
        <v>7.2425789769170286E-3</v>
      </c>
      <c r="H13" s="188">
        <v>1630.3019999999999</v>
      </c>
      <c r="I13" s="225">
        <v>8.6114887080560084E-3</v>
      </c>
      <c r="J13" s="191">
        <v>2715.8829999999989</v>
      </c>
      <c r="K13" s="225">
        <v>9.300061944299708E-3</v>
      </c>
      <c r="L13" s="191">
        <v>3193.2489999999993</v>
      </c>
      <c r="M13" s="225">
        <v>1.3050551047915131E-2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67.91</v>
      </c>
      <c r="C15" s="225">
        <v>0.20008137605075124</v>
      </c>
      <c r="D15" s="191">
        <v>67.91</v>
      </c>
      <c r="E15" s="227">
        <v>0.20008137605075124</v>
      </c>
      <c r="F15" s="191">
        <v>67.91</v>
      </c>
      <c r="G15" s="228">
        <v>0.20008137605075124</v>
      </c>
      <c r="H15" s="188">
        <v>11036.002</v>
      </c>
      <c r="I15" s="225">
        <v>0.2038945665747508</v>
      </c>
      <c r="J15" s="191">
        <v>7813.7239999999993</v>
      </c>
      <c r="K15" s="227">
        <v>0.17418066713106095</v>
      </c>
      <c r="L15" s="191">
        <v>10395.52</v>
      </c>
      <c r="M15" s="227">
        <v>0.18752258118027326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12.840139999999989</v>
      </c>
      <c r="C16" s="225">
        <v>6.2114246135475315E-3</v>
      </c>
      <c r="D16" s="189">
        <v>12.830139999999991</v>
      </c>
      <c r="E16" s="227">
        <v>6.2182575772603815E-3</v>
      </c>
      <c r="F16" s="189">
        <v>12.78413999999999</v>
      </c>
      <c r="G16" s="228">
        <v>6.2165851872087226E-3</v>
      </c>
      <c r="H16" s="188">
        <v>118.71200000000007</v>
      </c>
      <c r="I16" s="225">
        <v>2.7047281341759546E-3</v>
      </c>
      <c r="J16" s="189">
        <v>482.03199999999993</v>
      </c>
      <c r="K16" s="227">
        <v>5.6612517295913673E-3</v>
      </c>
      <c r="L16" s="189">
        <v>1165.4510000000012</v>
      </c>
      <c r="M16" s="227">
        <v>6.3329891132508443E-3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15" x14ac:dyDescent="0.2">
      <c r="A18" s="234"/>
      <c r="B18" s="503" t="s">
        <v>242</v>
      </c>
      <c r="C18" s="504"/>
      <c r="D18" s="504"/>
      <c r="E18" s="504"/>
      <c r="F18" s="504"/>
      <c r="G18" s="50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1.5355588886661595E-2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1.9997329779139199E-2</v>
      </c>
      <c r="J20" s="94" t="str">
        <f t="shared" ref="J20:J26" si="1">A10</f>
        <v>PE</v>
      </c>
      <c r="K20" s="83">
        <f t="shared" si="0"/>
        <v>387592.70900000003</v>
      </c>
      <c r="L20" s="94" t="str">
        <f t="shared" ref="L20:L26" si="2">A10</f>
        <v>PE</v>
      </c>
      <c r="M20" s="92">
        <f>K20/'6.1, 6.2'!C5</f>
        <v>3.5757765323145417E-2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3.1297443006835388E-2</v>
      </c>
      <c r="J21" s="94" t="str">
        <f t="shared" si="1"/>
        <v>PPE</v>
      </c>
      <c r="K21" s="83">
        <f t="shared" si="0"/>
        <v>532423.57999999996</v>
      </c>
      <c r="L21" s="94" t="str">
        <f t="shared" si="2"/>
        <v>PPE</v>
      </c>
      <c r="M21" s="92">
        <f>K21/'6.1, 6.2'!D5</f>
        <v>0.30409814299761184</v>
      </c>
      <c r="N21" s="85"/>
      <c r="O21" s="75"/>
    </row>
    <row r="22" spans="1:15" x14ac:dyDescent="0.2">
      <c r="A22" s="498" t="s">
        <v>53</v>
      </c>
      <c r="B22" s="500">
        <f>SUM(B23,D23,F23)</f>
        <v>358426.94400000002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2.5164586477836429E-2</v>
      </c>
      <c r="J22" s="94" t="str">
        <f t="shared" si="1"/>
        <v>PSE</v>
      </c>
      <c r="K22" s="83">
        <f t="shared" si="0"/>
        <v>22241.866000000002</v>
      </c>
      <c r="L22" s="94" t="str">
        <f t="shared" si="2"/>
        <v>PSE</v>
      </c>
      <c r="M22" s="92">
        <f>K22/'6.1, 6.2'!E5</f>
        <v>2.0715199737034416E-2</v>
      </c>
      <c r="N22" s="85"/>
      <c r="O22" s="75"/>
    </row>
    <row r="23" spans="1:15" x14ac:dyDescent="0.2">
      <c r="A23" s="499"/>
      <c r="B23" s="352">
        <f>SUM(B24:B27)</f>
        <v>124986.412</v>
      </c>
      <c r="C23" s="356">
        <v>2.310219272186961E-2</v>
      </c>
      <c r="D23" s="354">
        <f>SUM(D24:D27)</f>
        <v>115876.929</v>
      </c>
      <c r="E23" s="356">
        <v>2.2995422213835597E-2</v>
      </c>
      <c r="F23" s="354">
        <f>SUM(F24:F27)</f>
        <v>117563.603</v>
      </c>
      <c r="G23" s="356">
        <v>2.2580299715646974E-2</v>
      </c>
      <c r="H23" s="75"/>
      <c r="I23" s="75"/>
      <c r="J23" s="94" t="str">
        <f t="shared" si="1"/>
        <v>VE</v>
      </c>
      <c r="K23" s="83">
        <f t="shared" si="0"/>
        <v>7539.4339999999975</v>
      </c>
      <c r="L23" s="94" t="str">
        <f t="shared" si="2"/>
        <v>VE</v>
      </c>
      <c r="M23" s="92">
        <f>K23/'6.1, 6.2'!F5</f>
        <v>1.0384485444310729E-2</v>
      </c>
      <c r="N23" s="85"/>
      <c r="O23" s="75"/>
    </row>
    <row r="24" spans="1:15" x14ac:dyDescent="0.2">
      <c r="A24" s="178" t="s">
        <v>8</v>
      </c>
      <c r="B24" s="188">
        <v>10135.825000000001</v>
      </c>
      <c r="C24" s="225">
        <v>1.59870564310391E-2</v>
      </c>
      <c r="D24" s="189">
        <v>9091.1010000000006</v>
      </c>
      <c r="E24" s="225">
        <v>1.5293688086296182E-2</v>
      </c>
      <c r="F24" s="189">
        <v>10086.999</v>
      </c>
      <c r="G24" s="225">
        <v>1.4821396061919262E-2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39859.137000000002</v>
      </c>
      <c r="C25" s="225">
        <v>1.9918733664985463E-2</v>
      </c>
      <c r="D25" s="191">
        <v>38095.732000000004</v>
      </c>
      <c r="E25" s="225">
        <v>1.9945765409003679E-2</v>
      </c>
      <c r="F25" s="191">
        <v>41646.531999999999</v>
      </c>
      <c r="G25" s="225">
        <v>2.0120898288294976E-2</v>
      </c>
      <c r="H25" s="75"/>
      <c r="I25" s="75"/>
      <c r="J25" s="94" t="str">
        <f t="shared" si="1"/>
        <v>VTE</v>
      </c>
      <c r="K25" s="83">
        <f t="shared" si="0"/>
        <v>29245.245999999999</v>
      </c>
      <c r="L25" s="94" t="str">
        <f t="shared" si="2"/>
        <v>VTE</v>
      </c>
      <c r="M25" s="92">
        <f>K25/'6.1, 6.2'!H5</f>
        <v>0.18938522885738288</v>
      </c>
      <c r="N25" s="85"/>
      <c r="O25" s="93"/>
    </row>
    <row r="26" spans="1:15" x14ac:dyDescent="0.2">
      <c r="A26" s="178" t="s">
        <v>138</v>
      </c>
      <c r="B26" s="188">
        <v>25546.538</v>
      </c>
      <c r="C26" s="225">
        <v>3.1369183277500164E-2</v>
      </c>
      <c r="D26" s="191">
        <v>23483.567999999999</v>
      </c>
      <c r="E26" s="227">
        <v>3.1105485739286731E-2</v>
      </c>
      <c r="F26" s="191">
        <v>22856.964</v>
      </c>
      <c r="G26" s="227">
        <v>3.1416331039237459E-2</v>
      </c>
      <c r="H26" s="75"/>
      <c r="I26" s="75"/>
      <c r="J26" s="94" t="str">
        <f t="shared" si="1"/>
        <v>FVE</v>
      </c>
      <c r="K26" s="83">
        <f t="shared" si="0"/>
        <v>1766.1950000000011</v>
      </c>
      <c r="L26" s="94" t="str">
        <f t="shared" si="2"/>
        <v>FVE</v>
      </c>
      <c r="M26" s="92">
        <f>K26/'6.1, 6.2'!I5</f>
        <v>5.6416246106722624E-3</v>
      </c>
      <c r="N26" s="85"/>
      <c r="O26" s="93"/>
    </row>
    <row r="27" spans="1:15" x14ac:dyDescent="0.2">
      <c r="A27" s="178" t="s">
        <v>136</v>
      </c>
      <c r="B27" s="188">
        <v>49444.911999999997</v>
      </c>
      <c r="C27" s="225">
        <v>2.5218240135798212E-2</v>
      </c>
      <c r="D27" s="189">
        <v>45206.527999999998</v>
      </c>
      <c r="E27" s="227">
        <v>2.5400292421809873E-2</v>
      </c>
      <c r="F27" s="189">
        <v>42973.108</v>
      </c>
      <c r="G27" s="227">
        <v>2.48610349736283E-2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5.3709602827971201E-2</v>
      </c>
      <c r="J32" s="94" t="str">
        <f t="shared" si="5"/>
        <v>PE</v>
      </c>
      <c r="K32" s="77">
        <f t="shared" si="6"/>
        <v>156550.53600000002</v>
      </c>
      <c r="L32" s="77">
        <f t="shared" si="7"/>
        <v>107008.10599999999</v>
      </c>
      <c r="M32" s="77">
        <f t="shared" si="8"/>
        <v>124034.06700000001</v>
      </c>
    </row>
    <row r="33" spans="8:13" ht="12.75" customHeight="1" x14ac:dyDescent="0.2">
      <c r="H33" s="94" t="str">
        <f t="shared" si="3"/>
        <v>PPE</v>
      </c>
      <c r="I33" s="95">
        <f t="shared" si="4"/>
        <v>0.29336266960029334</v>
      </c>
      <c r="J33" s="94" t="str">
        <f t="shared" si="5"/>
        <v>PPE</v>
      </c>
      <c r="K33" s="77">
        <f t="shared" si="6"/>
        <v>162391.59</v>
      </c>
      <c r="L33" s="77">
        <f t="shared" si="7"/>
        <v>171316.99</v>
      </c>
      <c r="M33" s="77">
        <f t="shared" si="8"/>
        <v>198715</v>
      </c>
    </row>
    <row r="34" spans="8:13" x14ac:dyDescent="0.2">
      <c r="H34" s="94" t="str">
        <f t="shared" si="3"/>
        <v>PSE</v>
      </c>
      <c r="I34" s="95">
        <f t="shared" si="4"/>
        <v>2.1610075741754328E-2</v>
      </c>
      <c r="J34" s="94" t="str">
        <f t="shared" si="5"/>
        <v>PSE</v>
      </c>
      <c r="K34" s="77">
        <f t="shared" si="6"/>
        <v>8068.219000000001</v>
      </c>
      <c r="L34" s="77">
        <f t="shared" si="7"/>
        <v>6613.4799999999987</v>
      </c>
      <c r="M34" s="77">
        <f t="shared" si="8"/>
        <v>7560.1669999999995</v>
      </c>
    </row>
    <row r="35" spans="8:13" ht="13.5" customHeight="1" x14ac:dyDescent="0.2">
      <c r="H35" s="94" t="str">
        <f t="shared" si="3"/>
        <v>VE</v>
      </c>
      <c r="I35" s="95">
        <f t="shared" si="4"/>
        <v>7.2425789769170286E-3</v>
      </c>
      <c r="J35" s="94" t="str">
        <f t="shared" si="5"/>
        <v>VE</v>
      </c>
      <c r="K35" s="77">
        <f t="shared" si="6"/>
        <v>1630.3019999999999</v>
      </c>
      <c r="L35" s="77">
        <f t="shared" si="7"/>
        <v>2715.8829999999989</v>
      </c>
      <c r="M35" s="77">
        <f t="shared" si="8"/>
        <v>3193.2489999999993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0.20008137605075124</v>
      </c>
      <c r="J37" s="94" t="str">
        <f t="shared" si="5"/>
        <v>VTE</v>
      </c>
      <c r="K37" s="77">
        <f t="shared" si="6"/>
        <v>11036.002</v>
      </c>
      <c r="L37" s="77">
        <f t="shared" si="7"/>
        <v>7813.7239999999993</v>
      </c>
      <c r="M37" s="77">
        <f t="shared" si="8"/>
        <v>10395.52</v>
      </c>
    </row>
    <row r="38" spans="8:13" ht="12.75" customHeight="1" x14ac:dyDescent="0.2">
      <c r="H38" s="94" t="str">
        <f t="shared" si="3"/>
        <v>FVE</v>
      </c>
      <c r="I38" s="95">
        <f t="shared" si="4"/>
        <v>6.2165851872087226E-3</v>
      </c>
      <c r="J38" s="94" t="str">
        <f t="shared" si="5"/>
        <v>FVE</v>
      </c>
      <c r="K38" s="77">
        <f t="shared" si="6"/>
        <v>118.71200000000007</v>
      </c>
      <c r="L38" s="77">
        <f t="shared" si="7"/>
        <v>482.03199999999993</v>
      </c>
      <c r="M38" s="77">
        <f t="shared" si="8"/>
        <v>1165.4510000000012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332</v>
      </c>
      <c r="M1" s="53" t="str">
        <f>Titulní!A35</f>
        <v>I. čtvrtletí 2021</v>
      </c>
    </row>
    <row r="2" spans="1:24" ht="6" customHeight="1" x14ac:dyDescent="0.2">
      <c r="A2" s="282"/>
    </row>
    <row r="3" spans="1:24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24"/>
    </row>
    <row r="4" spans="1:24" ht="13.5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79"/>
    </row>
    <row r="5" spans="1:24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1" t="s">
        <v>53</v>
      </c>
      <c r="B7" s="448">
        <f>F8</f>
        <v>2732.5900099999999</v>
      </c>
      <c r="C7" s="449"/>
      <c r="D7" s="449"/>
      <c r="E7" s="449"/>
      <c r="F7" s="449"/>
      <c r="G7" s="450"/>
      <c r="H7" s="448">
        <f>SUM(H8,J8,L8)</f>
        <v>3533375.9710000004</v>
      </c>
      <c r="I7" s="449"/>
      <c r="J7" s="449"/>
      <c r="K7" s="449"/>
      <c r="L7" s="449"/>
      <c r="M7" s="449"/>
      <c r="N7" s="80"/>
    </row>
    <row r="8" spans="1:24" x14ac:dyDescent="0.2">
      <c r="A8" s="502"/>
      <c r="B8" s="352">
        <f>SUM(B9:B16)</f>
        <v>2730.9126900000001</v>
      </c>
      <c r="C8" s="353">
        <v>0.12798899068273162</v>
      </c>
      <c r="D8" s="354">
        <f>SUM(D9:D16)</f>
        <v>2733.0457799999999</v>
      </c>
      <c r="E8" s="353">
        <v>0.12809341433294616</v>
      </c>
      <c r="F8" s="354">
        <f>SUM(F9:F16)</f>
        <v>2732.5900099999999</v>
      </c>
      <c r="G8" s="355">
        <v>0.12811585349601068</v>
      </c>
      <c r="H8" s="352">
        <f>SUM(H9:H16)</f>
        <v>1222709.0430000001</v>
      </c>
      <c r="I8" s="353">
        <v>0.14823195343559867</v>
      </c>
      <c r="J8" s="354">
        <f>SUM(J9:J16)</f>
        <v>1104176.0720000002</v>
      </c>
      <c r="K8" s="353">
        <v>0.15252002995156067</v>
      </c>
      <c r="L8" s="354">
        <f>SUM(L9:L16)</f>
        <v>1206490.8560000001</v>
      </c>
      <c r="M8" s="353">
        <v>0.16104958965635793</v>
      </c>
      <c r="N8" s="10"/>
    </row>
    <row r="9" spans="1:24" x14ac:dyDescent="0.2">
      <c r="A9" s="204" t="s">
        <v>7</v>
      </c>
      <c r="B9" s="188">
        <v>2040</v>
      </c>
      <c r="C9" s="225">
        <v>0.47552447552447552</v>
      </c>
      <c r="D9" s="189">
        <v>2040</v>
      </c>
      <c r="E9" s="225">
        <v>0.47552447552447552</v>
      </c>
      <c r="F9" s="189">
        <v>2040</v>
      </c>
      <c r="G9" s="226">
        <v>0.47552447552447552</v>
      </c>
      <c r="H9" s="188">
        <v>1110410.81</v>
      </c>
      <c r="I9" s="225">
        <v>0.40525894493386383</v>
      </c>
      <c r="J9" s="189">
        <v>995405.31</v>
      </c>
      <c r="K9" s="225">
        <v>0.40349646836066855</v>
      </c>
      <c r="L9" s="189">
        <v>1104024.98</v>
      </c>
      <c r="M9" s="225">
        <v>0.42530756350897286</v>
      </c>
      <c r="N9" s="83"/>
      <c r="O9" s="92"/>
      <c r="X9" s="77"/>
    </row>
    <row r="10" spans="1:24" x14ac:dyDescent="0.2">
      <c r="A10" s="204" t="s">
        <v>20</v>
      </c>
      <c r="B10" s="188">
        <v>15.260000000000002</v>
      </c>
      <c r="C10" s="225">
        <v>1.518339068396499E-3</v>
      </c>
      <c r="D10" s="191">
        <v>15.260000000000002</v>
      </c>
      <c r="E10" s="225">
        <v>1.518339068396499E-3</v>
      </c>
      <c r="F10" s="191">
        <v>15.260000000000002</v>
      </c>
      <c r="G10" s="226">
        <v>1.518339068396499E-3</v>
      </c>
      <c r="H10" s="188">
        <v>8213.9979999999996</v>
      </c>
      <c r="I10" s="225">
        <v>1.9829684201123749E-3</v>
      </c>
      <c r="J10" s="191">
        <v>7060.7560000000003</v>
      </c>
      <c r="K10" s="225">
        <v>2.0822484596822845E-3</v>
      </c>
      <c r="L10" s="191">
        <v>5437.8389999999999</v>
      </c>
      <c r="M10" s="225">
        <v>1.644741251189638E-3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82.050000000000011</v>
      </c>
      <c r="C12" s="225">
        <v>8.5256496846392874E-2</v>
      </c>
      <c r="D12" s="191">
        <v>84.048000000000002</v>
      </c>
      <c r="E12" s="225">
        <v>8.7043966275227064E-2</v>
      </c>
      <c r="F12" s="191">
        <v>84.048000000000002</v>
      </c>
      <c r="G12" s="226">
        <v>8.6895208398381399E-2</v>
      </c>
      <c r="H12" s="188">
        <v>45284.840000000011</v>
      </c>
      <c r="I12" s="225">
        <v>0.12071541466892405</v>
      </c>
      <c r="J12" s="191">
        <v>41278.897999999994</v>
      </c>
      <c r="K12" s="225">
        <v>0.12308769087666786</v>
      </c>
      <c r="L12" s="191">
        <v>45606.843000000001</v>
      </c>
      <c r="M12" s="225">
        <v>0.12556984945833827</v>
      </c>
      <c r="N12" s="83"/>
      <c r="O12" s="92"/>
      <c r="X12" s="77"/>
    </row>
    <row r="13" spans="1:24" x14ac:dyDescent="0.2">
      <c r="A13" s="204" t="s">
        <v>43</v>
      </c>
      <c r="B13" s="188">
        <v>16.406099999999991</v>
      </c>
      <c r="C13" s="225">
        <v>1.5014942595650768E-2</v>
      </c>
      <c r="D13" s="191">
        <v>16.386099999999992</v>
      </c>
      <c r="E13" s="225">
        <v>1.4997365958381787E-2</v>
      </c>
      <c r="F13" s="191">
        <v>16.361599999999992</v>
      </c>
      <c r="G13" s="226">
        <v>1.5003821244457538E-2</v>
      </c>
      <c r="H13" s="188">
        <v>8264.9180000000015</v>
      </c>
      <c r="I13" s="225">
        <v>4.3656480842205227E-2</v>
      </c>
      <c r="J13" s="191">
        <v>15845.156000000001</v>
      </c>
      <c r="K13" s="225">
        <v>5.4258939842803333E-2</v>
      </c>
      <c r="L13" s="191">
        <v>9714.8139999999985</v>
      </c>
      <c r="M13" s="225">
        <v>3.9703661076226936E-2</v>
      </c>
      <c r="N13" s="83"/>
      <c r="O13" s="92"/>
      <c r="X13" s="77"/>
    </row>
    <row r="14" spans="1:24" x14ac:dyDescent="0.2">
      <c r="A14" s="204" t="s">
        <v>44</v>
      </c>
      <c r="B14" s="188">
        <v>475</v>
      </c>
      <c r="C14" s="225">
        <v>0.40546308151941957</v>
      </c>
      <c r="D14" s="191">
        <v>475</v>
      </c>
      <c r="E14" s="225">
        <v>0.40546308151941957</v>
      </c>
      <c r="F14" s="191">
        <v>475</v>
      </c>
      <c r="G14" s="226">
        <v>0.40546308151941957</v>
      </c>
      <c r="H14" s="188">
        <v>46979.98</v>
      </c>
      <c r="I14" s="225">
        <v>0.39632184823397543</v>
      </c>
      <c r="J14" s="191">
        <v>39547.14</v>
      </c>
      <c r="K14" s="225">
        <v>0.36753654251223916</v>
      </c>
      <c r="L14" s="191">
        <v>32109.99</v>
      </c>
      <c r="M14" s="225">
        <v>0.34441356412803437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10.91</v>
      </c>
      <c r="C15" s="225">
        <v>3.2143834674034692E-2</v>
      </c>
      <c r="D15" s="191">
        <v>10.91</v>
      </c>
      <c r="E15" s="227">
        <v>3.2143834674034692E-2</v>
      </c>
      <c r="F15" s="191">
        <v>10.91</v>
      </c>
      <c r="G15" s="228">
        <v>3.2143834674034692E-2</v>
      </c>
      <c r="H15" s="188">
        <v>2020.3349999999998</v>
      </c>
      <c r="I15" s="225">
        <v>3.7326500046012956E-2</v>
      </c>
      <c r="J15" s="191">
        <v>1191.9960000000001</v>
      </c>
      <c r="K15" s="227">
        <v>2.6571537271799742E-2</v>
      </c>
      <c r="L15" s="191">
        <v>1554.0559999999998</v>
      </c>
      <c r="M15" s="227">
        <v>2.8033286686831509E-2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91.286589999999805</v>
      </c>
      <c r="C16" s="225">
        <v>4.4159936886421898E-2</v>
      </c>
      <c r="D16" s="189">
        <v>91.44167999999982</v>
      </c>
      <c r="E16" s="227">
        <v>4.4318138347470747E-2</v>
      </c>
      <c r="F16" s="189">
        <v>91.010409999999865</v>
      </c>
      <c r="G16" s="228">
        <v>4.4255927007040931E-2</v>
      </c>
      <c r="H16" s="188">
        <v>1534.1619999999989</v>
      </c>
      <c r="I16" s="225">
        <v>3.4954268513576095E-2</v>
      </c>
      <c r="J16" s="189">
        <v>3846.8160000000062</v>
      </c>
      <c r="K16" s="227">
        <v>4.5179145229818314E-2</v>
      </c>
      <c r="L16" s="189">
        <v>8042.3340000000089</v>
      </c>
      <c r="M16" s="227">
        <v>4.3701548728455442E-2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15" x14ac:dyDescent="0.2">
      <c r="A18" s="234"/>
      <c r="B18" s="503" t="s">
        <v>242</v>
      </c>
      <c r="C18" s="504"/>
      <c r="D18" s="504"/>
      <c r="E18" s="504"/>
      <c r="F18" s="504"/>
      <c r="G18" s="50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6.1034400871765537E-2</v>
      </c>
      <c r="J19" s="94" t="str">
        <f>A9</f>
        <v>JE</v>
      </c>
      <c r="K19" s="83">
        <f t="shared" ref="K19:K26" si="0">H9+J9+L9</f>
        <v>3209841.1</v>
      </c>
      <c r="L19" s="94" t="str">
        <f>A9</f>
        <v>JE</v>
      </c>
      <c r="M19" s="92">
        <f>K19/'6.1, 6.2'!B5</f>
        <v>0.41137148591179956</v>
      </c>
      <c r="N19" s="85"/>
      <c r="O19" s="75"/>
    </row>
    <row r="20" spans="1:15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5.4445196032013109E-2</v>
      </c>
      <c r="J20" s="94" t="str">
        <f t="shared" ref="J20:J26" si="1">A10</f>
        <v>PE</v>
      </c>
      <c r="K20" s="83">
        <f t="shared" si="0"/>
        <v>20712.593000000001</v>
      </c>
      <c r="L20" s="94" t="str">
        <f t="shared" ref="L20:L26" si="2">A10</f>
        <v>PE</v>
      </c>
      <c r="M20" s="92">
        <f>K20/'6.1, 6.2'!C5</f>
        <v>1.9108616404025919E-3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4.4314211101825332E-2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98" t="s">
        <v>53</v>
      </c>
      <c r="B22" s="500">
        <f>SUM(B23,D23,F23)</f>
        <v>803187.43990763824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4.7405119274333024E-2</v>
      </c>
      <c r="J22" s="94" t="str">
        <f t="shared" si="1"/>
        <v>PSE</v>
      </c>
      <c r="K22" s="83">
        <f t="shared" si="0"/>
        <v>132170.58100000001</v>
      </c>
      <c r="L22" s="94" t="str">
        <f t="shared" si="2"/>
        <v>PSE</v>
      </c>
      <c r="M22" s="92">
        <f>K22/'6.1, 6.2'!E5</f>
        <v>0.12309848394801434</v>
      </c>
      <c r="N22" s="85"/>
      <c r="O22" s="75"/>
    </row>
    <row r="23" spans="1:15" x14ac:dyDescent="0.2">
      <c r="A23" s="499"/>
      <c r="B23" s="352">
        <f>SUM(B24:B27)</f>
        <v>274088.76028412289</v>
      </c>
      <c r="C23" s="356">
        <v>5.066191805699749E-2</v>
      </c>
      <c r="D23" s="354">
        <f>SUM(D24:D27)</f>
        <v>259852.90974294458</v>
      </c>
      <c r="E23" s="356">
        <v>5.1567015320476119E-2</v>
      </c>
      <c r="F23" s="354">
        <f>SUM(F24:F27)</f>
        <v>269245.76988057082</v>
      </c>
      <c r="G23" s="356">
        <v>5.1713710926955883E-2</v>
      </c>
      <c r="H23" s="75"/>
      <c r="I23" s="75"/>
      <c r="J23" s="94" t="str">
        <f t="shared" si="1"/>
        <v>VE</v>
      </c>
      <c r="K23" s="83">
        <f t="shared" si="0"/>
        <v>33824.887999999999</v>
      </c>
      <c r="L23" s="94" t="str">
        <f t="shared" si="2"/>
        <v>VE</v>
      </c>
      <c r="M23" s="92">
        <f>K23/'6.1, 6.2'!F5</f>
        <v>4.6588915970541121E-2</v>
      </c>
      <c r="N23" s="85"/>
      <c r="O23" s="75"/>
    </row>
    <row r="24" spans="1:15" x14ac:dyDescent="0.2">
      <c r="A24" s="178" t="s">
        <v>8</v>
      </c>
      <c r="B24" s="188">
        <v>38571.989650201001</v>
      </c>
      <c r="C24" s="225">
        <v>6.0838912983917887E-2</v>
      </c>
      <c r="D24" s="189">
        <v>38583.519769472201</v>
      </c>
      <c r="E24" s="225">
        <v>6.4907904622965931E-2</v>
      </c>
      <c r="F24" s="189">
        <v>39359.5824325836</v>
      </c>
      <c r="G24" s="225">
        <v>5.7833252493143021E-2</v>
      </c>
      <c r="H24" s="75"/>
      <c r="I24" s="75"/>
      <c r="J24" s="94" t="str">
        <f t="shared" si="1"/>
        <v>PVE</v>
      </c>
      <c r="K24" s="83">
        <f t="shared" si="0"/>
        <v>118637.11</v>
      </c>
      <c r="L24" s="94" t="str">
        <f t="shared" si="2"/>
        <v>PVE</v>
      </c>
      <c r="M24" s="92">
        <f>K24/'6.1, 6.2'!G5</f>
        <v>0.37147062295606725</v>
      </c>
      <c r="N24" s="85"/>
      <c r="O24" s="93"/>
    </row>
    <row r="25" spans="1:15" x14ac:dyDescent="0.2">
      <c r="A25" s="178" t="s">
        <v>9</v>
      </c>
      <c r="B25" s="188">
        <v>106429.04011433139</v>
      </c>
      <c r="C25" s="225">
        <v>5.3185589649304775E-2</v>
      </c>
      <c r="D25" s="191">
        <v>104286.86377734761</v>
      </c>
      <c r="E25" s="225">
        <v>5.4601426746274322E-2</v>
      </c>
      <c r="F25" s="191">
        <v>114913.65740811529</v>
      </c>
      <c r="G25" s="225">
        <v>5.5518812770404567E-2</v>
      </c>
      <c r="H25" s="75"/>
      <c r="I25" s="75"/>
      <c r="J25" s="94" t="str">
        <f t="shared" si="1"/>
        <v>VTE</v>
      </c>
      <c r="K25" s="83">
        <f t="shared" si="0"/>
        <v>4766.3869999999997</v>
      </c>
      <c r="L25" s="94" t="str">
        <f t="shared" si="2"/>
        <v>VTE</v>
      </c>
      <c r="M25" s="92">
        <f>K25/'6.1, 6.2'!H5</f>
        <v>3.086598392155274E-2</v>
      </c>
      <c r="N25" s="85"/>
      <c r="O25" s="93"/>
    </row>
    <row r="26" spans="1:15" x14ac:dyDescent="0.2">
      <c r="A26" s="178" t="s">
        <v>138</v>
      </c>
      <c r="B26" s="188">
        <v>35906.367729662103</v>
      </c>
      <c r="C26" s="225">
        <v>4.4090257166786662E-2</v>
      </c>
      <c r="D26" s="191">
        <v>34680.589824083101</v>
      </c>
      <c r="E26" s="227">
        <v>4.5936656312323132E-2</v>
      </c>
      <c r="F26" s="191">
        <v>31198.3159197444</v>
      </c>
      <c r="G26" s="227">
        <v>4.2881312706333274E-2</v>
      </c>
      <c r="H26" s="75"/>
      <c r="I26" s="75"/>
      <c r="J26" s="94" t="str">
        <f t="shared" si="1"/>
        <v>FVE</v>
      </c>
      <c r="K26" s="83">
        <f t="shared" si="0"/>
        <v>13423.312000000013</v>
      </c>
      <c r="L26" s="94" t="str">
        <f t="shared" si="2"/>
        <v>FVE</v>
      </c>
      <c r="M26" s="92">
        <f>K26/'6.1, 6.2'!I5</f>
        <v>4.2877081712909576E-2</v>
      </c>
      <c r="N26" s="85"/>
      <c r="O26" s="93"/>
    </row>
    <row r="27" spans="1:15" x14ac:dyDescent="0.2">
      <c r="A27" s="178" t="s">
        <v>136</v>
      </c>
      <c r="B27" s="188">
        <v>93181.362789928389</v>
      </c>
      <c r="C27" s="225">
        <v>4.7525010925640765E-2</v>
      </c>
      <c r="D27" s="189">
        <v>82301.936372041702</v>
      </c>
      <c r="E27" s="227">
        <v>4.624317202000227E-2</v>
      </c>
      <c r="F27" s="189">
        <v>83774.214120127508</v>
      </c>
      <c r="G27" s="227">
        <v>4.8465511666708302E-2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0.47552447552447552</v>
      </c>
      <c r="J31" s="94" t="str">
        <f t="shared" ref="J31:J38" si="5">A9</f>
        <v>JE</v>
      </c>
      <c r="K31" s="77">
        <f t="shared" ref="K31:K38" si="6">H9</f>
        <v>1110410.81</v>
      </c>
      <c r="L31" s="77">
        <f t="shared" ref="L31:L38" si="7">J9</f>
        <v>995405.31</v>
      </c>
      <c r="M31" s="77">
        <f t="shared" ref="M31:M38" si="8">L9</f>
        <v>1104024.98</v>
      </c>
    </row>
    <row r="32" spans="1:15" x14ac:dyDescent="0.2">
      <c r="H32" s="94" t="str">
        <f t="shared" si="3"/>
        <v>PE</v>
      </c>
      <c r="I32" s="95">
        <f t="shared" si="4"/>
        <v>1.518339068396499E-3</v>
      </c>
      <c r="J32" s="94" t="str">
        <f t="shared" si="5"/>
        <v>PE</v>
      </c>
      <c r="K32" s="77">
        <f t="shared" si="6"/>
        <v>8213.9979999999996</v>
      </c>
      <c r="L32" s="77">
        <f t="shared" si="7"/>
        <v>7060.7560000000003</v>
      </c>
      <c r="M32" s="77">
        <f t="shared" si="8"/>
        <v>5437.8389999999999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8.6895208398381399E-2</v>
      </c>
      <c r="J34" s="94" t="str">
        <f t="shared" si="5"/>
        <v>PSE</v>
      </c>
      <c r="K34" s="77">
        <f t="shared" si="6"/>
        <v>45284.840000000011</v>
      </c>
      <c r="L34" s="77">
        <f t="shared" si="7"/>
        <v>41278.897999999994</v>
      </c>
      <c r="M34" s="77">
        <f t="shared" si="8"/>
        <v>45606.843000000001</v>
      </c>
    </row>
    <row r="35" spans="8:13" ht="13.5" customHeight="1" x14ac:dyDescent="0.2">
      <c r="H35" s="94" t="str">
        <f t="shared" si="3"/>
        <v>VE</v>
      </c>
      <c r="I35" s="95">
        <f t="shared" si="4"/>
        <v>1.5003821244457538E-2</v>
      </c>
      <c r="J35" s="94" t="str">
        <f t="shared" si="5"/>
        <v>VE</v>
      </c>
      <c r="K35" s="77">
        <f t="shared" si="6"/>
        <v>8264.9180000000015</v>
      </c>
      <c r="L35" s="77">
        <f t="shared" si="7"/>
        <v>15845.156000000001</v>
      </c>
      <c r="M35" s="77">
        <f t="shared" si="8"/>
        <v>9714.8139999999985</v>
      </c>
    </row>
    <row r="36" spans="8:13" ht="12.75" customHeight="1" x14ac:dyDescent="0.2">
      <c r="H36" s="94" t="str">
        <f t="shared" si="3"/>
        <v>PVE</v>
      </c>
      <c r="I36" s="95">
        <f t="shared" si="4"/>
        <v>0.40546308151941957</v>
      </c>
      <c r="J36" s="94" t="str">
        <f t="shared" si="5"/>
        <v>PVE</v>
      </c>
      <c r="K36" s="77">
        <f t="shared" si="6"/>
        <v>46979.98</v>
      </c>
      <c r="L36" s="77">
        <f t="shared" si="7"/>
        <v>39547.14</v>
      </c>
      <c r="M36" s="77">
        <f t="shared" si="8"/>
        <v>32109.99</v>
      </c>
    </row>
    <row r="37" spans="8:13" ht="12.75" customHeight="1" x14ac:dyDescent="0.2">
      <c r="H37" s="94" t="str">
        <f t="shared" si="3"/>
        <v>VTE</v>
      </c>
      <c r="I37" s="95">
        <f t="shared" si="4"/>
        <v>3.2143834674034692E-2</v>
      </c>
      <c r="J37" s="94" t="str">
        <f t="shared" si="5"/>
        <v>VTE</v>
      </c>
      <c r="K37" s="77">
        <f t="shared" si="6"/>
        <v>2020.3349999999998</v>
      </c>
      <c r="L37" s="77">
        <f t="shared" si="7"/>
        <v>1191.9960000000001</v>
      </c>
      <c r="M37" s="77">
        <f t="shared" si="8"/>
        <v>1554.0559999999998</v>
      </c>
    </row>
    <row r="38" spans="8:13" ht="12.75" customHeight="1" x14ac:dyDescent="0.2">
      <c r="H38" s="94" t="str">
        <f t="shared" si="3"/>
        <v>FVE</v>
      </c>
      <c r="I38" s="95">
        <f t="shared" si="4"/>
        <v>4.4255927007040931E-2</v>
      </c>
      <c r="J38" s="94" t="str">
        <f t="shared" si="5"/>
        <v>FVE</v>
      </c>
      <c r="K38" s="77">
        <f t="shared" si="6"/>
        <v>1534.1619999999989</v>
      </c>
      <c r="L38" s="77">
        <f t="shared" si="7"/>
        <v>3846.8160000000062</v>
      </c>
      <c r="M38" s="77">
        <f t="shared" si="8"/>
        <v>8042.3340000000089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2021</v>
      </c>
      <c r="N1" s="75"/>
      <c r="O1" s="75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24"/>
    </row>
    <row r="4" spans="1:21" ht="13.5" customHeight="1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79"/>
    </row>
    <row r="5" spans="1:21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91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91"/>
    </row>
    <row r="7" spans="1:21" x14ac:dyDescent="0.2">
      <c r="A7" s="501" t="s">
        <v>53</v>
      </c>
      <c r="B7" s="448">
        <f>F8</f>
        <v>372.99226999999962</v>
      </c>
      <c r="C7" s="449"/>
      <c r="D7" s="449"/>
      <c r="E7" s="449"/>
      <c r="F7" s="449"/>
      <c r="G7" s="450"/>
      <c r="H7" s="448">
        <f>SUM(H8,J8,L8)</f>
        <v>309338.06400000001</v>
      </c>
      <c r="I7" s="449"/>
      <c r="J7" s="449"/>
      <c r="K7" s="449"/>
      <c r="L7" s="449"/>
      <c r="M7" s="449"/>
      <c r="N7" s="80"/>
    </row>
    <row r="8" spans="1:21" x14ac:dyDescent="0.2">
      <c r="A8" s="502"/>
      <c r="B8" s="352">
        <f>SUM(B9:B16)</f>
        <v>373.54208999999969</v>
      </c>
      <c r="C8" s="353">
        <v>1.7506702155541287E-2</v>
      </c>
      <c r="D8" s="354">
        <f>SUM(D9:D16)</f>
        <v>373.32380999999975</v>
      </c>
      <c r="E8" s="353">
        <v>1.7497080299432102E-2</v>
      </c>
      <c r="F8" s="354">
        <f>SUM(F9:F16)</f>
        <v>372.99226999999962</v>
      </c>
      <c r="G8" s="355">
        <v>1.7487520207418311E-2</v>
      </c>
      <c r="H8" s="352">
        <f>SUM(H9:H16)</f>
        <v>108323.477</v>
      </c>
      <c r="I8" s="353">
        <v>1.3132315239322347E-2</v>
      </c>
      <c r="J8" s="354">
        <f>SUM(J9:J16)</f>
        <v>95812.274000000005</v>
      </c>
      <c r="K8" s="353">
        <v>1.3234565818599931E-2</v>
      </c>
      <c r="L8" s="354">
        <f>SUM(L9:L16)</f>
        <v>105202.31299999999</v>
      </c>
      <c r="M8" s="353">
        <v>1.4043031702471292E-2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182.59900000000002</v>
      </c>
      <c r="C10" s="225">
        <v>1.8168230376810767E-2</v>
      </c>
      <c r="D10" s="191">
        <v>182.59900000000002</v>
      </c>
      <c r="E10" s="225">
        <v>1.8168230376810767E-2</v>
      </c>
      <c r="F10" s="191">
        <v>182.59900000000002</v>
      </c>
      <c r="G10" s="226">
        <v>1.8168230376810767E-2</v>
      </c>
      <c r="H10" s="188">
        <v>64822.075000000004</v>
      </c>
      <c r="I10" s="225">
        <v>1.5648911486362171E-2</v>
      </c>
      <c r="J10" s="191">
        <v>52853.241999999998</v>
      </c>
      <c r="K10" s="225">
        <v>1.5586656973235588E-2</v>
      </c>
      <c r="L10" s="191">
        <v>52996.544000000002</v>
      </c>
      <c r="M10" s="225">
        <v>1.6029456202599362E-2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58.042000000000023</v>
      </c>
      <c r="C12" s="225">
        <v>6.0310269225573879E-2</v>
      </c>
      <c r="D12" s="191">
        <v>58.042000000000023</v>
      </c>
      <c r="E12" s="225">
        <v>6.0110959101307961E-2</v>
      </c>
      <c r="F12" s="191">
        <v>58.242000000000026</v>
      </c>
      <c r="G12" s="226">
        <v>6.0215004848878394E-2</v>
      </c>
      <c r="H12" s="188">
        <v>32989.014000000003</v>
      </c>
      <c r="I12" s="225">
        <v>8.7938535380249552E-2</v>
      </c>
      <c r="J12" s="191">
        <v>27534.955000000005</v>
      </c>
      <c r="K12" s="225">
        <v>8.2105244896386556E-2</v>
      </c>
      <c r="L12" s="191">
        <v>31354.231</v>
      </c>
      <c r="M12" s="225">
        <v>8.6327967637487277E-2</v>
      </c>
      <c r="N12" s="83"/>
      <c r="O12" s="92"/>
    </row>
    <row r="13" spans="1:21" x14ac:dyDescent="0.2">
      <c r="A13" s="204" t="s">
        <v>43</v>
      </c>
      <c r="B13" s="188">
        <v>30.026899999999966</v>
      </c>
      <c r="C13" s="225">
        <v>2.7480765070635054E-2</v>
      </c>
      <c r="D13" s="191">
        <v>30.026899999999966</v>
      </c>
      <c r="E13" s="225">
        <v>2.7482098113384746E-2</v>
      </c>
      <c r="F13" s="191">
        <v>30.001899999999967</v>
      </c>
      <c r="G13" s="226">
        <v>2.7512171462087471E-2</v>
      </c>
      <c r="H13" s="188">
        <v>7586.9380000000001</v>
      </c>
      <c r="I13" s="225">
        <v>4.0075293360200159E-2</v>
      </c>
      <c r="J13" s="191">
        <v>10003.645000000006</v>
      </c>
      <c r="K13" s="225">
        <v>3.4255716527105233E-2</v>
      </c>
      <c r="L13" s="191">
        <v>11536.248999999996</v>
      </c>
      <c r="M13" s="225">
        <v>4.714771897711699E-2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10.204499999999999</v>
      </c>
      <c r="C15" s="225">
        <v>3.0065239315415857E-2</v>
      </c>
      <c r="D15" s="191">
        <v>10.204499999999999</v>
      </c>
      <c r="E15" s="227">
        <v>3.0065239315415857E-2</v>
      </c>
      <c r="F15" s="191">
        <v>10.204499999999999</v>
      </c>
      <c r="G15" s="228">
        <v>3.0065239315415857E-2</v>
      </c>
      <c r="H15" s="188">
        <v>1380.8809999999999</v>
      </c>
      <c r="I15" s="225">
        <v>2.5512330732298565E-2</v>
      </c>
      <c r="J15" s="191">
        <v>1736.279</v>
      </c>
      <c r="K15" s="227">
        <v>3.8704494111341969E-2</v>
      </c>
      <c r="L15" s="191">
        <v>1601.9949999999999</v>
      </c>
      <c r="M15" s="227">
        <v>2.8898048143613003E-2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92.66968999999969</v>
      </c>
      <c r="C16" s="225">
        <v>4.4829012253434788E-2</v>
      </c>
      <c r="D16" s="189">
        <v>92.451409999999697</v>
      </c>
      <c r="E16" s="227">
        <v>4.48075142407569E-2</v>
      </c>
      <c r="F16" s="189">
        <v>91.944869999999668</v>
      </c>
      <c r="G16" s="228">
        <v>4.4710329899534114E-2</v>
      </c>
      <c r="H16" s="188">
        <v>1544.568999999997</v>
      </c>
      <c r="I16" s="225">
        <v>3.5191381069108511E-2</v>
      </c>
      <c r="J16" s="189">
        <v>3684.1529999999984</v>
      </c>
      <c r="K16" s="227">
        <v>4.3268740546953767E-2</v>
      </c>
      <c r="L16" s="189">
        <v>7713.2940000000135</v>
      </c>
      <c r="M16" s="227">
        <v>4.1913565589032135E-2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20" x14ac:dyDescent="0.2">
      <c r="A18" s="234"/>
      <c r="B18" s="503" t="s">
        <v>242</v>
      </c>
      <c r="C18" s="504"/>
      <c r="D18" s="504"/>
      <c r="E18" s="504"/>
      <c r="F18" s="504"/>
      <c r="G18" s="504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6.437797557431657E-2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6.0959446645669324E-2</v>
      </c>
      <c r="J20" s="94" t="str">
        <f t="shared" ref="J20:J26" si="1">A10</f>
        <v>PE</v>
      </c>
      <c r="K20" s="83">
        <f t="shared" si="0"/>
        <v>170671.861</v>
      </c>
      <c r="L20" s="94" t="str">
        <f t="shared" ref="L20:L26" si="2">A10</f>
        <v>PE</v>
      </c>
      <c r="M20" s="92">
        <f>K20/'6.1, 6.2'!C5</f>
        <v>1.5745508651718455E-2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6.3083859595180841E-2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98" t="s">
        <v>53</v>
      </c>
      <c r="B22" s="500">
        <f>SUM(B23,D23,F23)</f>
        <v>980503.80700000003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6.3653238723822822E-2</v>
      </c>
      <c r="J22" s="94" t="str">
        <f t="shared" si="1"/>
        <v>PSE</v>
      </c>
      <c r="K22" s="83">
        <f t="shared" si="0"/>
        <v>91878.200000000012</v>
      </c>
      <c r="L22" s="94" t="str">
        <f t="shared" si="2"/>
        <v>PSE</v>
      </c>
      <c r="M22" s="92">
        <f>K22/'6.1, 6.2'!E5</f>
        <v>8.5571744046978593E-2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99"/>
      <c r="B23" s="352">
        <f>SUM(B24:B27)</f>
        <v>340786.62900000002</v>
      </c>
      <c r="C23" s="356">
        <v>6.299019432763843E-2</v>
      </c>
      <c r="D23" s="354">
        <f>SUM(D24:D27)</f>
        <v>317299.8</v>
      </c>
      <c r="E23" s="356">
        <v>6.2967175022092536E-2</v>
      </c>
      <c r="F23" s="354">
        <f>SUM(F24:F27)</f>
        <v>322417.37800000003</v>
      </c>
      <c r="G23" s="356">
        <v>6.1926317695222756E-2</v>
      </c>
      <c r="H23" s="75"/>
      <c r="I23" s="75"/>
      <c r="J23" s="94" t="str">
        <f t="shared" si="1"/>
        <v>VE</v>
      </c>
      <c r="K23" s="83">
        <f t="shared" si="0"/>
        <v>29126.832000000002</v>
      </c>
      <c r="L23" s="94" t="str">
        <f t="shared" si="2"/>
        <v>VE</v>
      </c>
      <c r="M23" s="92">
        <f>K23/'6.1, 6.2'!F5</f>
        <v>4.0118019859698234E-2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41156.351999999999</v>
      </c>
      <c r="C24" s="225">
        <v>6.4915181736041105E-2</v>
      </c>
      <c r="D24" s="189">
        <v>40189.775000000001</v>
      </c>
      <c r="E24" s="225">
        <v>6.7610059893562294E-2</v>
      </c>
      <c r="F24" s="189">
        <v>41551.872000000003</v>
      </c>
      <c r="G24" s="225">
        <v>6.1054507096329973E-2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123068.31600000001</v>
      </c>
      <c r="C25" s="225">
        <v>6.150070456874842E-2</v>
      </c>
      <c r="D25" s="191">
        <v>115427.13099999999</v>
      </c>
      <c r="E25" s="225">
        <v>6.0434131486444102E-2</v>
      </c>
      <c r="F25" s="191">
        <v>126094.99099999999</v>
      </c>
      <c r="G25" s="225">
        <v>6.0920906657353134E-2</v>
      </c>
      <c r="H25" s="75"/>
      <c r="I25" s="75"/>
      <c r="J25" s="94" t="str">
        <f t="shared" si="1"/>
        <v>VTE</v>
      </c>
      <c r="K25" s="83">
        <f t="shared" si="0"/>
        <v>4719.1549999999997</v>
      </c>
      <c r="L25" s="94" t="str">
        <f t="shared" si="2"/>
        <v>VTE</v>
      </c>
      <c r="M25" s="92">
        <f>K25/'6.1, 6.2'!H5</f>
        <v>3.0560120769319656E-2</v>
      </c>
      <c r="N25" s="85"/>
      <c r="O25" s="93"/>
    </row>
    <row r="26" spans="1:20" x14ac:dyDescent="0.2">
      <c r="A26" s="178" t="s">
        <v>138</v>
      </c>
      <c r="B26" s="188">
        <v>51492.201000000001</v>
      </c>
      <c r="C26" s="225">
        <v>6.3228461348887155E-2</v>
      </c>
      <c r="D26" s="191">
        <v>47334.027999999998</v>
      </c>
      <c r="E26" s="227">
        <v>6.2696943366399804E-2</v>
      </c>
      <c r="F26" s="191">
        <v>46071.034</v>
      </c>
      <c r="G26" s="227">
        <v>6.3323495432900195E-2</v>
      </c>
      <c r="H26" s="75"/>
      <c r="I26" s="75"/>
      <c r="J26" s="94" t="str">
        <f t="shared" si="1"/>
        <v>FVE</v>
      </c>
      <c r="K26" s="83">
        <f t="shared" si="0"/>
        <v>12942.016000000009</v>
      </c>
      <c r="L26" s="94" t="str">
        <f t="shared" si="2"/>
        <v>FVE</v>
      </c>
      <c r="M26" s="92">
        <f>K26/'6.1, 6.2'!I5</f>
        <v>4.1339713891905591E-2</v>
      </c>
      <c r="N26" s="85"/>
      <c r="O26" s="93"/>
    </row>
    <row r="27" spans="1:20" x14ac:dyDescent="0.2">
      <c r="A27" s="178" t="s">
        <v>136</v>
      </c>
      <c r="B27" s="188">
        <v>125069.75999999999</v>
      </c>
      <c r="C27" s="225">
        <v>6.3788954491549102E-2</v>
      </c>
      <c r="D27" s="189">
        <v>114348.86599999999</v>
      </c>
      <c r="E27" s="227">
        <v>6.4249451638983476E-2</v>
      </c>
      <c r="F27" s="189">
        <v>108699.481</v>
      </c>
      <c r="G27" s="227">
        <v>6.2885411936140265E-2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1.8168230376810767E-2</v>
      </c>
      <c r="J32" s="94" t="str">
        <f t="shared" si="5"/>
        <v>PE</v>
      </c>
      <c r="K32" s="77">
        <f t="shared" si="6"/>
        <v>64822.075000000004</v>
      </c>
      <c r="L32" s="77">
        <f t="shared" si="7"/>
        <v>52853.241999999998</v>
      </c>
      <c r="M32" s="77">
        <f t="shared" si="8"/>
        <v>52996.544000000002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6.0215004848878394E-2</v>
      </c>
      <c r="J34" s="94" t="str">
        <f t="shared" si="5"/>
        <v>PSE</v>
      </c>
      <c r="K34" s="77">
        <f t="shared" si="6"/>
        <v>32989.014000000003</v>
      </c>
      <c r="L34" s="77">
        <f t="shared" si="7"/>
        <v>27534.955000000005</v>
      </c>
      <c r="M34" s="77">
        <f t="shared" si="8"/>
        <v>31354.231</v>
      </c>
    </row>
    <row r="35" spans="8:13" ht="12.75" customHeight="1" x14ac:dyDescent="0.2">
      <c r="H35" s="94" t="str">
        <f t="shared" si="3"/>
        <v>VE</v>
      </c>
      <c r="I35" s="95">
        <f t="shared" si="4"/>
        <v>2.7512171462087471E-2</v>
      </c>
      <c r="J35" s="94" t="str">
        <f t="shared" si="5"/>
        <v>VE</v>
      </c>
      <c r="K35" s="77">
        <f t="shared" si="6"/>
        <v>7586.9380000000001</v>
      </c>
      <c r="L35" s="77">
        <f t="shared" si="7"/>
        <v>10003.645000000006</v>
      </c>
      <c r="M35" s="77">
        <f t="shared" si="8"/>
        <v>11536.248999999996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3.0065239315415857E-2</v>
      </c>
      <c r="J37" s="94" t="str">
        <f t="shared" si="5"/>
        <v>VTE</v>
      </c>
      <c r="K37" s="77">
        <f t="shared" si="6"/>
        <v>1380.8809999999999</v>
      </c>
      <c r="L37" s="77">
        <f t="shared" si="7"/>
        <v>1736.279</v>
      </c>
      <c r="M37" s="77">
        <f t="shared" si="8"/>
        <v>1601.9949999999999</v>
      </c>
    </row>
    <row r="38" spans="8:13" ht="12.75" customHeight="1" x14ac:dyDescent="0.2">
      <c r="H38" s="94" t="str">
        <f t="shared" si="3"/>
        <v>FVE</v>
      </c>
      <c r="I38" s="95">
        <f t="shared" si="4"/>
        <v>4.4710329899534114E-2</v>
      </c>
      <c r="J38" s="94" t="str">
        <f t="shared" si="5"/>
        <v>FVE</v>
      </c>
      <c r="K38" s="77">
        <f t="shared" si="6"/>
        <v>1544.568999999997</v>
      </c>
      <c r="L38" s="77">
        <f t="shared" si="7"/>
        <v>3684.1529999999984</v>
      </c>
      <c r="M38" s="77">
        <f t="shared" si="8"/>
        <v>7713.2940000000135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334</v>
      </c>
      <c r="M1" s="53" t="str">
        <f>Titulní!A35</f>
        <v>I. čtvrtletí 2021</v>
      </c>
    </row>
    <row r="2" spans="1:24" ht="6" customHeight="1" x14ac:dyDescent="0.2">
      <c r="A2" s="282"/>
    </row>
    <row r="3" spans="1:24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24"/>
    </row>
    <row r="4" spans="1:24" ht="13.5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79"/>
    </row>
    <row r="5" spans="1:24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1" t="s">
        <v>53</v>
      </c>
      <c r="B7" s="448">
        <f>F8</f>
        <v>232.82790999999986</v>
      </c>
      <c r="C7" s="449"/>
      <c r="D7" s="449"/>
      <c r="E7" s="449"/>
      <c r="F7" s="449"/>
      <c r="G7" s="450"/>
      <c r="H7" s="448">
        <f>SUM(H8,J8,L8)</f>
        <v>116279.511</v>
      </c>
      <c r="I7" s="449"/>
      <c r="J7" s="449"/>
      <c r="K7" s="449"/>
      <c r="L7" s="449"/>
      <c r="M7" s="449"/>
      <c r="N7" s="80"/>
    </row>
    <row r="8" spans="1:24" x14ac:dyDescent="0.2">
      <c r="A8" s="502"/>
      <c r="B8" s="352">
        <f>SUM(B9:B16)</f>
        <v>233.14411999999987</v>
      </c>
      <c r="C8" s="353">
        <v>1.0926706193017707E-2</v>
      </c>
      <c r="D8" s="354">
        <f>SUM(D9:D16)</f>
        <v>233.20304999999985</v>
      </c>
      <c r="E8" s="353">
        <v>1.0929847983503863E-2</v>
      </c>
      <c r="F8" s="354">
        <f>SUM(F9:F16)</f>
        <v>232.82790999999986</v>
      </c>
      <c r="G8" s="355">
        <v>1.0915997752382306E-2</v>
      </c>
      <c r="H8" s="352">
        <f>SUM(H9:H16)</f>
        <v>34216.90800000001</v>
      </c>
      <c r="I8" s="353">
        <v>4.148197923621773E-3</v>
      </c>
      <c r="J8" s="354">
        <f>SUM(J9:J16)</f>
        <v>38605.460999999996</v>
      </c>
      <c r="K8" s="353">
        <v>5.3325789403755579E-3</v>
      </c>
      <c r="L8" s="354">
        <f>SUM(L9:L16)</f>
        <v>43457.142</v>
      </c>
      <c r="M8" s="353">
        <v>5.8009183011479672E-3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4.835</v>
      </c>
      <c r="C10" s="225">
        <v>4.8107269958696407E-4</v>
      </c>
      <c r="D10" s="191">
        <v>4.835</v>
      </c>
      <c r="E10" s="225">
        <v>4.8107269958696407E-4</v>
      </c>
      <c r="F10" s="191">
        <v>4.835</v>
      </c>
      <c r="G10" s="226">
        <v>4.8107269958696407E-4</v>
      </c>
      <c r="H10" s="188">
        <v>2296.7469999999998</v>
      </c>
      <c r="I10" s="225">
        <v>5.5446528840009902E-4</v>
      </c>
      <c r="J10" s="191">
        <v>2205.83</v>
      </c>
      <c r="K10" s="225">
        <v>6.5050911259657937E-4</v>
      </c>
      <c r="L10" s="191">
        <v>2452.6780000000003</v>
      </c>
      <c r="M10" s="225">
        <v>7.4184261109703684E-4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40.119000000000014</v>
      </c>
      <c r="C12" s="225">
        <v>4.1686842132607392E-2</v>
      </c>
      <c r="D12" s="191">
        <v>40.119000000000014</v>
      </c>
      <c r="E12" s="225">
        <v>4.1549077705547256E-2</v>
      </c>
      <c r="F12" s="191">
        <v>40.119000000000014</v>
      </c>
      <c r="G12" s="226">
        <v>4.1478070456580335E-2</v>
      </c>
      <c r="H12" s="188">
        <v>17039.897000000004</v>
      </c>
      <c r="I12" s="225">
        <v>4.5423109196604319E-2</v>
      </c>
      <c r="J12" s="191">
        <v>14044.922999999997</v>
      </c>
      <c r="K12" s="225">
        <v>4.1879924716270348E-2</v>
      </c>
      <c r="L12" s="191">
        <v>14425.894000000002</v>
      </c>
      <c r="M12" s="225">
        <v>3.9718981159953246E-2</v>
      </c>
      <c r="N12" s="83"/>
      <c r="O12" s="92"/>
      <c r="X12" s="77"/>
    </row>
    <row r="13" spans="1:24" x14ac:dyDescent="0.2">
      <c r="A13" s="204" t="s">
        <v>43</v>
      </c>
      <c r="B13" s="188">
        <v>26.112299999999976</v>
      </c>
      <c r="C13" s="225">
        <v>2.3898104091795821E-2</v>
      </c>
      <c r="D13" s="191">
        <v>26.223299999999977</v>
      </c>
      <c r="E13" s="225">
        <v>2.4000856014331232E-2</v>
      </c>
      <c r="F13" s="191">
        <v>26.018299999999979</v>
      </c>
      <c r="G13" s="226">
        <v>2.3859153278693371E-2</v>
      </c>
      <c r="H13" s="188">
        <v>5131.1890000000012</v>
      </c>
      <c r="I13" s="225">
        <v>2.7103675351193346E-2</v>
      </c>
      <c r="J13" s="191">
        <v>7973.9919999999993</v>
      </c>
      <c r="K13" s="225">
        <v>2.7305528089151977E-2</v>
      </c>
      <c r="L13" s="191">
        <v>9416.8160000000025</v>
      </c>
      <c r="M13" s="225">
        <v>3.8485767291189639E-2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50.096199999999996</v>
      </c>
      <c r="C15" s="225">
        <v>0.14759706421607485</v>
      </c>
      <c r="D15" s="191">
        <v>50.096199999999996</v>
      </c>
      <c r="E15" s="227">
        <v>0.14759706421607485</v>
      </c>
      <c r="F15" s="191">
        <v>50.096199999999996</v>
      </c>
      <c r="G15" s="228">
        <v>0.14759706421607485</v>
      </c>
      <c r="H15" s="188">
        <v>8567.6239999999998</v>
      </c>
      <c r="I15" s="225">
        <v>0.15829029226847119</v>
      </c>
      <c r="J15" s="191">
        <v>10689.142000000002</v>
      </c>
      <c r="K15" s="227">
        <v>0.23827842967305263</v>
      </c>
      <c r="L15" s="191">
        <v>7853.1629999999977</v>
      </c>
      <c r="M15" s="227">
        <v>0.14166154229797237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111.98161999999989</v>
      </c>
      <c r="C16" s="225">
        <v>5.4171168751503213E-2</v>
      </c>
      <c r="D16" s="189">
        <v>111.92954999999988</v>
      </c>
      <c r="E16" s="227">
        <v>5.4247792495393223E-2</v>
      </c>
      <c r="F16" s="189">
        <v>111.75940999999989</v>
      </c>
      <c r="G16" s="228">
        <v>5.4345610478075665E-2</v>
      </c>
      <c r="H16" s="188">
        <v>1181.4509999999996</v>
      </c>
      <c r="I16" s="225">
        <v>2.6918119135810305E-2</v>
      </c>
      <c r="J16" s="189">
        <v>3691.5739999999992</v>
      </c>
      <c r="K16" s="227">
        <v>4.3355896895671903E-2</v>
      </c>
      <c r="L16" s="189">
        <v>9308.5909999999949</v>
      </c>
      <c r="M16" s="227">
        <v>5.0582311450850098E-2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15" x14ac:dyDescent="0.2">
      <c r="A18" s="234"/>
      <c r="B18" s="503" t="s">
        <v>242</v>
      </c>
      <c r="C18" s="504"/>
      <c r="D18" s="504"/>
      <c r="E18" s="504"/>
      <c r="F18" s="504"/>
      <c r="G18" s="50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1.1819911759553726E-2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5.6186493569694351E-2</v>
      </c>
      <c r="J20" s="94" t="str">
        <f t="shared" ref="J20:J26" si="1">A10</f>
        <v>PE</v>
      </c>
      <c r="K20" s="83">
        <f t="shared" si="0"/>
        <v>6955.2549999999992</v>
      </c>
      <c r="L20" s="94" t="str">
        <f t="shared" ref="L20:L26" si="2">A10</f>
        <v>PE</v>
      </c>
      <c r="M20" s="92">
        <f>K20/'6.1, 6.2'!C5</f>
        <v>6.4166422710658811E-4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4.5645211000840853E-2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98" t="s">
        <v>53</v>
      </c>
      <c r="B22" s="500">
        <f>SUM(B23,D23,F23)</f>
        <v>735252.10600000003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4.9698751230298703E-2</v>
      </c>
      <c r="J22" s="94" t="str">
        <f t="shared" si="1"/>
        <v>PSE</v>
      </c>
      <c r="K22" s="83">
        <f t="shared" si="0"/>
        <v>45510.714</v>
      </c>
      <c r="L22" s="94" t="str">
        <f t="shared" si="2"/>
        <v>PSE</v>
      </c>
      <c r="M22" s="92">
        <f>K22/'6.1, 6.2'!E5</f>
        <v>4.2386890141548755E-2</v>
      </c>
      <c r="N22" s="85"/>
      <c r="O22" s="75"/>
    </row>
    <row r="23" spans="1:15" x14ac:dyDescent="0.2">
      <c r="A23" s="499"/>
      <c r="B23" s="352">
        <f>SUM(B24:B27)</f>
        <v>257114.103</v>
      </c>
      <c r="C23" s="356">
        <v>4.752436256044084E-2</v>
      </c>
      <c r="D23" s="354">
        <f>SUM(D24:D27)</f>
        <v>235392.016</v>
      </c>
      <c r="E23" s="356">
        <v>4.6712825757454647E-2</v>
      </c>
      <c r="F23" s="354">
        <f>SUM(F24:F27)</f>
        <v>242745.98700000002</v>
      </c>
      <c r="G23" s="356">
        <v>4.6623929527155987E-2</v>
      </c>
      <c r="H23" s="75"/>
      <c r="I23" s="75"/>
      <c r="J23" s="94" t="str">
        <f t="shared" si="1"/>
        <v>VE</v>
      </c>
      <c r="K23" s="83">
        <f t="shared" si="0"/>
        <v>22521.997000000003</v>
      </c>
      <c r="L23" s="94" t="str">
        <f t="shared" si="2"/>
        <v>VE</v>
      </c>
      <c r="M23" s="92">
        <f>K23/'6.1, 6.2'!F5</f>
        <v>3.1020810053289147E-2</v>
      </c>
      <c r="N23" s="85"/>
      <c r="O23" s="75"/>
    </row>
    <row r="24" spans="1:15" x14ac:dyDescent="0.2">
      <c r="A24" s="178" t="s">
        <v>8</v>
      </c>
      <c r="B24" s="188">
        <v>8176.3069999999998</v>
      </c>
      <c r="C24" s="225">
        <v>1.2896343554323402E-2</v>
      </c>
      <c r="D24" s="189">
        <v>7016.9669999999996</v>
      </c>
      <c r="E24" s="225">
        <v>1.180443431547328E-2</v>
      </c>
      <c r="F24" s="189">
        <v>7371.0190000000002</v>
      </c>
      <c r="G24" s="225">
        <v>1.0830653594684807E-2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114028.75900000001</v>
      </c>
      <c r="C25" s="225">
        <v>5.6983383274700962E-2</v>
      </c>
      <c r="D25" s="191">
        <v>104845.304</v>
      </c>
      <c r="E25" s="225">
        <v>5.4893809044532206E-2</v>
      </c>
      <c r="F25" s="191">
        <v>117169.97</v>
      </c>
      <c r="G25" s="225">
        <v>5.6608916411397085E-2</v>
      </c>
      <c r="H25" s="75"/>
      <c r="I25" s="75"/>
      <c r="J25" s="94" t="str">
        <f t="shared" si="1"/>
        <v>VTE</v>
      </c>
      <c r="K25" s="83">
        <f t="shared" si="0"/>
        <v>27109.929</v>
      </c>
      <c r="L25" s="94" t="str">
        <f t="shared" si="2"/>
        <v>VTE</v>
      </c>
      <c r="M25" s="92">
        <f>K25/'6.1, 6.2'!H5</f>
        <v>0.17555742591368187</v>
      </c>
      <c r="N25" s="85"/>
      <c r="O25" s="93"/>
    </row>
    <row r="26" spans="1:15" x14ac:dyDescent="0.2">
      <c r="A26" s="178" t="s">
        <v>138</v>
      </c>
      <c r="B26" s="188">
        <v>37257.904000000002</v>
      </c>
      <c r="C26" s="225">
        <v>4.5749839728244444E-2</v>
      </c>
      <c r="D26" s="191">
        <v>34249.199999999997</v>
      </c>
      <c r="E26" s="227">
        <v>4.5365252936946335E-2</v>
      </c>
      <c r="F26" s="191">
        <v>33335.341999999997</v>
      </c>
      <c r="G26" s="227">
        <v>4.5818602137107797E-2</v>
      </c>
      <c r="H26" s="75"/>
      <c r="I26" s="75"/>
      <c r="J26" s="94" t="str">
        <f t="shared" si="1"/>
        <v>FVE</v>
      </c>
      <c r="K26" s="83">
        <f t="shared" si="0"/>
        <v>14181.615999999995</v>
      </c>
      <c r="L26" s="94" t="str">
        <f t="shared" si="2"/>
        <v>FVE</v>
      </c>
      <c r="M26" s="92">
        <f>K26/'6.1, 6.2'!I5</f>
        <v>4.529927547337833E-2</v>
      </c>
      <c r="N26" s="85"/>
      <c r="O26" s="93"/>
    </row>
    <row r="27" spans="1:15" x14ac:dyDescent="0.2">
      <c r="A27" s="178" t="s">
        <v>136</v>
      </c>
      <c r="B27" s="188">
        <v>97651.133000000002</v>
      </c>
      <c r="C27" s="225">
        <v>4.9804714416859908E-2</v>
      </c>
      <c r="D27" s="189">
        <v>89280.544999999998</v>
      </c>
      <c r="E27" s="227">
        <v>5.0164258369467245E-2</v>
      </c>
      <c r="F27" s="189">
        <v>84869.656000000003</v>
      </c>
      <c r="G27" s="227">
        <v>4.9099252630640612E-2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4.8107269958696407E-4</v>
      </c>
      <c r="J32" s="94" t="str">
        <f t="shared" si="5"/>
        <v>PE</v>
      </c>
      <c r="K32" s="77">
        <f t="shared" si="6"/>
        <v>2296.7469999999998</v>
      </c>
      <c r="L32" s="77">
        <f t="shared" si="7"/>
        <v>2205.83</v>
      </c>
      <c r="M32" s="77">
        <f t="shared" si="8"/>
        <v>2452.6780000000003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4.1478070456580335E-2</v>
      </c>
      <c r="J34" s="94" t="str">
        <f t="shared" si="5"/>
        <v>PSE</v>
      </c>
      <c r="K34" s="77">
        <f t="shared" si="6"/>
        <v>17039.897000000004</v>
      </c>
      <c r="L34" s="77">
        <f t="shared" si="7"/>
        <v>14044.922999999997</v>
      </c>
      <c r="M34" s="77">
        <f t="shared" si="8"/>
        <v>14425.894000000002</v>
      </c>
    </row>
    <row r="35" spans="8:13" ht="13.5" customHeight="1" x14ac:dyDescent="0.2">
      <c r="H35" s="94" t="str">
        <f t="shared" si="3"/>
        <v>VE</v>
      </c>
      <c r="I35" s="95">
        <f t="shared" si="4"/>
        <v>2.3859153278693371E-2</v>
      </c>
      <c r="J35" s="94" t="str">
        <f t="shared" si="5"/>
        <v>VE</v>
      </c>
      <c r="K35" s="77">
        <f t="shared" si="6"/>
        <v>5131.1890000000012</v>
      </c>
      <c r="L35" s="77">
        <f t="shared" si="7"/>
        <v>7973.9919999999993</v>
      </c>
      <c r="M35" s="77">
        <f t="shared" si="8"/>
        <v>9416.8160000000025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0.14759706421607485</v>
      </c>
      <c r="J37" s="94" t="str">
        <f t="shared" si="5"/>
        <v>VTE</v>
      </c>
      <c r="K37" s="77">
        <f t="shared" si="6"/>
        <v>8567.6239999999998</v>
      </c>
      <c r="L37" s="77">
        <f t="shared" si="7"/>
        <v>10689.142000000002</v>
      </c>
      <c r="M37" s="77">
        <f t="shared" si="8"/>
        <v>7853.1629999999977</v>
      </c>
    </row>
    <row r="38" spans="8:13" ht="12.75" customHeight="1" x14ac:dyDescent="0.2">
      <c r="H38" s="94" t="str">
        <f t="shared" si="3"/>
        <v>FVE</v>
      </c>
      <c r="I38" s="95">
        <f t="shared" si="4"/>
        <v>5.4345610478075665E-2</v>
      </c>
      <c r="J38" s="94" t="str">
        <f t="shared" si="5"/>
        <v>FVE</v>
      </c>
      <c r="K38" s="77">
        <f t="shared" si="6"/>
        <v>1181.4509999999996</v>
      </c>
      <c r="L38" s="77">
        <f t="shared" si="7"/>
        <v>3691.5739999999992</v>
      </c>
      <c r="M38" s="77">
        <f t="shared" si="8"/>
        <v>9308.5909999999949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335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2021</v>
      </c>
      <c r="N1" s="75"/>
      <c r="O1" s="75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24"/>
    </row>
    <row r="4" spans="1:21" ht="13.5" customHeight="1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79"/>
    </row>
    <row r="5" spans="1:21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91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91"/>
    </row>
    <row r="7" spans="1:21" x14ac:dyDescent="0.2">
      <c r="A7" s="501" t="s">
        <v>53</v>
      </c>
      <c r="B7" s="448">
        <f>F8</f>
        <v>1482.1375000000007</v>
      </c>
      <c r="C7" s="449"/>
      <c r="D7" s="449"/>
      <c r="E7" s="449"/>
      <c r="F7" s="449"/>
      <c r="G7" s="450"/>
      <c r="H7" s="448">
        <f>SUM(H8,J8,L8)</f>
        <v>1187221.1469999999</v>
      </c>
      <c r="I7" s="449"/>
      <c r="J7" s="449"/>
      <c r="K7" s="449"/>
      <c r="L7" s="449"/>
      <c r="M7" s="449"/>
      <c r="N7" s="80"/>
    </row>
    <row r="8" spans="1:21" x14ac:dyDescent="0.2">
      <c r="A8" s="502"/>
      <c r="B8" s="352">
        <f>SUM(B9:B16)</f>
        <v>1483.8355500000007</v>
      </c>
      <c r="C8" s="353">
        <v>6.9542543443106578E-2</v>
      </c>
      <c r="D8" s="354">
        <f>SUM(D9:D16)</f>
        <v>1482.7316100000005</v>
      </c>
      <c r="E8" s="353">
        <v>6.9493221026208502E-2</v>
      </c>
      <c r="F8" s="354">
        <f>SUM(F9:F16)</f>
        <v>1482.1375000000007</v>
      </c>
      <c r="G8" s="355">
        <v>6.9489133062791086E-2</v>
      </c>
      <c r="H8" s="352">
        <f>SUM(H9:H16)</f>
        <v>436083.03100000002</v>
      </c>
      <c r="I8" s="353">
        <v>5.2867393036240704E-2</v>
      </c>
      <c r="J8" s="354">
        <f>SUM(J9:J16)</f>
        <v>401682.7269999999</v>
      </c>
      <c r="K8" s="353">
        <v>5.5484503881790818E-2</v>
      </c>
      <c r="L8" s="354">
        <f>SUM(L9:L16)</f>
        <v>349455.38900000002</v>
      </c>
      <c r="M8" s="353">
        <v>4.6647387936484236E-2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1282.4810000000002</v>
      </c>
      <c r="C10" s="225">
        <v>0.12760425994601643</v>
      </c>
      <c r="D10" s="191">
        <v>1282.4810000000002</v>
      </c>
      <c r="E10" s="225">
        <v>0.12760425994601643</v>
      </c>
      <c r="F10" s="191">
        <v>1282.4810000000002</v>
      </c>
      <c r="G10" s="226">
        <v>0.12760425994601643</v>
      </c>
      <c r="H10" s="188">
        <v>375806.19200000004</v>
      </c>
      <c r="I10" s="225">
        <v>9.0724615567070746E-2</v>
      </c>
      <c r="J10" s="191">
        <v>347051.78999999986</v>
      </c>
      <c r="K10" s="225">
        <v>0.10234712191689946</v>
      </c>
      <c r="L10" s="191">
        <v>288184.05200000003</v>
      </c>
      <c r="M10" s="225">
        <v>8.7164809083052991E-2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94.055999999999969</v>
      </c>
      <c r="C12" s="225">
        <v>9.7731688816384207E-2</v>
      </c>
      <c r="D12" s="191">
        <v>93.051999999999964</v>
      </c>
      <c r="E12" s="225">
        <v>9.6368921923691536E-2</v>
      </c>
      <c r="F12" s="191">
        <v>92.901999999999958</v>
      </c>
      <c r="G12" s="226">
        <v>9.6049146328602994E-2</v>
      </c>
      <c r="H12" s="188">
        <v>45693.521999999983</v>
      </c>
      <c r="I12" s="225">
        <v>0.12180483481698512</v>
      </c>
      <c r="J12" s="191">
        <v>39789.481999999996</v>
      </c>
      <c r="K12" s="225">
        <v>0.1186464682404734</v>
      </c>
      <c r="L12" s="191">
        <v>42004.914999999986</v>
      </c>
      <c r="M12" s="225">
        <v>0.11565261934618656</v>
      </c>
      <c r="N12" s="83"/>
      <c r="O12" s="92"/>
    </row>
    <row r="13" spans="1:21" x14ac:dyDescent="0.2">
      <c r="A13" s="204" t="s">
        <v>43</v>
      </c>
      <c r="B13" s="188">
        <v>17.919399999999985</v>
      </c>
      <c r="C13" s="225">
        <v>1.6399922123387294E-2</v>
      </c>
      <c r="D13" s="191">
        <v>17.904399999999985</v>
      </c>
      <c r="E13" s="225">
        <v>1.6386988915315467E-2</v>
      </c>
      <c r="F13" s="191">
        <v>17.744399999999985</v>
      </c>
      <c r="G13" s="226">
        <v>1.6271868624715934E-2</v>
      </c>
      <c r="H13" s="188">
        <v>7810.6089999999986</v>
      </c>
      <c r="I13" s="225">
        <v>4.1256755623522892E-2</v>
      </c>
      <c r="J13" s="191">
        <v>7058.7739999999994</v>
      </c>
      <c r="K13" s="225">
        <v>2.4171525596210237E-2</v>
      </c>
      <c r="L13" s="191">
        <v>8279.9219999999987</v>
      </c>
      <c r="M13" s="225">
        <v>3.3839373232014025E-2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28.4</v>
      </c>
      <c r="C15" s="225">
        <v>8.3674143422785091E-2</v>
      </c>
      <c r="D15" s="191">
        <v>28.4</v>
      </c>
      <c r="E15" s="227">
        <v>8.3674143422785091E-2</v>
      </c>
      <c r="F15" s="191">
        <v>28.4</v>
      </c>
      <c r="G15" s="228">
        <v>8.3674143422785091E-2</v>
      </c>
      <c r="H15" s="188">
        <v>5588.3880000000008</v>
      </c>
      <c r="I15" s="225">
        <v>0.10324771136427291</v>
      </c>
      <c r="J15" s="191">
        <v>5443.8310000000001</v>
      </c>
      <c r="K15" s="227">
        <v>0.12135188231997326</v>
      </c>
      <c r="L15" s="191">
        <v>5924.3680000000004</v>
      </c>
      <c r="M15" s="227">
        <v>0.10686841824380244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60.979150000000359</v>
      </c>
      <c r="C16" s="225">
        <v>2.9498696526923347E-2</v>
      </c>
      <c r="D16" s="189">
        <v>60.894210000000356</v>
      </c>
      <c r="E16" s="227">
        <v>2.9512996954342459E-2</v>
      </c>
      <c r="F16" s="189">
        <v>60.610100000000337</v>
      </c>
      <c r="G16" s="228">
        <v>2.9473069745422204E-2</v>
      </c>
      <c r="H16" s="188">
        <v>1184.3199999999974</v>
      </c>
      <c r="I16" s="225">
        <v>2.6983486285019693E-2</v>
      </c>
      <c r="J16" s="189">
        <v>2338.8500000000067</v>
      </c>
      <c r="K16" s="227">
        <v>2.7468754372644989E-2</v>
      </c>
      <c r="L16" s="189">
        <v>5062.1319999999942</v>
      </c>
      <c r="M16" s="227">
        <v>2.7507314203547514E-2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20" x14ac:dyDescent="0.2">
      <c r="A18" s="234"/>
      <c r="B18" s="503" t="s">
        <v>242</v>
      </c>
      <c r="C18" s="504"/>
      <c r="D18" s="504"/>
      <c r="E18" s="504"/>
      <c r="F18" s="504"/>
      <c r="G18" s="504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0.25134208695740112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0.1070400777685574</v>
      </c>
      <c r="J20" s="94" t="str">
        <f t="shared" ref="J20:J26" si="1">A10</f>
        <v>PE</v>
      </c>
      <c r="K20" s="83">
        <f t="shared" si="0"/>
        <v>1011042.0339999999</v>
      </c>
      <c r="L20" s="94" t="str">
        <f t="shared" ref="L20:L26" si="2">A10</f>
        <v>PE</v>
      </c>
      <c r="M20" s="92">
        <f>K20/'6.1, 6.2'!C5</f>
        <v>9.3274726134251404E-2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8.5303015003062713E-2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98" t="s">
        <v>53</v>
      </c>
      <c r="B22" s="500">
        <f>SUM(B23,D23,F23)</f>
        <v>1806402.3460000001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8.9681031773106087E-2</v>
      </c>
      <c r="J22" s="94" t="str">
        <f t="shared" si="1"/>
        <v>PSE</v>
      </c>
      <c r="K22" s="83">
        <f t="shared" si="0"/>
        <v>127487.91899999997</v>
      </c>
      <c r="L22" s="94" t="str">
        <f t="shared" si="2"/>
        <v>PSE</v>
      </c>
      <c r="M22" s="92">
        <f>K22/'6.1, 6.2'!E5</f>
        <v>0.11873723662141765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99"/>
      <c r="B23" s="352">
        <f>SUM(B24:B27)</f>
        <v>615721.12400000007</v>
      </c>
      <c r="C23" s="356">
        <v>0.11380843598881915</v>
      </c>
      <c r="D23" s="354">
        <f>SUM(D24:D27)</f>
        <v>581143.24900000007</v>
      </c>
      <c r="E23" s="356">
        <v>0.11532610065524942</v>
      </c>
      <c r="F23" s="354">
        <f>SUM(F24:F27)</f>
        <v>609537.973</v>
      </c>
      <c r="G23" s="356">
        <v>0.11707322476674972</v>
      </c>
      <c r="H23" s="75"/>
      <c r="I23" s="75"/>
      <c r="J23" s="94" t="str">
        <f t="shared" si="1"/>
        <v>VE</v>
      </c>
      <c r="K23" s="83">
        <f t="shared" si="0"/>
        <v>23149.304999999997</v>
      </c>
      <c r="L23" s="94" t="str">
        <f t="shared" si="2"/>
        <v>VE</v>
      </c>
      <c r="M23" s="92">
        <f>K23/'6.1, 6.2'!F5</f>
        <v>3.1884836556485489E-2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161079.087</v>
      </c>
      <c r="C24" s="225">
        <v>0.25406717792870898</v>
      </c>
      <c r="D24" s="189">
        <v>149912.36600000001</v>
      </c>
      <c r="E24" s="225">
        <v>0.25219310245070126</v>
      </c>
      <c r="F24" s="189">
        <v>168822.323</v>
      </c>
      <c r="G24" s="225">
        <v>0.24806015280424454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208802.698</v>
      </c>
      <c r="C25" s="225">
        <v>0.10434459055128045</v>
      </c>
      <c r="D25" s="191">
        <v>206118.95600000001</v>
      </c>
      <c r="E25" s="225">
        <v>0.10791760984471309</v>
      </c>
      <c r="F25" s="191">
        <v>225270.98199999999</v>
      </c>
      <c r="G25" s="225">
        <v>0.1088363015707125</v>
      </c>
      <c r="H25" s="75"/>
      <c r="I25" s="75"/>
      <c r="J25" s="94" t="str">
        <f t="shared" si="1"/>
        <v>VTE</v>
      </c>
      <c r="K25" s="83">
        <f t="shared" si="0"/>
        <v>16956.587</v>
      </c>
      <c r="L25" s="94" t="str">
        <f t="shared" si="2"/>
        <v>VTE</v>
      </c>
      <c r="M25" s="92">
        <f>K25/'6.1, 6.2'!H5</f>
        <v>0.1098068079042701</v>
      </c>
      <c r="N25" s="85"/>
      <c r="O25" s="93"/>
    </row>
    <row r="26" spans="1:20" x14ac:dyDescent="0.2">
      <c r="A26" s="178" t="s">
        <v>138</v>
      </c>
      <c r="B26" s="188">
        <v>69628.585999999996</v>
      </c>
      <c r="C26" s="225">
        <v>8.5498546831949657E-2</v>
      </c>
      <c r="D26" s="191">
        <v>64005.839</v>
      </c>
      <c r="E26" s="227">
        <v>8.4779821884203563E-2</v>
      </c>
      <c r="F26" s="191">
        <v>62297.997000000003</v>
      </c>
      <c r="G26" s="227">
        <v>8.5627054268161876E-2</v>
      </c>
      <c r="H26" s="75"/>
      <c r="I26" s="75"/>
      <c r="J26" s="94" t="str">
        <f t="shared" si="1"/>
        <v>FVE</v>
      </c>
      <c r="K26" s="83">
        <f t="shared" si="0"/>
        <v>8585.3019999999979</v>
      </c>
      <c r="L26" s="94" t="str">
        <f t="shared" si="2"/>
        <v>FVE</v>
      </c>
      <c r="M26" s="92">
        <f>K26/'6.1, 6.2'!I5</f>
        <v>2.7423388161133821E-2</v>
      </c>
      <c r="N26" s="85"/>
      <c r="O26" s="93"/>
    </row>
    <row r="27" spans="1:20" x14ac:dyDescent="0.2">
      <c r="A27" s="178" t="s">
        <v>136</v>
      </c>
      <c r="B27" s="188">
        <v>176210.753</v>
      </c>
      <c r="C27" s="225">
        <v>8.9872241731643196E-2</v>
      </c>
      <c r="D27" s="189">
        <v>161106.08799999999</v>
      </c>
      <c r="E27" s="227">
        <v>9.0521035947149803E-2</v>
      </c>
      <c r="F27" s="189">
        <v>153146.671</v>
      </c>
      <c r="G27" s="227">
        <v>8.8599240804871429E-2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0.12760425994601643</v>
      </c>
      <c r="J32" s="94" t="str">
        <f t="shared" si="5"/>
        <v>PE</v>
      </c>
      <c r="K32" s="77">
        <f t="shared" si="6"/>
        <v>375806.19200000004</v>
      </c>
      <c r="L32" s="77">
        <f t="shared" si="7"/>
        <v>347051.78999999986</v>
      </c>
      <c r="M32" s="77">
        <f t="shared" si="8"/>
        <v>288184.05200000003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9.6049146328602994E-2</v>
      </c>
      <c r="J34" s="94" t="str">
        <f t="shared" si="5"/>
        <v>PSE</v>
      </c>
      <c r="K34" s="77">
        <f t="shared" si="6"/>
        <v>45693.521999999983</v>
      </c>
      <c r="L34" s="77">
        <f t="shared" si="7"/>
        <v>39789.481999999996</v>
      </c>
      <c r="M34" s="77">
        <f t="shared" si="8"/>
        <v>42004.914999999986</v>
      </c>
    </row>
    <row r="35" spans="8:13" ht="12.75" customHeight="1" x14ac:dyDescent="0.2">
      <c r="H35" s="94" t="str">
        <f t="shared" si="3"/>
        <v>VE</v>
      </c>
      <c r="I35" s="95">
        <f t="shared" si="4"/>
        <v>1.6271868624715934E-2</v>
      </c>
      <c r="J35" s="94" t="str">
        <f t="shared" si="5"/>
        <v>VE</v>
      </c>
      <c r="K35" s="77">
        <f t="shared" si="6"/>
        <v>7810.6089999999986</v>
      </c>
      <c r="L35" s="77">
        <f t="shared" si="7"/>
        <v>7058.7739999999994</v>
      </c>
      <c r="M35" s="77">
        <f t="shared" si="8"/>
        <v>8279.9219999999987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8.3674143422785091E-2</v>
      </c>
      <c r="J37" s="94" t="str">
        <f t="shared" si="5"/>
        <v>VTE</v>
      </c>
      <c r="K37" s="77">
        <f t="shared" si="6"/>
        <v>5588.3880000000008</v>
      </c>
      <c r="L37" s="77">
        <f t="shared" si="7"/>
        <v>5443.8310000000001</v>
      </c>
      <c r="M37" s="77">
        <f t="shared" si="8"/>
        <v>5924.3680000000004</v>
      </c>
    </row>
    <row r="38" spans="8:13" ht="12.75" customHeight="1" x14ac:dyDescent="0.2">
      <c r="H38" s="94" t="str">
        <f t="shared" si="3"/>
        <v>FVE</v>
      </c>
      <c r="I38" s="95">
        <f t="shared" si="4"/>
        <v>2.9473069745422204E-2</v>
      </c>
      <c r="J38" s="94" t="str">
        <f t="shared" si="5"/>
        <v>FVE</v>
      </c>
      <c r="K38" s="77">
        <f t="shared" si="6"/>
        <v>1184.3199999999974</v>
      </c>
      <c r="L38" s="77">
        <f t="shared" si="7"/>
        <v>2338.8500000000067</v>
      </c>
      <c r="M38" s="77">
        <f t="shared" si="8"/>
        <v>5062.1319999999942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336</v>
      </c>
      <c r="M1" s="53" t="str">
        <f>Titulní!A35</f>
        <v>I. čtvrtletí 2021</v>
      </c>
    </row>
    <row r="2" spans="1:24" ht="6" customHeight="1" x14ac:dyDescent="0.2">
      <c r="A2" s="282"/>
    </row>
    <row r="3" spans="1:24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24"/>
    </row>
    <row r="4" spans="1:24" ht="13.5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79"/>
    </row>
    <row r="5" spans="1:24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1" t="s">
        <v>53</v>
      </c>
      <c r="B7" s="448">
        <f>F8</f>
        <v>1049.0609199999999</v>
      </c>
      <c r="C7" s="449"/>
      <c r="D7" s="449"/>
      <c r="E7" s="449"/>
      <c r="F7" s="449"/>
      <c r="G7" s="450"/>
      <c r="H7" s="448">
        <f>SUM(H8,J8,L8)</f>
        <v>433214.97500000003</v>
      </c>
      <c r="I7" s="449"/>
      <c r="J7" s="449"/>
      <c r="K7" s="449"/>
      <c r="L7" s="449"/>
      <c r="M7" s="449"/>
      <c r="N7" s="80"/>
    </row>
    <row r="8" spans="1:24" x14ac:dyDescent="0.2">
      <c r="A8" s="502"/>
      <c r="B8" s="352">
        <f>SUM(B9:B16)</f>
        <v>1049.1370899999997</v>
      </c>
      <c r="C8" s="353">
        <v>4.9169641244340964E-2</v>
      </c>
      <c r="D8" s="354">
        <f>SUM(D9:D16)</f>
        <v>1049.0672499999998</v>
      </c>
      <c r="E8" s="353">
        <v>4.9168077205561628E-2</v>
      </c>
      <c r="F8" s="354">
        <f>SUM(F9:F16)</f>
        <v>1049.0609199999999</v>
      </c>
      <c r="G8" s="355">
        <v>4.9184595802247759E-2</v>
      </c>
      <c r="H8" s="352">
        <f>SUM(H9:H16)</f>
        <v>149619.20700000002</v>
      </c>
      <c r="I8" s="353">
        <v>1.8138695752735346E-2</v>
      </c>
      <c r="J8" s="354">
        <f>SUM(J9:J16)</f>
        <v>140003.47700000001</v>
      </c>
      <c r="K8" s="353">
        <v>1.9338704258176166E-2</v>
      </c>
      <c r="L8" s="354">
        <f>SUM(L9:L16)</f>
        <v>143592.29100000003</v>
      </c>
      <c r="M8" s="353">
        <v>1.9167554754651484E-2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111.60600000000001</v>
      </c>
      <c r="C10" s="225">
        <v>1.110457077768412E-2</v>
      </c>
      <c r="D10" s="191">
        <v>111.60600000000001</v>
      </c>
      <c r="E10" s="225">
        <v>1.110457077768412E-2</v>
      </c>
      <c r="F10" s="191">
        <v>111.60600000000001</v>
      </c>
      <c r="G10" s="226">
        <v>1.110457077768412E-2</v>
      </c>
      <c r="H10" s="188">
        <v>33261.076000000001</v>
      </c>
      <c r="I10" s="225">
        <v>8.0296663484648572E-3</v>
      </c>
      <c r="J10" s="191">
        <v>29022.886999999995</v>
      </c>
      <c r="K10" s="225">
        <v>8.5589789183032217E-3</v>
      </c>
      <c r="L10" s="191">
        <v>29725.799999999996</v>
      </c>
      <c r="M10" s="225">
        <v>8.9909336198833647E-3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118.65399999999993</v>
      </c>
      <c r="C12" s="225">
        <v>0.12329097351385609</v>
      </c>
      <c r="D12" s="191">
        <v>118.65399999999993</v>
      </c>
      <c r="E12" s="225">
        <v>0.12288352815558712</v>
      </c>
      <c r="F12" s="191">
        <v>119.03699999999992</v>
      </c>
      <c r="G12" s="226">
        <v>0.12306949507564867</v>
      </c>
      <c r="H12" s="188">
        <v>31117.280999999995</v>
      </c>
      <c r="I12" s="225">
        <v>8.2949072565662821E-2</v>
      </c>
      <c r="J12" s="191">
        <v>28981.196000000014</v>
      </c>
      <c r="K12" s="225">
        <v>8.6417725940361234E-2</v>
      </c>
      <c r="L12" s="191">
        <v>30886.602000000014</v>
      </c>
      <c r="M12" s="225">
        <v>8.5040439291524994E-2</v>
      </c>
      <c r="N12" s="83"/>
      <c r="O12" s="92"/>
      <c r="X12" s="77"/>
    </row>
    <row r="13" spans="1:24" x14ac:dyDescent="0.2">
      <c r="A13" s="204" t="s">
        <v>43</v>
      </c>
      <c r="B13" s="188">
        <v>12.95703999999999</v>
      </c>
      <c r="C13" s="225">
        <v>1.1858346091365454E-2</v>
      </c>
      <c r="D13" s="191">
        <v>12.95703999999999</v>
      </c>
      <c r="E13" s="225">
        <v>1.1858921318519422E-2</v>
      </c>
      <c r="F13" s="191">
        <v>12.70353999999999</v>
      </c>
      <c r="G13" s="226">
        <v>1.1649327897749367E-2</v>
      </c>
      <c r="H13" s="188">
        <v>4374.0640000000003</v>
      </c>
      <c r="I13" s="225">
        <v>2.3104432641507095E-2</v>
      </c>
      <c r="J13" s="191">
        <v>3808.0860000000002</v>
      </c>
      <c r="K13" s="225">
        <v>1.3040118329552677E-2</v>
      </c>
      <c r="L13" s="191">
        <v>5456.7870000000012</v>
      </c>
      <c r="M13" s="225">
        <v>2.2301448243184196E-2</v>
      </c>
      <c r="N13" s="83"/>
      <c r="O13" s="92"/>
      <c r="X13" s="77"/>
    </row>
    <row r="14" spans="1:24" x14ac:dyDescent="0.2">
      <c r="A14" s="204" t="s">
        <v>44</v>
      </c>
      <c r="B14" s="188">
        <v>650</v>
      </c>
      <c r="C14" s="225">
        <v>0.55484421681604779</v>
      </c>
      <c r="D14" s="191">
        <v>650</v>
      </c>
      <c r="E14" s="225">
        <v>0.55484421681604779</v>
      </c>
      <c r="F14" s="191">
        <v>650</v>
      </c>
      <c r="G14" s="226">
        <v>0.55484421681604779</v>
      </c>
      <c r="H14" s="188">
        <v>71559.990000000005</v>
      </c>
      <c r="I14" s="225">
        <v>0.60367815176602457</v>
      </c>
      <c r="J14" s="191">
        <v>68045.3</v>
      </c>
      <c r="K14" s="225">
        <v>0.63238793743891641</v>
      </c>
      <c r="L14" s="191">
        <v>61120.92</v>
      </c>
      <c r="M14" s="225">
        <v>0.65558643587196563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45.891999999999996</v>
      </c>
      <c r="C15" s="225">
        <v>0.13521034471684693</v>
      </c>
      <c r="D15" s="191">
        <v>45.891999999999996</v>
      </c>
      <c r="E15" s="227">
        <v>0.13521034471684693</v>
      </c>
      <c r="F15" s="191">
        <v>45.891999999999996</v>
      </c>
      <c r="G15" s="228">
        <v>0.13521034471684693</v>
      </c>
      <c r="H15" s="188">
        <v>6689.1329999999989</v>
      </c>
      <c r="I15" s="225">
        <v>0.12358441705572926</v>
      </c>
      <c r="J15" s="191">
        <v>5773.9670000000015</v>
      </c>
      <c r="K15" s="227">
        <v>0.12871115284501103</v>
      </c>
      <c r="L15" s="191">
        <v>6469.2540000000008</v>
      </c>
      <c r="M15" s="227">
        <v>0.11669750126889349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110.02805000000001</v>
      </c>
      <c r="C16" s="225">
        <v>5.3226128215941505E-2</v>
      </c>
      <c r="D16" s="189">
        <v>109.95821000000001</v>
      </c>
      <c r="E16" s="227">
        <v>5.3292362555240141E-2</v>
      </c>
      <c r="F16" s="189">
        <v>109.82237999999998</v>
      </c>
      <c r="G16" s="228">
        <v>5.3403684622665891E-2</v>
      </c>
      <c r="H16" s="188">
        <v>2617.6629999999964</v>
      </c>
      <c r="I16" s="225">
        <v>5.9640699860935863E-2</v>
      </c>
      <c r="J16" s="189">
        <v>4372.0410000000002</v>
      </c>
      <c r="K16" s="227">
        <v>5.1347679558814301E-2</v>
      </c>
      <c r="L16" s="189">
        <v>9932.9280000000035</v>
      </c>
      <c r="M16" s="227">
        <v>5.3974920341313737E-2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15" x14ac:dyDescent="0.2">
      <c r="A18" s="234"/>
      <c r="B18" s="503" t="s">
        <v>242</v>
      </c>
      <c r="C18" s="504"/>
      <c r="D18" s="504"/>
      <c r="E18" s="504"/>
      <c r="F18" s="504"/>
      <c r="G18" s="50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4.885115419942191E-2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7.0147280115057886E-2</v>
      </c>
      <c r="J20" s="94" t="str">
        <f t="shared" ref="J20:J26" si="1">A10</f>
        <v>PE</v>
      </c>
      <c r="K20" s="83">
        <f t="shared" si="0"/>
        <v>92009.762999999992</v>
      </c>
      <c r="L20" s="94" t="str">
        <f t="shared" ref="L20:L26" si="2">A10</f>
        <v>PE</v>
      </c>
      <c r="M20" s="92">
        <f>K20/'6.1, 6.2'!C5</f>
        <v>8.4884556298303014E-3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4.8129269649314049E-2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98" t="s">
        <v>53</v>
      </c>
      <c r="B22" s="500">
        <f>SUM(B23,D23,F23)</f>
        <v>914923.24093033408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5.33145967387922E-2</v>
      </c>
      <c r="J22" s="94" t="str">
        <f t="shared" si="1"/>
        <v>PSE</v>
      </c>
      <c r="K22" s="83">
        <f t="shared" si="0"/>
        <v>90985.079000000027</v>
      </c>
      <c r="L22" s="94" t="str">
        <f t="shared" si="2"/>
        <v>PSE</v>
      </c>
      <c r="M22" s="92">
        <f>K22/'6.1, 6.2'!E5</f>
        <v>8.4739926253258421E-2</v>
      </c>
      <c r="N22" s="85"/>
      <c r="O22" s="75"/>
    </row>
    <row r="23" spans="1:15" x14ac:dyDescent="0.2">
      <c r="A23" s="499"/>
      <c r="B23" s="352">
        <f>SUM(B24:B27)</f>
        <v>311776.17317844252</v>
      </c>
      <c r="C23" s="356">
        <v>5.7627970301726672E-2</v>
      </c>
      <c r="D23" s="354">
        <f>SUM(D24:D27)</f>
        <v>294442.59104776283</v>
      </c>
      <c r="E23" s="356">
        <v>5.8431231801794083E-2</v>
      </c>
      <c r="F23" s="354">
        <f>SUM(F24:F27)</f>
        <v>308704.47670412867</v>
      </c>
      <c r="G23" s="356">
        <v>5.9292497249690317E-2</v>
      </c>
      <c r="H23" s="75"/>
      <c r="I23" s="75"/>
      <c r="J23" s="94" t="str">
        <f t="shared" si="1"/>
        <v>VE</v>
      </c>
      <c r="K23" s="83">
        <f t="shared" si="0"/>
        <v>13638.937000000002</v>
      </c>
      <c r="L23" s="94" t="str">
        <f t="shared" si="2"/>
        <v>VE</v>
      </c>
      <c r="M23" s="92">
        <f>K23/'6.1, 6.2'!F5</f>
        <v>1.8785673135724924E-2</v>
      </c>
      <c r="N23" s="85"/>
      <c r="O23" s="75"/>
    </row>
    <row r="24" spans="1:15" x14ac:dyDescent="0.2">
      <c r="A24" s="178" t="s">
        <v>8</v>
      </c>
      <c r="B24" s="188">
        <v>26288.114000000001</v>
      </c>
      <c r="C24" s="225">
        <v>4.1463774481464412E-2</v>
      </c>
      <c r="D24" s="189">
        <v>29368.136999999999</v>
      </c>
      <c r="E24" s="225">
        <v>4.9405141022370563E-2</v>
      </c>
      <c r="F24" s="189">
        <v>37600.938999999998</v>
      </c>
      <c r="G24" s="225">
        <v>5.5249178593064836E-2</v>
      </c>
      <c r="H24" s="75"/>
      <c r="I24" s="75"/>
      <c r="J24" s="94" t="str">
        <f t="shared" si="1"/>
        <v>PVE</v>
      </c>
      <c r="K24" s="83">
        <f t="shared" si="0"/>
        <v>200726.21000000002</v>
      </c>
      <c r="L24" s="94" t="str">
        <f t="shared" si="2"/>
        <v>PVE</v>
      </c>
      <c r="M24" s="92">
        <f>K24/'6.1, 6.2'!G5</f>
        <v>0.6285039333165684</v>
      </c>
      <c r="N24" s="85"/>
      <c r="O24" s="93"/>
    </row>
    <row r="25" spans="1:15" x14ac:dyDescent="0.2">
      <c r="A25" s="178" t="s">
        <v>9</v>
      </c>
      <c r="B25" s="188">
        <v>141357.0793613352</v>
      </c>
      <c r="C25" s="225">
        <v>7.0640114848915303E-2</v>
      </c>
      <c r="D25" s="191">
        <v>133660.1771744373</v>
      </c>
      <c r="E25" s="225">
        <v>6.9980399338361435E-2</v>
      </c>
      <c r="F25" s="191">
        <v>144524.40581418489</v>
      </c>
      <c r="G25" s="225">
        <v>6.982480244846033E-2</v>
      </c>
      <c r="H25" s="75"/>
      <c r="I25" s="75"/>
      <c r="J25" s="94" t="str">
        <f t="shared" si="1"/>
        <v>VTE</v>
      </c>
      <c r="K25" s="83">
        <f t="shared" si="0"/>
        <v>18932.353999999999</v>
      </c>
      <c r="L25" s="94" t="str">
        <f t="shared" si="2"/>
        <v>VTE</v>
      </c>
      <c r="M25" s="92">
        <f>K25/'6.1, 6.2'!H5</f>
        <v>0.12260140315109636</v>
      </c>
      <c r="N25" s="85"/>
      <c r="O25" s="93"/>
    </row>
    <row r="26" spans="1:15" x14ac:dyDescent="0.2">
      <c r="A26" s="178" t="s">
        <v>138</v>
      </c>
      <c r="B26" s="188">
        <v>39366.628605760125</v>
      </c>
      <c r="C26" s="225">
        <v>4.8339191312395044E-2</v>
      </c>
      <c r="D26" s="191">
        <v>36303.100442303461</v>
      </c>
      <c r="E26" s="227">
        <v>4.8085775257829824E-2</v>
      </c>
      <c r="F26" s="191">
        <v>34878.349131149822</v>
      </c>
      <c r="G26" s="227">
        <v>4.7939427231293845E-2</v>
      </c>
      <c r="H26" s="75"/>
      <c r="I26" s="75"/>
      <c r="J26" s="94" t="str">
        <f t="shared" si="1"/>
        <v>FVE</v>
      </c>
      <c r="K26" s="83">
        <f t="shared" si="0"/>
        <v>16922.631999999998</v>
      </c>
      <c r="L26" s="94" t="str">
        <f t="shared" si="2"/>
        <v>FVE</v>
      </c>
      <c r="M26" s="92">
        <f>K26/'6.1, 6.2'!I5</f>
        <v>5.4054697906261703E-2</v>
      </c>
      <c r="N26" s="85"/>
      <c r="O26" s="93"/>
    </row>
    <row r="27" spans="1:15" x14ac:dyDescent="0.2">
      <c r="A27" s="178" t="s">
        <v>136</v>
      </c>
      <c r="B27" s="188">
        <v>104764.3512113472</v>
      </c>
      <c r="C27" s="225">
        <v>5.3432647761995328E-2</v>
      </c>
      <c r="D27" s="189">
        <v>95111.17643102209</v>
      </c>
      <c r="E27" s="227">
        <v>5.3440328218312017E-2</v>
      </c>
      <c r="F27" s="189">
        <v>91700.782758793997</v>
      </c>
      <c r="G27" s="227">
        <v>5.3051233047315745E-2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1.110457077768412E-2</v>
      </c>
      <c r="J32" s="94" t="str">
        <f t="shared" si="5"/>
        <v>PE</v>
      </c>
      <c r="K32" s="77">
        <f t="shared" si="6"/>
        <v>33261.076000000001</v>
      </c>
      <c r="L32" s="77">
        <f t="shared" si="7"/>
        <v>29022.886999999995</v>
      </c>
      <c r="M32" s="77">
        <f t="shared" si="8"/>
        <v>29725.799999999996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0.12306949507564867</v>
      </c>
      <c r="J34" s="94" t="str">
        <f t="shared" si="5"/>
        <v>PSE</v>
      </c>
      <c r="K34" s="77">
        <f t="shared" si="6"/>
        <v>31117.280999999995</v>
      </c>
      <c r="L34" s="77">
        <f t="shared" si="7"/>
        <v>28981.196000000014</v>
      </c>
      <c r="M34" s="77">
        <f t="shared" si="8"/>
        <v>30886.602000000014</v>
      </c>
    </row>
    <row r="35" spans="8:13" ht="13.5" customHeight="1" x14ac:dyDescent="0.2">
      <c r="H35" s="94" t="str">
        <f t="shared" si="3"/>
        <v>VE</v>
      </c>
      <c r="I35" s="95">
        <f t="shared" si="4"/>
        <v>1.1649327897749367E-2</v>
      </c>
      <c r="J35" s="94" t="str">
        <f t="shared" si="5"/>
        <v>VE</v>
      </c>
      <c r="K35" s="77">
        <f t="shared" si="6"/>
        <v>4374.0640000000003</v>
      </c>
      <c r="L35" s="77">
        <f t="shared" si="7"/>
        <v>3808.0860000000002</v>
      </c>
      <c r="M35" s="77">
        <f t="shared" si="8"/>
        <v>5456.7870000000012</v>
      </c>
    </row>
    <row r="36" spans="8:13" ht="12.75" customHeight="1" x14ac:dyDescent="0.2">
      <c r="H36" s="94" t="str">
        <f t="shared" si="3"/>
        <v>PVE</v>
      </c>
      <c r="I36" s="95">
        <f t="shared" si="4"/>
        <v>0.55484421681604779</v>
      </c>
      <c r="J36" s="94" t="str">
        <f t="shared" si="5"/>
        <v>PVE</v>
      </c>
      <c r="K36" s="77">
        <f t="shared" si="6"/>
        <v>71559.990000000005</v>
      </c>
      <c r="L36" s="77">
        <f t="shared" si="7"/>
        <v>68045.3</v>
      </c>
      <c r="M36" s="77">
        <f t="shared" si="8"/>
        <v>61120.92</v>
      </c>
    </row>
    <row r="37" spans="8:13" ht="12.75" customHeight="1" x14ac:dyDescent="0.2">
      <c r="H37" s="94" t="str">
        <f t="shared" si="3"/>
        <v>VTE</v>
      </c>
      <c r="I37" s="95">
        <f t="shared" si="4"/>
        <v>0.13521034471684693</v>
      </c>
      <c r="J37" s="94" t="str">
        <f t="shared" si="5"/>
        <v>VTE</v>
      </c>
      <c r="K37" s="77">
        <f t="shared" si="6"/>
        <v>6689.1329999999989</v>
      </c>
      <c r="L37" s="77">
        <f t="shared" si="7"/>
        <v>5773.9670000000015</v>
      </c>
      <c r="M37" s="77">
        <f t="shared" si="8"/>
        <v>6469.2540000000008</v>
      </c>
    </row>
    <row r="38" spans="8:13" ht="12.75" customHeight="1" x14ac:dyDescent="0.2">
      <c r="H38" s="94" t="str">
        <f t="shared" si="3"/>
        <v>FVE</v>
      </c>
      <c r="I38" s="95">
        <f t="shared" si="4"/>
        <v>5.3403684622665891E-2</v>
      </c>
      <c r="J38" s="94" t="str">
        <f t="shared" si="5"/>
        <v>FVE</v>
      </c>
      <c r="K38" s="77">
        <f t="shared" si="6"/>
        <v>2617.6629999999964</v>
      </c>
      <c r="L38" s="77">
        <f t="shared" si="7"/>
        <v>4372.0410000000002</v>
      </c>
      <c r="M38" s="77">
        <f t="shared" si="8"/>
        <v>9932.9280000000035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2021</v>
      </c>
      <c r="N1" s="75"/>
      <c r="O1" s="75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24"/>
    </row>
    <row r="4" spans="1:21" ht="13.5" customHeight="1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79"/>
    </row>
    <row r="5" spans="1:21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91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91"/>
    </row>
    <row r="7" spans="1:21" x14ac:dyDescent="0.2">
      <c r="A7" s="501" t="s">
        <v>53</v>
      </c>
      <c r="B7" s="448">
        <f>F8</f>
        <v>1473.6256799999996</v>
      </c>
      <c r="C7" s="449"/>
      <c r="D7" s="449"/>
      <c r="E7" s="449"/>
      <c r="F7" s="449"/>
      <c r="G7" s="450"/>
      <c r="H7" s="448">
        <f>SUM(H8,J8,L8)</f>
        <v>1613570.422</v>
      </c>
      <c r="I7" s="449"/>
      <c r="J7" s="449"/>
      <c r="K7" s="449"/>
      <c r="L7" s="449"/>
      <c r="M7" s="449"/>
      <c r="N7" s="80"/>
    </row>
    <row r="8" spans="1:21" x14ac:dyDescent="0.2">
      <c r="A8" s="502"/>
      <c r="B8" s="352">
        <f>SUM(B9:B16)</f>
        <v>1473.7896099999996</v>
      </c>
      <c r="C8" s="353">
        <v>6.9071722927398535E-2</v>
      </c>
      <c r="D8" s="354">
        <f>SUM(D9:D16)</f>
        <v>1473.8592999999998</v>
      </c>
      <c r="E8" s="353">
        <v>6.9077390274584427E-2</v>
      </c>
      <c r="F8" s="354">
        <f>SUM(F9:F16)</f>
        <v>1473.6256799999996</v>
      </c>
      <c r="G8" s="355">
        <v>6.9090061456690707E-2</v>
      </c>
      <c r="H8" s="352">
        <f>SUM(H9:H16)</f>
        <v>634184.54600000009</v>
      </c>
      <c r="I8" s="353">
        <v>7.6883715410820175E-2</v>
      </c>
      <c r="J8" s="354">
        <f>SUM(J9:J16)</f>
        <v>501527.26799999992</v>
      </c>
      <c r="K8" s="353">
        <v>6.9276047431758123E-2</v>
      </c>
      <c r="L8" s="354">
        <f>SUM(L9:L16)</f>
        <v>477858.60800000007</v>
      </c>
      <c r="M8" s="353">
        <v>6.3787414839850565E-2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1273.7099999999998</v>
      </c>
      <c r="C10" s="225">
        <v>0.126731563224594</v>
      </c>
      <c r="D10" s="191">
        <v>1273.7099999999998</v>
      </c>
      <c r="E10" s="225">
        <v>0.126731563224594</v>
      </c>
      <c r="F10" s="191">
        <v>1273.7099999999998</v>
      </c>
      <c r="G10" s="226">
        <v>0.126731563224594</v>
      </c>
      <c r="H10" s="188">
        <v>592405.03200000001</v>
      </c>
      <c r="I10" s="225">
        <v>0.14301445780381988</v>
      </c>
      <c r="J10" s="191">
        <v>458253.93699999998</v>
      </c>
      <c r="K10" s="225">
        <v>0.13514113141164949</v>
      </c>
      <c r="L10" s="191">
        <v>428773.99699999997</v>
      </c>
      <c r="M10" s="225">
        <v>0.12968796617615236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56.863000000000007</v>
      </c>
      <c r="C12" s="225">
        <v>5.9085194152058963E-2</v>
      </c>
      <c r="D12" s="191">
        <v>57.063000000000009</v>
      </c>
      <c r="E12" s="225">
        <v>5.9097061769028209E-2</v>
      </c>
      <c r="F12" s="191">
        <v>57.263000000000012</v>
      </c>
      <c r="G12" s="226">
        <v>5.9202840264093309E-2</v>
      </c>
      <c r="H12" s="188">
        <v>31459.58400000001</v>
      </c>
      <c r="I12" s="225">
        <v>8.3861546775297183E-2</v>
      </c>
      <c r="J12" s="191">
        <v>28167.425999999985</v>
      </c>
      <c r="K12" s="225">
        <v>8.3991181748103258E-2</v>
      </c>
      <c r="L12" s="191">
        <v>30574.497999999992</v>
      </c>
      <c r="M12" s="225">
        <v>8.4181119730744436E-2</v>
      </c>
      <c r="N12" s="83"/>
      <c r="O12" s="92"/>
    </row>
    <row r="13" spans="1:21" x14ac:dyDescent="0.2">
      <c r="A13" s="204" t="s">
        <v>43</v>
      </c>
      <c r="B13" s="188">
        <v>29.690500000000014</v>
      </c>
      <c r="C13" s="225">
        <v>2.7172890152819353E-2</v>
      </c>
      <c r="D13" s="191">
        <v>29.767000000000017</v>
      </c>
      <c r="E13" s="225">
        <v>2.7244224829773477E-2</v>
      </c>
      <c r="F13" s="191">
        <v>29.767000000000017</v>
      </c>
      <c r="G13" s="226">
        <v>2.7296764801961179E-2</v>
      </c>
      <c r="H13" s="188">
        <v>7185.2530000000006</v>
      </c>
      <c r="I13" s="225">
        <v>3.7953535648012189E-2</v>
      </c>
      <c r="J13" s="191">
        <v>10683.913</v>
      </c>
      <c r="K13" s="225">
        <v>3.6585174216823391E-2</v>
      </c>
      <c r="L13" s="191">
        <v>9654.1870000000054</v>
      </c>
      <c r="M13" s="225">
        <v>3.9455883418304909E-2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19.2</v>
      </c>
      <c r="C15" s="225">
        <v>5.6568434990051888E-2</v>
      </c>
      <c r="D15" s="191">
        <v>19.2</v>
      </c>
      <c r="E15" s="227">
        <v>5.6568434990051888E-2</v>
      </c>
      <c r="F15" s="191">
        <v>19.2</v>
      </c>
      <c r="G15" s="228">
        <v>5.6568434990051888E-2</v>
      </c>
      <c r="H15" s="188">
        <v>1630.385</v>
      </c>
      <c r="I15" s="225">
        <v>3.0122017278084497E-2</v>
      </c>
      <c r="J15" s="191">
        <v>1132.9090000000001</v>
      </c>
      <c r="K15" s="227">
        <v>2.5254391557570137E-2</v>
      </c>
      <c r="L15" s="191">
        <v>1237.5519999999999</v>
      </c>
      <c r="M15" s="227">
        <v>2.2323938137275432E-2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94.326109999999744</v>
      </c>
      <c r="C16" s="225">
        <v>4.5630306317079941E-2</v>
      </c>
      <c r="D16" s="189">
        <v>94.119299999999754</v>
      </c>
      <c r="E16" s="227">
        <v>4.5615874058384548E-2</v>
      </c>
      <c r="F16" s="189">
        <v>93.685679999999763</v>
      </c>
      <c r="G16" s="228">
        <v>4.5556839219656191E-2</v>
      </c>
      <c r="H16" s="188">
        <v>1504.2919999999981</v>
      </c>
      <c r="I16" s="225">
        <v>3.4273711961855649E-2</v>
      </c>
      <c r="J16" s="189">
        <v>3289.0830000000014</v>
      </c>
      <c r="K16" s="227">
        <v>3.8628818880322414E-2</v>
      </c>
      <c r="L16" s="189">
        <v>7618.3740000000016</v>
      </c>
      <c r="M16" s="227">
        <v>4.139777614217436E-2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20" x14ac:dyDescent="0.2">
      <c r="A18" s="234"/>
      <c r="B18" s="503" t="s">
        <v>242</v>
      </c>
      <c r="C18" s="504"/>
      <c r="D18" s="504"/>
      <c r="E18" s="504"/>
      <c r="F18" s="504"/>
      <c r="G18" s="504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3.3346908437115748E-2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4.4181462986646394E-2</v>
      </c>
      <c r="J20" s="94" t="str">
        <f t="shared" ref="J20:J26" si="1">A10</f>
        <v>PE</v>
      </c>
      <c r="K20" s="83">
        <f t="shared" si="0"/>
        <v>1479432.966</v>
      </c>
      <c r="L20" s="94" t="str">
        <f t="shared" ref="L20:L26" si="2">A10</f>
        <v>PE</v>
      </c>
      <c r="M20" s="92">
        <f>K20/'6.1, 6.2'!C5</f>
        <v>0.13648661489541322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5.1149477499495666E-2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98" t="s">
        <v>53</v>
      </c>
      <c r="B22" s="500">
        <f>SUM(B23,D23,F23)</f>
        <v>708737.00699999998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4.8153211946630678E-2</v>
      </c>
      <c r="J22" s="94" t="str">
        <f t="shared" si="1"/>
        <v>PSE</v>
      </c>
      <c r="K22" s="83">
        <f t="shared" si="0"/>
        <v>90201.507999999987</v>
      </c>
      <c r="L22" s="94" t="str">
        <f t="shared" si="2"/>
        <v>PSE</v>
      </c>
      <c r="M22" s="92">
        <f>K22/'6.1, 6.2'!E5</f>
        <v>8.401013902348424E-2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99"/>
      <c r="B23" s="352">
        <f>SUM(B24:B27)</f>
        <v>247043.503</v>
      </c>
      <c r="C23" s="356">
        <v>4.5662936679803028E-2</v>
      </c>
      <c r="D23" s="354">
        <f>SUM(D24:D27)</f>
        <v>226593.24900000001</v>
      </c>
      <c r="E23" s="356">
        <v>4.4966737352521484E-2</v>
      </c>
      <c r="F23" s="354">
        <f>SUM(F24:F27)</f>
        <v>235100.255</v>
      </c>
      <c r="G23" s="356">
        <v>4.5155422985165151E-2</v>
      </c>
      <c r="H23" s="75"/>
      <c r="I23" s="75"/>
      <c r="J23" s="94" t="str">
        <f t="shared" si="1"/>
        <v>VE</v>
      </c>
      <c r="K23" s="83">
        <f t="shared" si="0"/>
        <v>27523.353000000006</v>
      </c>
      <c r="L23" s="94" t="str">
        <f t="shared" si="2"/>
        <v>VE</v>
      </c>
      <c r="M23" s="92">
        <f>K23/'6.1, 6.2'!F5</f>
        <v>3.7909458270624322E-2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22025.962</v>
      </c>
      <c r="C24" s="225">
        <v>3.4741157966117486E-2</v>
      </c>
      <c r="D24" s="189">
        <v>17266.928</v>
      </c>
      <c r="E24" s="225">
        <v>2.9047638018820154E-2</v>
      </c>
      <c r="F24" s="189">
        <v>24366.588</v>
      </c>
      <c r="G24" s="225">
        <v>3.5803200875266186E-2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88652.415999999997</v>
      </c>
      <c r="C25" s="225">
        <v>4.4302109778781608E-2</v>
      </c>
      <c r="D25" s="191">
        <v>84442.991999999998</v>
      </c>
      <c r="E25" s="225">
        <v>4.421177965201914E-2</v>
      </c>
      <c r="F25" s="191">
        <v>91148.115000000005</v>
      </c>
      <c r="G25" s="225">
        <v>4.4036846839607527E-2</v>
      </c>
      <c r="H25" s="75"/>
      <c r="I25" s="75"/>
      <c r="J25" s="94" t="str">
        <f t="shared" si="1"/>
        <v>VTE</v>
      </c>
      <c r="K25" s="83">
        <f t="shared" si="0"/>
        <v>4000.8459999999995</v>
      </c>
      <c r="L25" s="94" t="str">
        <f t="shared" si="2"/>
        <v>VTE</v>
      </c>
      <c r="M25" s="92">
        <f>K25/'6.1, 6.2'!H5</f>
        <v>2.5908523229147901E-2</v>
      </c>
      <c r="N25" s="85"/>
      <c r="O25" s="93"/>
    </row>
    <row r="26" spans="1:20" x14ac:dyDescent="0.2">
      <c r="A26" s="178" t="s">
        <v>138</v>
      </c>
      <c r="B26" s="188">
        <v>41750.760999999999</v>
      </c>
      <c r="C26" s="225">
        <v>5.1266722472693003E-2</v>
      </c>
      <c r="D26" s="191">
        <v>38379.243999999999</v>
      </c>
      <c r="E26" s="227">
        <v>5.0835760005745544E-2</v>
      </c>
      <c r="F26" s="191">
        <v>37355.186000000002</v>
      </c>
      <c r="G26" s="227">
        <v>5.134377817667686E-2</v>
      </c>
      <c r="H26" s="75"/>
      <c r="I26" s="75"/>
      <c r="J26" s="94" t="str">
        <f t="shared" si="1"/>
        <v>FVE</v>
      </c>
      <c r="K26" s="83">
        <f t="shared" si="0"/>
        <v>12411.749000000002</v>
      </c>
      <c r="L26" s="94" t="str">
        <f t="shared" si="2"/>
        <v>FVE</v>
      </c>
      <c r="M26" s="92">
        <f>K26/'6.1, 6.2'!I5</f>
        <v>3.9645921667701929E-2</v>
      </c>
      <c r="N26" s="85"/>
      <c r="O26" s="93"/>
    </row>
    <row r="27" spans="1:20" x14ac:dyDescent="0.2">
      <c r="A27" s="178" t="s">
        <v>136</v>
      </c>
      <c r="B27" s="188">
        <v>94614.364000000001</v>
      </c>
      <c r="C27" s="225">
        <v>4.8255880233901954E-2</v>
      </c>
      <c r="D27" s="189">
        <v>86504.085000000006</v>
      </c>
      <c r="E27" s="227">
        <v>4.8604242614719212E-2</v>
      </c>
      <c r="F27" s="189">
        <v>82230.365999999995</v>
      </c>
      <c r="G27" s="227">
        <v>4.7572356298275081E-2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0.126731563224594</v>
      </c>
      <c r="J32" s="94" t="str">
        <f t="shared" si="5"/>
        <v>PE</v>
      </c>
      <c r="K32" s="77">
        <f t="shared" si="6"/>
        <v>592405.03200000001</v>
      </c>
      <c r="L32" s="77">
        <f t="shared" si="7"/>
        <v>458253.93699999998</v>
      </c>
      <c r="M32" s="77">
        <f t="shared" si="8"/>
        <v>428773.99699999997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5.9202840264093309E-2</v>
      </c>
      <c r="J34" s="94" t="str">
        <f t="shared" si="5"/>
        <v>PSE</v>
      </c>
      <c r="K34" s="77">
        <f t="shared" si="6"/>
        <v>31459.58400000001</v>
      </c>
      <c r="L34" s="77">
        <f t="shared" si="7"/>
        <v>28167.425999999985</v>
      </c>
      <c r="M34" s="77">
        <f t="shared" si="8"/>
        <v>30574.497999999992</v>
      </c>
    </row>
    <row r="35" spans="8:13" ht="12.75" customHeight="1" x14ac:dyDescent="0.2">
      <c r="H35" s="94" t="str">
        <f t="shared" si="3"/>
        <v>VE</v>
      </c>
      <c r="I35" s="95">
        <f t="shared" si="4"/>
        <v>2.7296764801961179E-2</v>
      </c>
      <c r="J35" s="94" t="str">
        <f t="shared" si="5"/>
        <v>VE</v>
      </c>
      <c r="K35" s="77">
        <f t="shared" si="6"/>
        <v>7185.2530000000006</v>
      </c>
      <c r="L35" s="77">
        <f t="shared" si="7"/>
        <v>10683.913</v>
      </c>
      <c r="M35" s="77">
        <f t="shared" si="8"/>
        <v>9654.1870000000054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5.6568434990051888E-2</v>
      </c>
      <c r="J37" s="94" t="str">
        <f t="shared" si="5"/>
        <v>VTE</v>
      </c>
      <c r="K37" s="77">
        <f t="shared" si="6"/>
        <v>1630.385</v>
      </c>
      <c r="L37" s="77">
        <f t="shared" si="7"/>
        <v>1132.9090000000001</v>
      </c>
      <c r="M37" s="77">
        <f t="shared" si="8"/>
        <v>1237.5519999999999</v>
      </c>
    </row>
    <row r="38" spans="8:13" ht="12.75" customHeight="1" x14ac:dyDescent="0.2">
      <c r="H38" s="94" t="str">
        <f t="shared" si="3"/>
        <v>FVE</v>
      </c>
      <c r="I38" s="95">
        <f t="shared" si="4"/>
        <v>4.5556839219656191E-2</v>
      </c>
      <c r="J38" s="94" t="str">
        <f t="shared" si="5"/>
        <v>FVE</v>
      </c>
      <c r="K38" s="77">
        <f t="shared" si="6"/>
        <v>1504.2919999999981</v>
      </c>
      <c r="L38" s="77">
        <f t="shared" si="7"/>
        <v>3289.0830000000014</v>
      </c>
      <c r="M38" s="77">
        <f t="shared" si="8"/>
        <v>7618.3740000000016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338</v>
      </c>
      <c r="M1" s="53" t="str">
        <f>Titulní!A35</f>
        <v>I. čtvrtletí 2021</v>
      </c>
    </row>
    <row r="2" spans="1:24" ht="6" customHeight="1" x14ac:dyDescent="0.2">
      <c r="A2" s="282"/>
    </row>
    <row r="3" spans="1:24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24"/>
    </row>
    <row r="4" spans="1:24" ht="13.5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79"/>
    </row>
    <row r="5" spans="1:24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1" t="s">
        <v>53</v>
      </c>
      <c r="B7" s="448">
        <f>F8</f>
        <v>568.12994999999864</v>
      </c>
      <c r="C7" s="449"/>
      <c r="D7" s="449"/>
      <c r="E7" s="449"/>
      <c r="F7" s="449"/>
      <c r="G7" s="450"/>
      <c r="H7" s="448">
        <f>SUM(H8,J8,L8)</f>
        <v>361198.97700000001</v>
      </c>
      <c r="I7" s="449"/>
      <c r="J7" s="449"/>
      <c r="K7" s="449"/>
      <c r="L7" s="449"/>
      <c r="M7" s="449"/>
      <c r="N7" s="80"/>
    </row>
    <row r="8" spans="1:24" x14ac:dyDescent="0.2">
      <c r="A8" s="502"/>
      <c r="B8" s="352">
        <f>SUM(B9:B16)</f>
        <v>569.19463999999857</v>
      </c>
      <c r="C8" s="353">
        <v>2.6676300469943109E-2</v>
      </c>
      <c r="D8" s="354">
        <f>SUM(D9:D16)</f>
        <v>568.97474999999849</v>
      </c>
      <c r="E8" s="353">
        <v>2.6666921911836498E-2</v>
      </c>
      <c r="F8" s="354">
        <f>SUM(F9:F16)</f>
        <v>568.12994999999864</v>
      </c>
      <c r="G8" s="355">
        <v>2.6636433996512963E-2</v>
      </c>
      <c r="H8" s="352">
        <f>SUM(H9:H16)</f>
        <v>119203.954</v>
      </c>
      <c r="I8" s="353">
        <v>1.4451381593868891E-2</v>
      </c>
      <c r="J8" s="354">
        <f>SUM(J9:J16)</f>
        <v>114088.064</v>
      </c>
      <c r="K8" s="353">
        <v>1.5759003821625622E-2</v>
      </c>
      <c r="L8" s="354">
        <f>SUM(L9:L16)</f>
        <v>127906.95900000002</v>
      </c>
      <c r="M8" s="353">
        <v>1.7073783161057458E-2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262.08500000000004</v>
      </c>
      <c r="C10" s="225">
        <v>2.6076926260858221E-2</v>
      </c>
      <c r="D10" s="191">
        <v>262.08500000000004</v>
      </c>
      <c r="E10" s="225">
        <v>2.6076926260858221E-2</v>
      </c>
      <c r="F10" s="191">
        <v>262.08500000000004</v>
      </c>
      <c r="G10" s="226">
        <v>2.6076926260858221E-2</v>
      </c>
      <c r="H10" s="188">
        <v>84645.672999999995</v>
      </c>
      <c r="I10" s="225">
        <v>2.0434591834348963E-2</v>
      </c>
      <c r="J10" s="191">
        <v>74399.962</v>
      </c>
      <c r="K10" s="225">
        <v>2.1940880873793187E-2</v>
      </c>
      <c r="L10" s="191">
        <v>75394.899000000005</v>
      </c>
      <c r="M10" s="225">
        <v>2.2804114008262547E-2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69.694000000000003</v>
      </c>
      <c r="C12" s="225">
        <v>7.2417626949573488E-2</v>
      </c>
      <c r="D12" s="191">
        <v>69.694000000000003</v>
      </c>
      <c r="E12" s="225">
        <v>7.2178305082639393E-2</v>
      </c>
      <c r="F12" s="191">
        <v>69.694000000000003</v>
      </c>
      <c r="G12" s="226">
        <v>7.2054952576108805E-2</v>
      </c>
      <c r="H12" s="188">
        <v>24569.668999999998</v>
      </c>
      <c r="I12" s="225">
        <v>6.5495158680326737E-2</v>
      </c>
      <c r="J12" s="191">
        <v>21852.602000000003</v>
      </c>
      <c r="K12" s="225">
        <v>6.5161291850059921E-2</v>
      </c>
      <c r="L12" s="191">
        <v>24265.816999999999</v>
      </c>
      <c r="M12" s="225">
        <v>6.6811355209865891E-2</v>
      </c>
      <c r="N12" s="83"/>
      <c r="O12" s="92"/>
      <c r="X12" s="77"/>
    </row>
    <row r="13" spans="1:24" x14ac:dyDescent="0.2">
      <c r="A13" s="204" t="s">
        <v>43</v>
      </c>
      <c r="B13" s="188">
        <v>20.686299999999992</v>
      </c>
      <c r="C13" s="225">
        <v>1.8932202474470503E-2</v>
      </c>
      <c r="D13" s="191">
        <v>20.678299999999989</v>
      </c>
      <c r="E13" s="225">
        <v>1.8925798847633426E-2</v>
      </c>
      <c r="F13" s="191">
        <v>20.61729999999999</v>
      </c>
      <c r="G13" s="226">
        <v>1.8906359020105273E-2</v>
      </c>
      <c r="H13" s="188">
        <v>5314.4770000000017</v>
      </c>
      <c r="I13" s="225">
        <v>2.8071828823569733E-2</v>
      </c>
      <c r="J13" s="191">
        <v>8465.2669999999944</v>
      </c>
      <c r="K13" s="225">
        <v>2.8987812610129424E-2</v>
      </c>
      <c r="L13" s="191">
        <v>8974.0100000000039</v>
      </c>
      <c r="M13" s="225">
        <v>3.6676054892525116E-2</v>
      </c>
      <c r="N13" s="83"/>
      <c r="O13" s="92"/>
      <c r="X13" s="77"/>
    </row>
    <row r="14" spans="1:24" x14ac:dyDescent="0.2">
      <c r="A14" s="204" t="s">
        <v>44</v>
      </c>
      <c r="B14" s="188">
        <v>1.5</v>
      </c>
      <c r="C14" s="225">
        <v>1.2804097311139564E-3</v>
      </c>
      <c r="D14" s="191">
        <v>1.5</v>
      </c>
      <c r="E14" s="225">
        <v>1.2804097311139564E-3</v>
      </c>
      <c r="F14" s="191">
        <v>1.5</v>
      </c>
      <c r="G14" s="226">
        <v>1.2804097311139564E-3</v>
      </c>
      <c r="H14" s="188">
        <v>0</v>
      </c>
      <c r="I14" s="225">
        <v>0</v>
      </c>
      <c r="J14" s="191">
        <v>8.1259999999999994</v>
      </c>
      <c r="K14" s="225">
        <v>7.5520048844352725E-5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5.3199999999999994</v>
      </c>
      <c r="C15" s="225">
        <v>1.5674170528493542E-2</v>
      </c>
      <c r="D15" s="191">
        <v>5.3199999999999994</v>
      </c>
      <c r="E15" s="227">
        <v>1.5674170528493542E-2</v>
      </c>
      <c r="F15" s="191">
        <v>5.3199999999999994</v>
      </c>
      <c r="G15" s="228">
        <v>1.5674170528493542E-2</v>
      </c>
      <c r="H15" s="188">
        <v>915.70900000000006</v>
      </c>
      <c r="I15" s="225">
        <v>1.6918091321802813E-2</v>
      </c>
      <c r="J15" s="191">
        <v>379.89699999999999</v>
      </c>
      <c r="K15" s="227">
        <v>8.4685244706734792E-3</v>
      </c>
      <c r="L15" s="191">
        <v>779.48800000000006</v>
      </c>
      <c r="M15" s="227">
        <v>1.4061018761836718E-2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209.90933999999851</v>
      </c>
      <c r="C16" s="225">
        <v>0.10154375583829377</v>
      </c>
      <c r="D16" s="189">
        <v>209.69744999999847</v>
      </c>
      <c r="E16" s="227">
        <v>0.10163199757716372</v>
      </c>
      <c r="F16" s="189">
        <v>208.9136499999986</v>
      </c>
      <c r="G16" s="228">
        <v>0.10158911760945201</v>
      </c>
      <c r="H16" s="188">
        <v>3758.4260000000086</v>
      </c>
      <c r="I16" s="225">
        <v>8.5631785686522119E-2</v>
      </c>
      <c r="J16" s="189">
        <v>8982.2100000000046</v>
      </c>
      <c r="K16" s="227">
        <v>0.10549206670522476</v>
      </c>
      <c r="L16" s="189">
        <v>18492.745000000014</v>
      </c>
      <c r="M16" s="227">
        <v>0.10048843989075813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15" x14ac:dyDescent="0.2">
      <c r="A18" s="234"/>
      <c r="B18" s="503" t="s">
        <v>242</v>
      </c>
      <c r="C18" s="504"/>
      <c r="D18" s="504"/>
      <c r="E18" s="504"/>
      <c r="F18" s="504"/>
      <c r="G18" s="50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2.6464583359117902E-2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6.1594353425618732E-2</v>
      </c>
      <c r="J20" s="94" t="str">
        <f t="shared" ref="J20:J26" si="1">A10</f>
        <v>PE</v>
      </c>
      <c r="K20" s="83">
        <f t="shared" si="0"/>
        <v>234440.53400000001</v>
      </c>
      <c r="L20" s="94" t="str">
        <f t="shared" ref="L20:L26" si="2">A10</f>
        <v>PE</v>
      </c>
      <c r="M20" s="92">
        <f>K20/'6.1, 6.2'!C5</f>
        <v>2.1628553381804954E-2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6.2487378028035903E-2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98" t="s">
        <v>53</v>
      </c>
      <c r="B22" s="500">
        <f>SUM(B23,D23,F23)</f>
        <v>885835.11900000006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5.9133381280571655E-2</v>
      </c>
      <c r="J22" s="94" t="str">
        <f t="shared" si="1"/>
        <v>PSE</v>
      </c>
      <c r="K22" s="83">
        <f t="shared" si="0"/>
        <v>70688.088000000003</v>
      </c>
      <c r="L22" s="94" t="str">
        <f t="shared" si="2"/>
        <v>PSE</v>
      </c>
      <c r="M22" s="92">
        <f>K22/'6.1, 6.2'!E5</f>
        <v>6.5836106644517403E-2</v>
      </c>
      <c r="N22" s="85"/>
      <c r="O22" s="75"/>
    </row>
    <row r="23" spans="1:15" x14ac:dyDescent="0.2">
      <c r="A23" s="499"/>
      <c r="B23" s="352">
        <f>SUM(B24:B27)</f>
        <v>306595.10800000001</v>
      </c>
      <c r="C23" s="356">
        <v>5.6670314470651635E-2</v>
      </c>
      <c r="D23" s="354">
        <f>SUM(D24:D27)</f>
        <v>287252.462</v>
      </c>
      <c r="E23" s="356">
        <v>5.7004372679342968E-2</v>
      </c>
      <c r="F23" s="354">
        <f>SUM(F24:F27)</f>
        <v>291987.549</v>
      </c>
      <c r="G23" s="356">
        <v>5.6081697067902524E-2</v>
      </c>
      <c r="H23" s="75"/>
      <c r="I23" s="75"/>
      <c r="J23" s="94" t="str">
        <f t="shared" si="1"/>
        <v>VE</v>
      </c>
      <c r="K23" s="83">
        <f t="shared" si="0"/>
        <v>22753.754000000001</v>
      </c>
      <c r="L23" s="94" t="str">
        <f t="shared" si="2"/>
        <v>VE</v>
      </c>
      <c r="M23" s="92">
        <f>K23/'6.1, 6.2'!F5</f>
        <v>3.1340021971997784E-2</v>
      </c>
      <c r="N23" s="85"/>
      <c r="O23" s="75"/>
    </row>
    <row r="24" spans="1:15" x14ac:dyDescent="0.2">
      <c r="A24" s="178" t="s">
        <v>8</v>
      </c>
      <c r="B24" s="188">
        <v>17578.511999999999</v>
      </c>
      <c r="C24" s="225">
        <v>2.7726274212281483E-2</v>
      </c>
      <c r="D24" s="189">
        <v>16339.367</v>
      </c>
      <c r="E24" s="225">
        <v>2.7487229811385988E-2</v>
      </c>
      <c r="F24" s="189">
        <v>16603.192999999999</v>
      </c>
      <c r="G24" s="225">
        <v>2.4396007112272487E-2</v>
      </c>
      <c r="H24" s="75"/>
      <c r="I24" s="75"/>
      <c r="J24" s="94" t="str">
        <f t="shared" si="1"/>
        <v>PVE</v>
      </c>
      <c r="K24" s="83">
        <f t="shared" si="0"/>
        <v>8.1259999999999994</v>
      </c>
      <c r="L24" s="94" t="str">
        <f t="shared" si="2"/>
        <v>PVE</v>
      </c>
      <c r="M24" s="92">
        <f>K24/'6.1, 6.2'!G5</f>
        <v>2.5443727364405645E-5</v>
      </c>
      <c r="N24" s="85"/>
      <c r="O24" s="93"/>
    </row>
    <row r="25" spans="1:15" x14ac:dyDescent="0.2">
      <c r="A25" s="178" t="s">
        <v>9</v>
      </c>
      <c r="B25" s="188">
        <v>121822.40399999999</v>
      </c>
      <c r="C25" s="225">
        <v>6.0878087242688159E-2</v>
      </c>
      <c r="D25" s="191">
        <v>117797.389</v>
      </c>
      <c r="E25" s="225">
        <v>6.1675126410148787E-2</v>
      </c>
      <c r="F25" s="191">
        <v>128767.939</v>
      </c>
      <c r="G25" s="225">
        <v>6.2212301456754479E-2</v>
      </c>
      <c r="H25" s="75"/>
      <c r="I25" s="75"/>
      <c r="J25" s="94" t="str">
        <f t="shared" si="1"/>
        <v>VTE</v>
      </c>
      <c r="K25" s="83">
        <f t="shared" si="0"/>
        <v>2075.0940000000001</v>
      </c>
      <c r="L25" s="94" t="str">
        <f t="shared" si="2"/>
        <v>VTE</v>
      </c>
      <c r="M25" s="92">
        <f>K25/'6.1, 6.2'!H5</f>
        <v>1.3437813177929228E-2</v>
      </c>
      <c r="N25" s="85"/>
      <c r="O25" s="93"/>
    </row>
    <row r="26" spans="1:15" x14ac:dyDescent="0.2">
      <c r="A26" s="178" t="s">
        <v>138</v>
      </c>
      <c r="B26" s="188">
        <v>51005.322999999997</v>
      </c>
      <c r="C26" s="225">
        <v>6.2630612622152332E-2</v>
      </c>
      <c r="D26" s="191">
        <v>46886.466999999997</v>
      </c>
      <c r="E26" s="227">
        <v>6.2104120235648937E-2</v>
      </c>
      <c r="F26" s="191">
        <v>45635.415000000001</v>
      </c>
      <c r="G26" s="227">
        <v>6.2724747904095352E-2</v>
      </c>
      <c r="H26" s="75"/>
      <c r="I26" s="75"/>
      <c r="J26" s="94" t="str">
        <f t="shared" si="1"/>
        <v>FVE</v>
      </c>
      <c r="K26" s="83">
        <f t="shared" si="0"/>
        <v>31233.381000000027</v>
      </c>
      <c r="L26" s="94" t="str">
        <f t="shared" si="2"/>
        <v>FVE</v>
      </c>
      <c r="M26" s="92">
        <f>K26/'6.1, 6.2'!I5</f>
        <v>9.9766453264845317E-2</v>
      </c>
      <c r="N26" s="85"/>
      <c r="O26" s="93"/>
    </row>
    <row r="27" spans="1:15" x14ac:dyDescent="0.2">
      <c r="A27" s="178" t="s">
        <v>136</v>
      </c>
      <c r="B27" s="188">
        <v>116188.86900000001</v>
      </c>
      <c r="C27" s="225">
        <v>5.9259460296921973E-2</v>
      </c>
      <c r="D27" s="189">
        <v>106229.239</v>
      </c>
      <c r="E27" s="227">
        <v>5.9687258759317456E-2</v>
      </c>
      <c r="F27" s="189">
        <v>100981.00199999999</v>
      </c>
      <c r="G27" s="227">
        <v>5.8420075699296158E-2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2.6076926260858221E-2</v>
      </c>
      <c r="J32" s="94" t="str">
        <f t="shared" si="5"/>
        <v>PE</v>
      </c>
      <c r="K32" s="77">
        <f t="shared" si="6"/>
        <v>84645.672999999995</v>
      </c>
      <c r="L32" s="77">
        <f t="shared" si="7"/>
        <v>74399.962</v>
      </c>
      <c r="M32" s="77">
        <f t="shared" si="8"/>
        <v>75394.899000000005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7.2054952576108805E-2</v>
      </c>
      <c r="J34" s="94" t="str">
        <f t="shared" si="5"/>
        <v>PSE</v>
      </c>
      <c r="K34" s="77">
        <f t="shared" si="6"/>
        <v>24569.668999999998</v>
      </c>
      <c r="L34" s="77">
        <f t="shared" si="7"/>
        <v>21852.602000000003</v>
      </c>
      <c r="M34" s="77">
        <f t="shared" si="8"/>
        <v>24265.816999999999</v>
      </c>
    </row>
    <row r="35" spans="8:13" ht="13.5" customHeight="1" x14ac:dyDescent="0.2">
      <c r="H35" s="94" t="str">
        <f t="shared" si="3"/>
        <v>VE</v>
      </c>
      <c r="I35" s="95">
        <f t="shared" si="4"/>
        <v>1.8906359020105273E-2</v>
      </c>
      <c r="J35" s="94" t="str">
        <f t="shared" si="5"/>
        <v>VE</v>
      </c>
      <c r="K35" s="77">
        <f t="shared" si="6"/>
        <v>5314.4770000000017</v>
      </c>
      <c r="L35" s="77">
        <f t="shared" si="7"/>
        <v>8465.2669999999944</v>
      </c>
      <c r="M35" s="77">
        <f t="shared" si="8"/>
        <v>8974.0100000000039</v>
      </c>
    </row>
    <row r="36" spans="8:13" ht="12.75" customHeight="1" x14ac:dyDescent="0.2">
      <c r="H36" s="94" t="str">
        <f t="shared" si="3"/>
        <v>PVE</v>
      </c>
      <c r="I36" s="95">
        <f t="shared" si="4"/>
        <v>1.2804097311139564E-3</v>
      </c>
      <c r="J36" s="94" t="str">
        <f t="shared" si="5"/>
        <v>PVE</v>
      </c>
      <c r="K36" s="77">
        <f t="shared" si="6"/>
        <v>0</v>
      </c>
      <c r="L36" s="77">
        <f t="shared" si="7"/>
        <v>8.1259999999999994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1.5674170528493542E-2</v>
      </c>
      <c r="J37" s="94" t="str">
        <f t="shared" si="5"/>
        <v>VTE</v>
      </c>
      <c r="K37" s="77">
        <f t="shared" si="6"/>
        <v>915.70900000000006</v>
      </c>
      <c r="L37" s="77">
        <f t="shared" si="7"/>
        <v>379.89699999999999</v>
      </c>
      <c r="M37" s="77">
        <f t="shared" si="8"/>
        <v>779.48800000000006</v>
      </c>
    </row>
    <row r="38" spans="8:13" ht="12.75" customHeight="1" x14ac:dyDescent="0.2">
      <c r="H38" s="94" t="str">
        <f t="shared" si="3"/>
        <v>FVE</v>
      </c>
      <c r="I38" s="95">
        <f t="shared" si="4"/>
        <v>0.10158911760945201</v>
      </c>
      <c r="J38" s="94" t="str">
        <f t="shared" si="5"/>
        <v>FVE</v>
      </c>
      <c r="K38" s="77">
        <f t="shared" si="6"/>
        <v>3758.4260000000086</v>
      </c>
      <c r="L38" s="77">
        <f t="shared" si="7"/>
        <v>8982.2100000000046</v>
      </c>
      <c r="M38" s="77">
        <f t="shared" si="8"/>
        <v>18492.745000000014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 x14ac:dyDescent="0.2"/>
  <cols>
    <col min="1" max="8" width="11" style="289" customWidth="1"/>
    <col min="9" max="9" width="11.42578125" style="289" customWidth="1"/>
    <col min="10" max="16384" width="9.140625" style="289"/>
  </cols>
  <sheetData>
    <row r="1" spans="1:9" ht="18.75" x14ac:dyDescent="0.2">
      <c r="A1" s="288" t="s">
        <v>346</v>
      </c>
      <c r="I1" s="290"/>
    </row>
    <row r="2" spans="1:9" s="115" customFormat="1" ht="6" customHeight="1" x14ac:dyDescent="0.25">
      <c r="A2" s="291"/>
    </row>
    <row r="3" spans="1:9" ht="12.75" customHeight="1" x14ac:dyDescent="0.2">
      <c r="A3" s="443" t="s">
        <v>412</v>
      </c>
      <c r="B3" s="443"/>
      <c r="C3" s="443"/>
      <c r="D3" s="443"/>
      <c r="E3" s="443"/>
      <c r="F3" s="443"/>
      <c r="G3" s="443"/>
      <c r="H3" s="443"/>
      <c r="I3" s="443"/>
    </row>
    <row r="4" spans="1:9" x14ac:dyDescent="0.2">
      <c r="A4" s="443"/>
      <c r="B4" s="443"/>
      <c r="C4" s="443"/>
      <c r="D4" s="443"/>
      <c r="E4" s="443"/>
      <c r="F4" s="443"/>
      <c r="G4" s="443"/>
      <c r="H4" s="443"/>
      <c r="I4" s="443"/>
    </row>
    <row r="5" spans="1:9" x14ac:dyDescent="0.2">
      <c r="A5" s="443"/>
      <c r="B5" s="443"/>
      <c r="C5" s="443"/>
      <c r="D5" s="443"/>
      <c r="E5" s="443"/>
      <c r="F5" s="443"/>
      <c r="G5" s="443"/>
      <c r="H5" s="443"/>
      <c r="I5" s="443"/>
    </row>
    <row r="6" spans="1:9" x14ac:dyDescent="0.2">
      <c r="A6" s="443"/>
      <c r="B6" s="443"/>
      <c r="C6" s="443"/>
      <c r="D6" s="443"/>
      <c r="E6" s="443"/>
      <c r="F6" s="443"/>
      <c r="G6" s="443"/>
      <c r="H6" s="443"/>
      <c r="I6" s="443"/>
    </row>
    <row r="7" spans="1:9" x14ac:dyDescent="0.2">
      <c r="A7" s="443"/>
      <c r="B7" s="443"/>
      <c r="C7" s="443"/>
      <c r="D7" s="443"/>
      <c r="E7" s="443"/>
      <c r="F7" s="443"/>
      <c r="G7" s="443"/>
      <c r="H7" s="443"/>
      <c r="I7" s="443"/>
    </row>
    <row r="8" spans="1:9" x14ac:dyDescent="0.2">
      <c r="A8" s="443"/>
      <c r="B8" s="443"/>
      <c r="C8" s="443"/>
      <c r="D8" s="443"/>
      <c r="E8" s="443"/>
      <c r="F8" s="443"/>
      <c r="G8" s="443"/>
      <c r="H8" s="443"/>
      <c r="I8" s="443"/>
    </row>
    <row r="9" spans="1:9" x14ac:dyDescent="0.2">
      <c r="A9" s="443"/>
      <c r="B9" s="443"/>
      <c r="C9" s="443"/>
      <c r="D9" s="443"/>
      <c r="E9" s="443"/>
      <c r="F9" s="443"/>
      <c r="G9" s="443"/>
      <c r="H9" s="443"/>
      <c r="I9" s="443"/>
    </row>
    <row r="10" spans="1:9" x14ac:dyDescent="0.2">
      <c r="A10" s="443"/>
      <c r="B10" s="443"/>
      <c r="C10" s="443"/>
      <c r="D10" s="443"/>
      <c r="E10" s="443"/>
      <c r="F10" s="443"/>
      <c r="G10" s="443"/>
      <c r="H10" s="443"/>
      <c r="I10" s="443"/>
    </row>
    <row r="11" spans="1:9" x14ac:dyDescent="0.2">
      <c r="A11" s="443"/>
      <c r="B11" s="443"/>
      <c r="C11" s="443"/>
      <c r="D11" s="443"/>
      <c r="E11" s="443"/>
      <c r="F11" s="443"/>
      <c r="G11" s="443"/>
      <c r="H11" s="443"/>
      <c r="I11" s="443"/>
    </row>
    <row r="12" spans="1:9" x14ac:dyDescent="0.2">
      <c r="A12" s="443"/>
      <c r="B12" s="443"/>
      <c r="C12" s="443"/>
      <c r="D12" s="443"/>
      <c r="E12" s="443"/>
      <c r="F12" s="443"/>
      <c r="G12" s="443"/>
      <c r="H12" s="443"/>
      <c r="I12" s="443"/>
    </row>
    <row r="13" spans="1:9" x14ac:dyDescent="0.2">
      <c r="A13" s="443"/>
      <c r="B13" s="443"/>
      <c r="C13" s="443"/>
      <c r="D13" s="443"/>
      <c r="E13" s="443"/>
      <c r="F13" s="443"/>
      <c r="G13" s="443"/>
      <c r="H13" s="443"/>
      <c r="I13" s="443"/>
    </row>
    <row r="14" spans="1:9" x14ac:dyDescent="0.2">
      <c r="A14" s="443"/>
      <c r="B14" s="443"/>
      <c r="C14" s="443"/>
      <c r="D14" s="443"/>
      <c r="E14" s="443"/>
      <c r="F14" s="443"/>
      <c r="G14" s="443"/>
      <c r="H14" s="443"/>
      <c r="I14" s="443"/>
    </row>
    <row r="15" spans="1:9" x14ac:dyDescent="0.2">
      <c r="A15" s="443"/>
      <c r="B15" s="443"/>
      <c r="C15" s="443"/>
      <c r="D15" s="443"/>
      <c r="E15" s="443"/>
      <c r="F15" s="443"/>
      <c r="G15" s="443"/>
      <c r="H15" s="443"/>
      <c r="I15" s="443"/>
    </row>
    <row r="16" spans="1:9" x14ac:dyDescent="0.2">
      <c r="A16" s="443"/>
      <c r="B16" s="443"/>
      <c r="C16" s="443"/>
      <c r="D16" s="443"/>
      <c r="E16" s="443"/>
      <c r="F16" s="443"/>
      <c r="G16" s="443"/>
      <c r="H16" s="443"/>
      <c r="I16" s="443"/>
    </row>
    <row r="17" spans="1:9" x14ac:dyDescent="0.2">
      <c r="A17" s="443"/>
      <c r="B17" s="443"/>
      <c r="C17" s="443"/>
      <c r="D17" s="443"/>
      <c r="E17" s="443"/>
      <c r="F17" s="443"/>
      <c r="G17" s="443"/>
      <c r="H17" s="443"/>
      <c r="I17" s="443"/>
    </row>
    <row r="18" spans="1:9" x14ac:dyDescent="0.2">
      <c r="A18" s="443"/>
      <c r="B18" s="443"/>
      <c r="C18" s="443"/>
      <c r="D18" s="443"/>
      <c r="E18" s="443"/>
      <c r="F18" s="443"/>
      <c r="G18" s="443"/>
      <c r="H18" s="443"/>
      <c r="I18" s="443"/>
    </row>
    <row r="19" spans="1:9" x14ac:dyDescent="0.2">
      <c r="A19" s="443"/>
      <c r="B19" s="443"/>
      <c r="C19" s="443"/>
      <c r="D19" s="443"/>
      <c r="E19" s="443"/>
      <c r="F19" s="443"/>
      <c r="G19" s="443"/>
      <c r="H19" s="443"/>
      <c r="I19" s="443"/>
    </row>
    <row r="20" spans="1:9" x14ac:dyDescent="0.2">
      <c r="A20" s="443"/>
      <c r="B20" s="443"/>
      <c r="C20" s="443"/>
      <c r="D20" s="443"/>
      <c r="E20" s="443"/>
      <c r="F20" s="443"/>
      <c r="G20" s="443"/>
      <c r="H20" s="443"/>
      <c r="I20" s="443"/>
    </row>
    <row r="21" spans="1:9" x14ac:dyDescent="0.2">
      <c r="A21" s="443"/>
      <c r="B21" s="443"/>
      <c r="C21" s="443"/>
      <c r="D21" s="443"/>
      <c r="E21" s="443"/>
      <c r="F21" s="443"/>
      <c r="G21" s="443"/>
      <c r="H21" s="443"/>
      <c r="I21" s="443"/>
    </row>
    <row r="22" spans="1:9" x14ac:dyDescent="0.2">
      <c r="A22" s="443"/>
      <c r="B22" s="443"/>
      <c r="C22" s="443"/>
      <c r="D22" s="443"/>
      <c r="E22" s="443"/>
      <c r="F22" s="443"/>
      <c r="G22" s="443"/>
      <c r="H22" s="443"/>
      <c r="I22" s="443"/>
    </row>
    <row r="23" spans="1:9" x14ac:dyDescent="0.2">
      <c r="A23" s="443"/>
      <c r="B23" s="443"/>
      <c r="C23" s="443"/>
      <c r="D23" s="443"/>
      <c r="E23" s="443"/>
      <c r="F23" s="443"/>
      <c r="G23" s="443"/>
      <c r="H23" s="443"/>
      <c r="I23" s="443"/>
    </row>
    <row r="24" spans="1:9" x14ac:dyDescent="0.2">
      <c r="A24" s="443"/>
      <c r="B24" s="443"/>
      <c r="C24" s="443"/>
      <c r="D24" s="443"/>
      <c r="E24" s="443"/>
      <c r="F24" s="443"/>
      <c r="G24" s="443"/>
      <c r="H24" s="443"/>
      <c r="I24" s="443"/>
    </row>
    <row r="25" spans="1:9" x14ac:dyDescent="0.2">
      <c r="A25" s="443"/>
      <c r="B25" s="443"/>
      <c r="C25" s="443"/>
      <c r="D25" s="443"/>
      <c r="E25" s="443"/>
      <c r="F25" s="443"/>
      <c r="G25" s="443"/>
      <c r="H25" s="443"/>
      <c r="I25" s="443"/>
    </row>
    <row r="26" spans="1:9" x14ac:dyDescent="0.2">
      <c r="A26" s="443"/>
      <c r="B26" s="443"/>
      <c r="C26" s="443"/>
      <c r="D26" s="443"/>
      <c r="E26" s="443"/>
      <c r="F26" s="443"/>
      <c r="G26" s="443"/>
      <c r="H26" s="443"/>
      <c r="I26" s="443"/>
    </row>
    <row r="27" spans="1:9" x14ac:dyDescent="0.2">
      <c r="A27" s="443"/>
      <c r="B27" s="443"/>
      <c r="C27" s="443"/>
      <c r="D27" s="443"/>
      <c r="E27" s="443"/>
      <c r="F27" s="443"/>
      <c r="G27" s="443"/>
      <c r="H27" s="443"/>
      <c r="I27" s="443"/>
    </row>
    <row r="28" spans="1:9" x14ac:dyDescent="0.2">
      <c r="A28" s="443"/>
      <c r="B28" s="443"/>
      <c r="C28" s="443"/>
      <c r="D28" s="443"/>
      <c r="E28" s="443"/>
      <c r="F28" s="443"/>
      <c r="G28" s="443"/>
      <c r="H28" s="443"/>
      <c r="I28" s="443"/>
    </row>
    <row r="29" spans="1:9" x14ac:dyDescent="0.2">
      <c r="A29" s="443"/>
      <c r="B29" s="443"/>
      <c r="C29" s="443"/>
      <c r="D29" s="443"/>
      <c r="E29" s="443"/>
      <c r="F29" s="443"/>
      <c r="G29" s="443"/>
      <c r="H29" s="443"/>
      <c r="I29" s="443"/>
    </row>
    <row r="30" spans="1:9" x14ac:dyDescent="0.2">
      <c r="A30" s="443"/>
      <c r="B30" s="443"/>
      <c r="C30" s="443"/>
      <c r="D30" s="443"/>
      <c r="E30" s="443"/>
      <c r="F30" s="443"/>
      <c r="G30" s="443"/>
      <c r="H30" s="443"/>
      <c r="I30" s="443"/>
    </row>
    <row r="31" spans="1:9" x14ac:dyDescent="0.2">
      <c r="A31" s="443"/>
      <c r="B31" s="443"/>
      <c r="C31" s="443"/>
      <c r="D31" s="443"/>
      <c r="E31" s="443"/>
      <c r="F31" s="443"/>
      <c r="G31" s="443"/>
      <c r="H31" s="443"/>
      <c r="I31" s="443"/>
    </row>
    <row r="32" spans="1:9" x14ac:dyDescent="0.2">
      <c r="A32" s="443"/>
      <c r="B32" s="443"/>
      <c r="C32" s="443"/>
      <c r="D32" s="443"/>
      <c r="E32" s="443"/>
      <c r="F32" s="443"/>
      <c r="G32" s="443"/>
      <c r="H32" s="443"/>
      <c r="I32" s="443"/>
    </row>
    <row r="33" spans="1:9" x14ac:dyDescent="0.2">
      <c r="A33" s="443"/>
      <c r="B33" s="443"/>
      <c r="C33" s="443"/>
      <c r="D33" s="443"/>
      <c r="E33" s="443"/>
      <c r="F33" s="443"/>
      <c r="G33" s="443"/>
      <c r="H33" s="443"/>
      <c r="I33" s="443"/>
    </row>
    <row r="34" spans="1:9" x14ac:dyDescent="0.2">
      <c r="A34" s="443"/>
      <c r="B34" s="443"/>
      <c r="C34" s="443"/>
      <c r="D34" s="443"/>
      <c r="E34" s="443"/>
      <c r="F34" s="443"/>
      <c r="G34" s="443"/>
      <c r="H34" s="443"/>
      <c r="I34" s="443"/>
    </row>
    <row r="35" spans="1:9" x14ac:dyDescent="0.2">
      <c r="A35" s="443"/>
      <c r="B35" s="443"/>
      <c r="C35" s="443"/>
      <c r="D35" s="443"/>
      <c r="E35" s="443"/>
      <c r="F35" s="443"/>
      <c r="G35" s="443"/>
      <c r="H35" s="443"/>
      <c r="I35" s="443"/>
    </row>
    <row r="36" spans="1:9" x14ac:dyDescent="0.2">
      <c r="A36" s="443"/>
      <c r="B36" s="443"/>
      <c r="C36" s="443"/>
      <c r="D36" s="443"/>
      <c r="E36" s="443"/>
      <c r="F36" s="443"/>
      <c r="G36" s="443"/>
      <c r="H36" s="443"/>
      <c r="I36" s="443"/>
    </row>
    <row r="37" spans="1:9" x14ac:dyDescent="0.2">
      <c r="A37" s="443"/>
      <c r="B37" s="443"/>
      <c r="C37" s="443"/>
      <c r="D37" s="443"/>
      <c r="E37" s="443"/>
      <c r="F37" s="443"/>
      <c r="G37" s="443"/>
      <c r="H37" s="443"/>
      <c r="I37" s="443"/>
    </row>
    <row r="38" spans="1:9" x14ac:dyDescent="0.2">
      <c r="A38" s="443"/>
      <c r="B38" s="443"/>
      <c r="C38" s="443"/>
      <c r="D38" s="443"/>
      <c r="E38" s="443"/>
      <c r="F38" s="443"/>
      <c r="G38" s="443"/>
      <c r="H38" s="443"/>
      <c r="I38" s="443"/>
    </row>
    <row r="39" spans="1:9" x14ac:dyDescent="0.2">
      <c r="A39" s="443"/>
      <c r="B39" s="443"/>
      <c r="C39" s="443"/>
      <c r="D39" s="443"/>
      <c r="E39" s="443"/>
      <c r="F39" s="443"/>
      <c r="G39" s="443"/>
      <c r="H39" s="443"/>
      <c r="I39" s="443"/>
    </row>
    <row r="40" spans="1:9" x14ac:dyDescent="0.2">
      <c r="A40" s="443"/>
      <c r="B40" s="443"/>
      <c r="C40" s="443"/>
      <c r="D40" s="443"/>
      <c r="E40" s="443"/>
      <c r="F40" s="443"/>
      <c r="G40" s="443"/>
      <c r="H40" s="443"/>
      <c r="I40" s="443"/>
    </row>
    <row r="41" spans="1:9" x14ac:dyDescent="0.2">
      <c r="A41" s="443"/>
      <c r="B41" s="443"/>
      <c r="C41" s="443"/>
      <c r="D41" s="443"/>
      <c r="E41" s="443"/>
      <c r="F41" s="443"/>
      <c r="G41" s="443"/>
      <c r="H41" s="443"/>
      <c r="I41" s="443"/>
    </row>
    <row r="42" spans="1:9" x14ac:dyDescent="0.2">
      <c r="A42" s="443"/>
      <c r="B42" s="443"/>
      <c r="C42" s="443"/>
      <c r="D42" s="443"/>
      <c r="E42" s="443"/>
      <c r="F42" s="443"/>
      <c r="G42" s="443"/>
      <c r="H42" s="443"/>
      <c r="I42" s="443"/>
    </row>
    <row r="43" spans="1:9" x14ac:dyDescent="0.2">
      <c r="A43" s="443"/>
      <c r="B43" s="443"/>
      <c r="C43" s="443"/>
      <c r="D43" s="443"/>
      <c r="E43" s="443"/>
      <c r="F43" s="443"/>
      <c r="G43" s="443"/>
      <c r="H43" s="443"/>
      <c r="I43" s="443"/>
    </row>
    <row r="44" spans="1:9" x14ac:dyDescent="0.2">
      <c r="A44" s="443"/>
      <c r="B44" s="443"/>
      <c r="C44" s="443"/>
      <c r="D44" s="443"/>
      <c r="E44" s="443"/>
      <c r="F44" s="443"/>
      <c r="G44" s="443"/>
      <c r="H44" s="443"/>
      <c r="I44" s="443"/>
    </row>
    <row r="45" spans="1:9" x14ac:dyDescent="0.2">
      <c r="A45" s="443"/>
      <c r="B45" s="443"/>
      <c r="C45" s="443"/>
      <c r="D45" s="443"/>
      <c r="E45" s="443"/>
      <c r="F45" s="443"/>
      <c r="G45" s="443"/>
      <c r="H45" s="443"/>
      <c r="I45" s="443"/>
    </row>
    <row r="46" spans="1:9" x14ac:dyDescent="0.2">
      <c r="A46" s="443"/>
      <c r="B46" s="443"/>
      <c r="C46" s="443"/>
      <c r="D46" s="443"/>
      <c r="E46" s="443"/>
      <c r="F46" s="443"/>
      <c r="G46" s="443"/>
      <c r="H46" s="443"/>
      <c r="I46" s="443"/>
    </row>
    <row r="47" spans="1:9" x14ac:dyDescent="0.2">
      <c r="A47" s="443"/>
      <c r="B47" s="443"/>
      <c r="C47" s="443"/>
      <c r="D47" s="443"/>
      <c r="E47" s="443"/>
      <c r="F47" s="443"/>
      <c r="G47" s="443"/>
      <c r="H47" s="443"/>
      <c r="I47" s="443"/>
    </row>
    <row r="48" spans="1:9" x14ac:dyDescent="0.2">
      <c r="A48" s="443"/>
      <c r="B48" s="443"/>
      <c r="C48" s="443"/>
      <c r="D48" s="443"/>
      <c r="E48" s="443"/>
      <c r="F48" s="443"/>
      <c r="G48" s="443"/>
      <c r="H48" s="443"/>
      <c r="I48" s="443"/>
    </row>
    <row r="49" spans="1:9" x14ac:dyDescent="0.2">
      <c r="A49" s="443"/>
      <c r="B49" s="443"/>
      <c r="C49" s="443"/>
      <c r="D49" s="443"/>
      <c r="E49" s="443"/>
      <c r="F49" s="443"/>
      <c r="G49" s="443"/>
      <c r="H49" s="443"/>
      <c r="I49" s="443"/>
    </row>
    <row r="50" spans="1:9" x14ac:dyDescent="0.2">
      <c r="A50" s="443"/>
      <c r="B50" s="443"/>
      <c r="C50" s="443"/>
      <c r="D50" s="443"/>
      <c r="E50" s="443"/>
      <c r="F50" s="443"/>
      <c r="G50" s="443"/>
      <c r="H50" s="443"/>
      <c r="I50" s="443"/>
    </row>
    <row r="51" spans="1:9" x14ac:dyDescent="0.2">
      <c r="A51" s="443"/>
      <c r="B51" s="443"/>
      <c r="C51" s="443"/>
      <c r="D51" s="443"/>
      <c r="E51" s="443"/>
      <c r="F51" s="443"/>
      <c r="G51" s="443"/>
      <c r="H51" s="443"/>
      <c r="I51" s="443"/>
    </row>
    <row r="52" spans="1:9" x14ac:dyDescent="0.2">
      <c r="A52" s="443"/>
      <c r="B52" s="443"/>
      <c r="C52" s="443"/>
      <c r="D52" s="443"/>
      <c r="E52" s="443"/>
      <c r="F52" s="443"/>
      <c r="G52" s="443"/>
      <c r="H52" s="443"/>
      <c r="I52" s="443"/>
    </row>
    <row r="53" spans="1:9" x14ac:dyDescent="0.2">
      <c r="A53" s="443"/>
      <c r="B53" s="443"/>
      <c r="C53" s="443"/>
      <c r="D53" s="443"/>
      <c r="E53" s="443"/>
      <c r="F53" s="443"/>
      <c r="G53" s="443"/>
      <c r="H53" s="443"/>
      <c r="I53" s="443"/>
    </row>
    <row r="54" spans="1:9" x14ac:dyDescent="0.2">
      <c r="A54" s="443"/>
      <c r="B54" s="443"/>
      <c r="C54" s="443"/>
      <c r="D54" s="443"/>
      <c r="E54" s="443"/>
      <c r="F54" s="443"/>
      <c r="G54" s="443"/>
      <c r="H54" s="443"/>
      <c r="I54" s="443"/>
    </row>
    <row r="55" spans="1:9" x14ac:dyDescent="0.2">
      <c r="A55" s="443"/>
      <c r="B55" s="443"/>
      <c r="C55" s="443"/>
      <c r="D55" s="443"/>
      <c r="E55" s="443"/>
      <c r="F55" s="443"/>
      <c r="G55" s="443"/>
      <c r="H55" s="443"/>
      <c r="I55" s="443"/>
    </row>
    <row r="56" spans="1:9" x14ac:dyDescent="0.2">
      <c r="A56" s="443"/>
      <c r="B56" s="443"/>
      <c r="C56" s="443"/>
      <c r="D56" s="443"/>
      <c r="E56" s="443"/>
      <c r="F56" s="443"/>
      <c r="G56" s="443"/>
      <c r="H56" s="443"/>
      <c r="I56" s="443"/>
    </row>
    <row r="57" spans="1:9" x14ac:dyDescent="0.2">
      <c r="A57" s="443"/>
      <c r="B57" s="443"/>
      <c r="C57" s="443"/>
      <c r="D57" s="443"/>
      <c r="E57" s="443"/>
      <c r="F57" s="443"/>
      <c r="G57" s="443"/>
      <c r="H57" s="443"/>
      <c r="I57" s="443"/>
    </row>
    <row r="58" spans="1:9" x14ac:dyDescent="0.2">
      <c r="A58" s="443"/>
      <c r="B58" s="443"/>
      <c r="C58" s="443"/>
      <c r="D58" s="443"/>
      <c r="E58" s="443"/>
      <c r="F58" s="443"/>
      <c r="G58" s="443"/>
      <c r="H58" s="443"/>
      <c r="I58" s="443"/>
    </row>
    <row r="59" spans="1:9" x14ac:dyDescent="0.2">
      <c r="A59" s="443"/>
      <c r="B59" s="443"/>
      <c r="C59" s="443"/>
      <c r="D59" s="443"/>
      <c r="E59" s="443"/>
      <c r="F59" s="443"/>
      <c r="G59" s="443"/>
      <c r="H59" s="443"/>
      <c r="I59" s="443"/>
    </row>
    <row r="60" spans="1:9" x14ac:dyDescent="0.2">
      <c r="A60" s="443"/>
      <c r="B60" s="443"/>
      <c r="C60" s="443"/>
      <c r="D60" s="443"/>
      <c r="E60" s="443"/>
      <c r="F60" s="443"/>
      <c r="G60" s="443"/>
      <c r="H60" s="443"/>
      <c r="I60" s="443"/>
    </row>
    <row r="61" spans="1:9" x14ac:dyDescent="0.2">
      <c r="A61" s="443"/>
      <c r="B61" s="443"/>
      <c r="C61" s="443"/>
      <c r="D61" s="443"/>
      <c r="E61" s="443"/>
      <c r="F61" s="443"/>
      <c r="G61" s="443"/>
      <c r="H61" s="443"/>
      <c r="I61" s="443"/>
    </row>
    <row r="62" spans="1:9" x14ac:dyDescent="0.2">
      <c r="A62" s="443"/>
      <c r="B62" s="443"/>
      <c r="C62" s="443"/>
      <c r="D62" s="443"/>
      <c r="E62" s="443"/>
      <c r="F62" s="443"/>
      <c r="G62" s="443"/>
      <c r="H62" s="443"/>
      <c r="I62" s="443"/>
    </row>
    <row r="63" spans="1:9" x14ac:dyDescent="0.2">
      <c r="A63" s="443"/>
      <c r="B63" s="443"/>
      <c r="C63" s="443"/>
      <c r="D63" s="443"/>
      <c r="E63" s="443"/>
      <c r="F63" s="443"/>
      <c r="G63" s="443"/>
      <c r="H63" s="443"/>
      <c r="I63" s="443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339</v>
      </c>
      <c r="M1" s="53" t="str">
        <f>Titulní!A35</f>
        <v>I. čtvrtletí 2021</v>
      </c>
    </row>
    <row r="2" spans="1:24" ht="6" customHeight="1" x14ac:dyDescent="0.2">
      <c r="A2" s="282"/>
    </row>
    <row r="3" spans="1:24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24"/>
    </row>
    <row r="4" spans="1:24" ht="13.5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79"/>
    </row>
    <row r="5" spans="1:24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1" t="s">
        <v>53</v>
      </c>
      <c r="B7" s="448">
        <f>F8</f>
        <v>2794.1244699999988</v>
      </c>
      <c r="C7" s="449"/>
      <c r="D7" s="449"/>
      <c r="E7" s="449"/>
      <c r="F7" s="449"/>
      <c r="G7" s="450"/>
      <c r="H7" s="448">
        <f>SUM(H8,J8,L8)</f>
        <v>2044279.5980000002</v>
      </c>
      <c r="I7" s="449"/>
      <c r="J7" s="449"/>
      <c r="K7" s="449"/>
      <c r="L7" s="449"/>
      <c r="M7" s="449"/>
      <c r="N7" s="80"/>
    </row>
    <row r="8" spans="1:24" x14ac:dyDescent="0.2">
      <c r="A8" s="502"/>
      <c r="B8" s="352">
        <f>SUM(B9:B16)</f>
        <v>2794.8913599999983</v>
      </c>
      <c r="C8" s="353">
        <v>0.13098746274246026</v>
      </c>
      <c r="D8" s="354">
        <f>SUM(D9:D16)</f>
        <v>2795.7619099999988</v>
      </c>
      <c r="E8" s="353">
        <v>0.13103281742829015</v>
      </c>
      <c r="F8" s="354">
        <f>SUM(F9:F16)</f>
        <v>2794.1244699999988</v>
      </c>
      <c r="G8" s="355">
        <v>0.13100085996733127</v>
      </c>
      <c r="H8" s="352">
        <f>SUM(H9:H16)</f>
        <v>690542.55200000003</v>
      </c>
      <c r="I8" s="353">
        <v>8.3716131813513936E-2</v>
      </c>
      <c r="J8" s="354">
        <f>SUM(J9:J16)</f>
        <v>727459.66</v>
      </c>
      <c r="K8" s="353">
        <v>0.10048412743701633</v>
      </c>
      <c r="L8" s="354">
        <f>SUM(L9:L16)</f>
        <v>626277.38600000006</v>
      </c>
      <c r="M8" s="353">
        <v>8.3599237843172247E-2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1652.4259999999999</v>
      </c>
      <c r="C10" s="225">
        <v>0.16441303757759848</v>
      </c>
      <c r="D10" s="191">
        <v>1652.4259999999999</v>
      </c>
      <c r="E10" s="225">
        <v>0.16441303757759848</v>
      </c>
      <c r="F10" s="191">
        <v>1652.4259999999999</v>
      </c>
      <c r="G10" s="226">
        <v>0.16441303757759848</v>
      </c>
      <c r="H10" s="188">
        <v>570567.94400000002</v>
      </c>
      <c r="I10" s="225">
        <v>0.13774269417650772</v>
      </c>
      <c r="J10" s="191">
        <v>527328.86899999995</v>
      </c>
      <c r="K10" s="225">
        <v>0.15551163717047453</v>
      </c>
      <c r="L10" s="191">
        <v>462241.09600000002</v>
      </c>
      <c r="M10" s="225">
        <v>0.13981050166919426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199.07799999999997</v>
      </c>
      <c r="C12" s="225">
        <v>0.20685792662018521</v>
      </c>
      <c r="D12" s="191">
        <v>200.33499999999998</v>
      </c>
      <c r="E12" s="225">
        <v>0.20747612059475076</v>
      </c>
      <c r="F12" s="191">
        <v>200.33499999999998</v>
      </c>
      <c r="G12" s="226">
        <v>0.20712154452800463</v>
      </c>
      <c r="H12" s="188">
        <v>39369.256000000008</v>
      </c>
      <c r="I12" s="225">
        <v>0.10494629247330953</v>
      </c>
      <c r="J12" s="191">
        <v>34609.077999999994</v>
      </c>
      <c r="K12" s="225">
        <v>0.10319925435970909</v>
      </c>
      <c r="L12" s="191">
        <v>37162.484000000026</v>
      </c>
      <c r="M12" s="225">
        <v>0.10231989794553216</v>
      </c>
      <c r="N12" s="83"/>
      <c r="O12" s="92"/>
      <c r="X12" s="77"/>
    </row>
    <row r="13" spans="1:24" x14ac:dyDescent="0.2">
      <c r="A13" s="204" t="s">
        <v>43</v>
      </c>
      <c r="B13" s="188">
        <v>644.18020000000001</v>
      </c>
      <c r="C13" s="225">
        <v>0.58955685533154356</v>
      </c>
      <c r="D13" s="191">
        <v>644.18020000000001</v>
      </c>
      <c r="E13" s="225">
        <v>0.58958545367986137</v>
      </c>
      <c r="F13" s="191">
        <v>643.75119999999993</v>
      </c>
      <c r="G13" s="226">
        <v>0.59032905893708665</v>
      </c>
      <c r="H13" s="188">
        <v>74646.101999999999</v>
      </c>
      <c r="I13" s="225">
        <v>0.39429140396895607</v>
      </c>
      <c r="J13" s="191">
        <v>155928.84700000001</v>
      </c>
      <c r="K13" s="225">
        <v>0.53395081305167869</v>
      </c>
      <c r="L13" s="191">
        <v>105188.47100000001</v>
      </c>
      <c r="M13" s="225">
        <v>0.42989679490626653</v>
      </c>
      <c r="N13" s="83"/>
      <c r="O13" s="92"/>
      <c r="X13" s="77"/>
    </row>
    <row r="14" spans="1:24" x14ac:dyDescent="0.2">
      <c r="A14" s="204" t="s">
        <v>44</v>
      </c>
      <c r="B14" s="188">
        <v>45</v>
      </c>
      <c r="C14" s="225">
        <v>3.8412291933418691E-2</v>
      </c>
      <c r="D14" s="191">
        <v>45</v>
      </c>
      <c r="E14" s="225">
        <v>3.8412291933418691E-2</v>
      </c>
      <c r="F14" s="191">
        <v>45</v>
      </c>
      <c r="G14" s="226">
        <v>3.8412291933418691E-2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6.0439999999999996</v>
      </c>
      <c r="C15" s="225">
        <v>1.7807271931243419E-2</v>
      </c>
      <c r="D15" s="191">
        <v>6.0439999999999996</v>
      </c>
      <c r="E15" s="227">
        <v>1.7807271931243419E-2</v>
      </c>
      <c r="F15" s="191">
        <v>6.0439999999999996</v>
      </c>
      <c r="G15" s="228">
        <v>1.7807271931243419E-2</v>
      </c>
      <c r="H15" s="188">
        <v>929.06099999999992</v>
      </c>
      <c r="I15" s="225">
        <v>1.7164774881021635E-2</v>
      </c>
      <c r="J15" s="191">
        <v>390.45899999999995</v>
      </c>
      <c r="K15" s="227">
        <v>8.7039686975540626E-3</v>
      </c>
      <c r="L15" s="191">
        <v>742.26499999999999</v>
      </c>
      <c r="M15" s="227">
        <v>1.3389560957006049E-2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248.16315999999878</v>
      </c>
      <c r="C16" s="225">
        <v>0.1200490617859095</v>
      </c>
      <c r="D16" s="189">
        <v>247.77670999999876</v>
      </c>
      <c r="E16" s="227">
        <v>0.12008749744166014</v>
      </c>
      <c r="F16" s="189">
        <v>246.56826999999882</v>
      </c>
      <c r="G16" s="228">
        <v>0.11989955170372624</v>
      </c>
      <c r="H16" s="188">
        <v>5030.1889999999994</v>
      </c>
      <c r="I16" s="225">
        <v>0.11460756880957614</v>
      </c>
      <c r="J16" s="189">
        <v>9202.4069999999683</v>
      </c>
      <c r="K16" s="227">
        <v>0.10807818266246542</v>
      </c>
      <c r="L16" s="189">
        <v>20943.069999999985</v>
      </c>
      <c r="M16" s="227">
        <v>0.11380335536032843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15" x14ac:dyDescent="0.2">
      <c r="A18" s="234"/>
      <c r="B18" s="503" t="s">
        <v>242</v>
      </c>
      <c r="C18" s="504"/>
      <c r="D18" s="504"/>
      <c r="E18" s="504"/>
      <c r="F18" s="504"/>
      <c r="G18" s="50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0.10400271572408903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0.12589971242374212</v>
      </c>
      <c r="J20" s="94" t="str">
        <f t="shared" ref="J20:J26" si="1">A10</f>
        <v>PE</v>
      </c>
      <c r="K20" s="83">
        <f t="shared" si="0"/>
        <v>1560137.909</v>
      </c>
      <c r="L20" s="94" t="str">
        <f t="shared" ref="L20:L26" si="2">A10</f>
        <v>PE</v>
      </c>
      <c r="M20" s="92">
        <f>K20/'6.1, 6.2'!C5</f>
        <v>0.14393213269077462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0.13290003917556181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98" t="s">
        <v>53</v>
      </c>
      <c r="B22" s="500">
        <f>SUM(B23,D23,F23)</f>
        <v>2293889.4419999998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0.18963325277181656</v>
      </c>
      <c r="J22" s="94" t="str">
        <f t="shared" si="1"/>
        <v>PSE</v>
      </c>
      <c r="K22" s="83">
        <f t="shared" si="0"/>
        <v>111140.81800000003</v>
      </c>
      <c r="L22" s="94" t="str">
        <f t="shared" si="2"/>
        <v>PSE</v>
      </c>
      <c r="M22" s="92">
        <f>K22/'6.1, 6.2'!E5</f>
        <v>0.10351218930135585</v>
      </c>
      <c r="N22" s="85"/>
      <c r="O22" s="75"/>
    </row>
    <row r="23" spans="1:15" x14ac:dyDescent="0.2">
      <c r="A23" s="499"/>
      <c r="B23" s="352">
        <f>SUM(B24:B27)</f>
        <v>802621.63099999994</v>
      </c>
      <c r="C23" s="356">
        <v>0.14835468356434869</v>
      </c>
      <c r="D23" s="354">
        <f>SUM(D24:D27)</f>
        <v>743428.25100000005</v>
      </c>
      <c r="E23" s="356">
        <v>0.14753106304222427</v>
      </c>
      <c r="F23" s="354">
        <f>SUM(F24:F27)</f>
        <v>747839.56</v>
      </c>
      <c r="G23" s="356">
        <v>0.14363664410674415</v>
      </c>
      <c r="H23" s="75"/>
      <c r="I23" s="75"/>
      <c r="J23" s="94" t="str">
        <f t="shared" si="1"/>
        <v>VE</v>
      </c>
      <c r="K23" s="83">
        <f t="shared" si="0"/>
        <v>335763.42000000004</v>
      </c>
      <c r="L23" s="94" t="str">
        <f t="shared" si="2"/>
        <v>VE</v>
      </c>
      <c r="M23" s="92">
        <f>K23/'6.1, 6.2'!F5</f>
        <v>0.46246579620194189</v>
      </c>
      <c r="N23" s="85"/>
      <c r="O23" s="75"/>
    </row>
    <row r="24" spans="1:15" x14ac:dyDescent="0.2">
      <c r="A24" s="178" t="s">
        <v>8</v>
      </c>
      <c r="B24" s="188">
        <v>69761.731</v>
      </c>
      <c r="C24" s="225">
        <v>0.11003393707211497</v>
      </c>
      <c r="D24" s="189">
        <v>62566.673999999999</v>
      </c>
      <c r="E24" s="225">
        <v>0.10525404972983768</v>
      </c>
      <c r="F24" s="189">
        <v>66213.495999999999</v>
      </c>
      <c r="G24" s="225">
        <v>9.7291220992517871E-2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251777.27799999999</v>
      </c>
      <c r="C25" s="225">
        <v>0.1258201988511945</v>
      </c>
      <c r="D25" s="191">
        <v>240478.33100000001</v>
      </c>
      <c r="E25" s="225">
        <v>0.12590713248598917</v>
      </c>
      <c r="F25" s="191">
        <v>260734.02299999999</v>
      </c>
      <c r="G25" s="225">
        <v>0.12596973877875264</v>
      </c>
      <c r="H25" s="75"/>
      <c r="I25" s="75"/>
      <c r="J25" s="94" t="str">
        <f t="shared" si="1"/>
        <v>VTE</v>
      </c>
      <c r="K25" s="83">
        <f t="shared" si="0"/>
        <v>2061.7849999999999</v>
      </c>
      <c r="L25" s="94" t="str">
        <f t="shared" si="2"/>
        <v>VTE</v>
      </c>
      <c r="M25" s="92">
        <f>K25/'6.1, 6.2'!H5</f>
        <v>1.3351627272334078E-2</v>
      </c>
      <c r="N25" s="85"/>
      <c r="O25" s="93"/>
    </row>
    <row r="26" spans="1:15" x14ac:dyDescent="0.2">
      <c r="A26" s="178" t="s">
        <v>138</v>
      </c>
      <c r="B26" s="188">
        <v>108479.658</v>
      </c>
      <c r="C26" s="225">
        <v>0.13320467429608412</v>
      </c>
      <c r="D26" s="191">
        <v>99719.551999999996</v>
      </c>
      <c r="E26" s="227">
        <v>0.13208491582982881</v>
      </c>
      <c r="F26" s="191">
        <v>97058.775999999998</v>
      </c>
      <c r="G26" s="227">
        <v>0.1334048842654342</v>
      </c>
      <c r="H26" s="75"/>
      <c r="I26" s="75"/>
      <c r="J26" s="94" t="str">
        <f t="shared" si="1"/>
        <v>FVE</v>
      </c>
      <c r="K26" s="83">
        <f t="shared" si="0"/>
        <v>35175.665999999954</v>
      </c>
      <c r="L26" s="94" t="str">
        <f t="shared" si="2"/>
        <v>FVE</v>
      </c>
      <c r="M26" s="92">
        <f>K26/'6.1, 6.2'!I5</f>
        <v>0.11235899943233173</v>
      </c>
      <c r="N26" s="85"/>
      <c r="O26" s="93"/>
    </row>
    <row r="27" spans="1:15" x14ac:dyDescent="0.2">
      <c r="A27" s="178" t="s">
        <v>136</v>
      </c>
      <c r="B27" s="188">
        <v>372602.96399999998</v>
      </c>
      <c r="C27" s="225">
        <v>0.19003757194394796</v>
      </c>
      <c r="D27" s="189">
        <v>340663.69400000002</v>
      </c>
      <c r="E27" s="227">
        <v>0.19140946734714859</v>
      </c>
      <c r="F27" s="189">
        <v>323833.26500000001</v>
      </c>
      <c r="G27" s="227">
        <v>0.18734577277466741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0.16441303757759848</v>
      </c>
      <c r="J32" s="94" t="str">
        <f t="shared" si="5"/>
        <v>PE</v>
      </c>
      <c r="K32" s="77">
        <f t="shared" si="6"/>
        <v>570567.94400000002</v>
      </c>
      <c r="L32" s="77">
        <f t="shared" si="7"/>
        <v>527328.86899999995</v>
      </c>
      <c r="M32" s="77">
        <f t="shared" si="8"/>
        <v>462241.09600000002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0.20712154452800463</v>
      </c>
      <c r="J34" s="94" t="str">
        <f t="shared" si="5"/>
        <v>PSE</v>
      </c>
      <c r="K34" s="77">
        <f t="shared" si="6"/>
        <v>39369.256000000008</v>
      </c>
      <c r="L34" s="77">
        <f t="shared" si="7"/>
        <v>34609.077999999994</v>
      </c>
      <c r="M34" s="77">
        <f t="shared" si="8"/>
        <v>37162.484000000026</v>
      </c>
    </row>
    <row r="35" spans="8:13" ht="13.5" customHeight="1" x14ac:dyDescent="0.2">
      <c r="H35" s="94" t="str">
        <f t="shared" si="3"/>
        <v>VE</v>
      </c>
      <c r="I35" s="95">
        <f t="shared" si="4"/>
        <v>0.59032905893708665</v>
      </c>
      <c r="J35" s="94" t="str">
        <f t="shared" si="5"/>
        <v>VE</v>
      </c>
      <c r="K35" s="77">
        <f t="shared" si="6"/>
        <v>74646.101999999999</v>
      </c>
      <c r="L35" s="77">
        <f t="shared" si="7"/>
        <v>155928.84700000001</v>
      </c>
      <c r="M35" s="77">
        <f t="shared" si="8"/>
        <v>105188.47100000001</v>
      </c>
    </row>
    <row r="36" spans="8:13" ht="12.75" customHeight="1" x14ac:dyDescent="0.2">
      <c r="H36" s="94" t="str">
        <f t="shared" si="3"/>
        <v>PVE</v>
      </c>
      <c r="I36" s="95">
        <f t="shared" si="4"/>
        <v>3.8412291933418691E-2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1.7807271931243419E-2</v>
      </c>
      <c r="J37" s="94" t="str">
        <f t="shared" si="5"/>
        <v>VTE</v>
      </c>
      <c r="K37" s="77">
        <f t="shared" si="6"/>
        <v>929.06099999999992</v>
      </c>
      <c r="L37" s="77">
        <f t="shared" si="7"/>
        <v>390.45899999999995</v>
      </c>
      <c r="M37" s="77">
        <f t="shared" si="8"/>
        <v>742.26499999999999</v>
      </c>
    </row>
    <row r="38" spans="8:13" ht="12.75" customHeight="1" x14ac:dyDescent="0.2">
      <c r="H38" s="94" t="str">
        <f t="shared" si="3"/>
        <v>FVE</v>
      </c>
      <c r="I38" s="95">
        <f t="shared" si="4"/>
        <v>0.11989955170372624</v>
      </c>
      <c r="J38" s="94" t="str">
        <f t="shared" si="5"/>
        <v>FVE</v>
      </c>
      <c r="K38" s="77">
        <f t="shared" si="6"/>
        <v>5030.1889999999994</v>
      </c>
      <c r="L38" s="77">
        <f t="shared" si="7"/>
        <v>9202.4069999999683</v>
      </c>
      <c r="M38" s="77">
        <f t="shared" si="8"/>
        <v>20943.069999999985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2021</v>
      </c>
      <c r="N1" s="75"/>
      <c r="O1" s="75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24"/>
    </row>
    <row r="4" spans="1:21" ht="13.5" customHeight="1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79"/>
    </row>
    <row r="5" spans="1:21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91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91"/>
    </row>
    <row r="7" spans="1:21" x14ac:dyDescent="0.2">
      <c r="A7" s="501" t="s">
        <v>53</v>
      </c>
      <c r="B7" s="448">
        <f>F8</f>
        <v>5219.4430300000004</v>
      </c>
      <c r="C7" s="449"/>
      <c r="D7" s="449"/>
      <c r="E7" s="449"/>
      <c r="F7" s="449"/>
      <c r="G7" s="450"/>
      <c r="H7" s="448">
        <f>SUM(H8,J8,L8)</f>
        <v>6760657.6689999998</v>
      </c>
      <c r="I7" s="449"/>
      <c r="J7" s="449"/>
      <c r="K7" s="449"/>
      <c r="L7" s="449"/>
      <c r="M7" s="449"/>
      <c r="N7" s="80"/>
    </row>
    <row r="8" spans="1:21" x14ac:dyDescent="0.2">
      <c r="A8" s="502"/>
      <c r="B8" s="352">
        <f>SUM(B9:B16)</f>
        <v>5220.2412700000004</v>
      </c>
      <c r="C8" s="353">
        <v>0.24465572030706012</v>
      </c>
      <c r="D8" s="354">
        <f>SUM(D9:D16)</f>
        <v>5219.9866100000008</v>
      </c>
      <c r="E8" s="353">
        <v>0.24465228959580809</v>
      </c>
      <c r="F8" s="354">
        <f>SUM(F9:F16)</f>
        <v>5219.4430300000004</v>
      </c>
      <c r="G8" s="355">
        <v>0.24471047472000898</v>
      </c>
      <c r="H8" s="352">
        <f>SUM(H9:H16)</f>
        <v>2538658.1499999994</v>
      </c>
      <c r="I8" s="353">
        <v>0.30776762373197153</v>
      </c>
      <c r="J8" s="354">
        <f>SUM(J9:J16)</f>
        <v>2006239.9269999999</v>
      </c>
      <c r="K8" s="353">
        <v>0.2771222647505957</v>
      </c>
      <c r="L8" s="354">
        <f>SUM(L9:L16)</f>
        <v>2215759.5919999997</v>
      </c>
      <c r="M8" s="353">
        <v>0.29577279537105666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4003.413</v>
      </c>
      <c r="C10" s="225">
        <v>0.39833147869111618</v>
      </c>
      <c r="D10" s="191">
        <v>4003.413</v>
      </c>
      <c r="E10" s="225">
        <v>0.39833147869111618</v>
      </c>
      <c r="F10" s="191">
        <v>4003.413</v>
      </c>
      <c r="G10" s="226">
        <v>0.39833147869111618</v>
      </c>
      <c r="H10" s="188">
        <v>2107043.6739999996</v>
      </c>
      <c r="I10" s="225">
        <v>0.50866838113906931</v>
      </c>
      <c r="J10" s="191">
        <v>1648884.5079999999</v>
      </c>
      <c r="K10" s="225">
        <v>0.48626340111129474</v>
      </c>
      <c r="L10" s="191">
        <v>1725053.3789999997</v>
      </c>
      <c r="M10" s="225">
        <v>0.52176360001562616</v>
      </c>
      <c r="N10" s="83"/>
      <c r="O10" s="92"/>
    </row>
    <row r="11" spans="1:21" x14ac:dyDescent="0.2">
      <c r="A11" s="204" t="s">
        <v>21</v>
      </c>
      <c r="B11" s="188">
        <v>845</v>
      </c>
      <c r="C11" s="225">
        <v>0.61972863953061974</v>
      </c>
      <c r="D11" s="191">
        <v>845</v>
      </c>
      <c r="E11" s="225">
        <v>0.61972863953061974</v>
      </c>
      <c r="F11" s="191">
        <v>845</v>
      </c>
      <c r="G11" s="226">
        <v>0.61972863953061974</v>
      </c>
      <c r="H11" s="188">
        <v>366643.07</v>
      </c>
      <c r="I11" s="225">
        <v>0.62638463261611999</v>
      </c>
      <c r="J11" s="191">
        <v>297015.78000000003</v>
      </c>
      <c r="K11" s="225">
        <v>0.57486157072056154</v>
      </c>
      <c r="L11" s="191">
        <v>403072.69</v>
      </c>
      <c r="M11" s="225">
        <v>0.62123733122095248</v>
      </c>
      <c r="N11" s="83"/>
      <c r="O11" s="92"/>
    </row>
    <row r="12" spans="1:21" x14ac:dyDescent="0.2">
      <c r="A12" s="204" t="s">
        <v>22</v>
      </c>
      <c r="B12" s="188">
        <v>45.443000000000026</v>
      </c>
      <c r="C12" s="225">
        <v>4.7218902939556773E-2</v>
      </c>
      <c r="D12" s="191">
        <v>45.443000000000026</v>
      </c>
      <c r="E12" s="225">
        <v>4.7062856456371906E-2</v>
      </c>
      <c r="F12" s="191">
        <v>45.443000000000026</v>
      </c>
      <c r="G12" s="226">
        <v>4.6982426176085661E-2</v>
      </c>
      <c r="H12" s="188">
        <v>19649.768000000004</v>
      </c>
      <c r="I12" s="225">
        <v>5.2380220229731503E-2</v>
      </c>
      <c r="J12" s="191">
        <v>18410.917999999998</v>
      </c>
      <c r="K12" s="225">
        <v>5.4898688999393354E-2</v>
      </c>
      <c r="L12" s="191">
        <v>17761.913</v>
      </c>
      <c r="M12" s="225">
        <v>4.8904080940268144E-2</v>
      </c>
      <c r="N12" s="83"/>
      <c r="O12" s="92"/>
    </row>
    <row r="13" spans="1:21" x14ac:dyDescent="0.2">
      <c r="A13" s="204" t="s">
        <v>43</v>
      </c>
      <c r="B13" s="188">
        <v>77.284639999999996</v>
      </c>
      <c r="C13" s="225">
        <v>7.0731278800295977E-2</v>
      </c>
      <c r="D13" s="191">
        <v>77.284639999999996</v>
      </c>
      <c r="E13" s="225">
        <v>7.0734709848090271E-2</v>
      </c>
      <c r="F13" s="191">
        <v>77.279640000000001</v>
      </c>
      <c r="G13" s="226">
        <v>7.0866535326375851E-2</v>
      </c>
      <c r="H13" s="188">
        <v>28160.617999999995</v>
      </c>
      <c r="I13" s="225">
        <v>0.14874841834143535</v>
      </c>
      <c r="J13" s="191">
        <v>27106.203999999998</v>
      </c>
      <c r="K13" s="225">
        <v>9.2820410995180791E-2</v>
      </c>
      <c r="L13" s="191">
        <v>38946.749000000011</v>
      </c>
      <c r="M13" s="225">
        <v>0.15917222113741766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86.8</v>
      </c>
      <c r="C15" s="225">
        <v>0.25573646651752624</v>
      </c>
      <c r="D15" s="191">
        <v>86.8</v>
      </c>
      <c r="E15" s="227">
        <v>0.25573646651752624</v>
      </c>
      <c r="F15" s="191">
        <v>86.8</v>
      </c>
      <c r="G15" s="228">
        <v>0.25573646651752624</v>
      </c>
      <c r="H15" s="188">
        <v>14259.439999999999</v>
      </c>
      <c r="I15" s="225">
        <v>0.26344887744662099</v>
      </c>
      <c r="J15" s="191">
        <v>9494.7039999999961</v>
      </c>
      <c r="K15" s="227">
        <v>0.21165245623366685</v>
      </c>
      <c r="L15" s="191">
        <v>17646.632000000001</v>
      </c>
      <c r="M15" s="227">
        <v>0.31832385313850659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162.3006299999999</v>
      </c>
      <c r="C16" s="225">
        <v>7.8513016834416999E-2</v>
      </c>
      <c r="D16" s="189">
        <v>162.04596999999995</v>
      </c>
      <c r="E16" s="227">
        <v>7.853722413138195E-2</v>
      </c>
      <c r="F16" s="189">
        <v>161.50739000000004</v>
      </c>
      <c r="G16" s="228">
        <v>7.8536721930356143E-2</v>
      </c>
      <c r="H16" s="188">
        <v>2901.5799999999995</v>
      </c>
      <c r="I16" s="225">
        <v>6.6109450262503033E-2</v>
      </c>
      <c r="J16" s="189">
        <v>5327.813000000001</v>
      </c>
      <c r="K16" s="227">
        <v>6.2572797161162291E-2</v>
      </c>
      <c r="L16" s="189">
        <v>13278.229000000007</v>
      </c>
      <c r="M16" s="227">
        <v>7.2153080395702271E-2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84"/>
      <c r="O17" s="76"/>
    </row>
    <row r="18" spans="1:20" x14ac:dyDescent="0.2">
      <c r="A18" s="234"/>
      <c r="B18" s="503" t="s">
        <v>242</v>
      </c>
      <c r="C18" s="504"/>
      <c r="D18" s="504"/>
      <c r="E18" s="504"/>
      <c r="F18" s="504"/>
      <c r="G18" s="504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0.23822189544940728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7.2622889718672284E-2</v>
      </c>
      <c r="J20" s="94" t="str">
        <f t="shared" ref="J20:J26" si="1">A10</f>
        <v>PE</v>
      </c>
      <c r="K20" s="83">
        <f t="shared" si="0"/>
        <v>5480981.5609999988</v>
      </c>
      <c r="L20" s="94" t="str">
        <f t="shared" ref="L20:L26" si="2">A10</f>
        <v>PE</v>
      </c>
      <c r="M20" s="92">
        <f>K20/'6.1, 6.2'!C5</f>
        <v>0.50565360969864159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7.209040394822426E-2</v>
      </c>
      <c r="J21" s="94" t="str">
        <f t="shared" si="1"/>
        <v>PPE</v>
      </c>
      <c r="K21" s="83">
        <f t="shared" si="0"/>
        <v>1066731.54</v>
      </c>
      <c r="L21" s="94" t="str">
        <f t="shared" si="2"/>
        <v>PPE</v>
      </c>
      <c r="M21" s="92">
        <f>K21/'6.1, 6.2'!D5</f>
        <v>0.60927256525900442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98" t="s">
        <v>53</v>
      </c>
      <c r="B22" s="500">
        <f>SUM(B23,D23,F23)</f>
        <v>1439889.3959999999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7.0431783065990294E-2</v>
      </c>
      <c r="J22" s="94" t="str">
        <f t="shared" si="1"/>
        <v>PSE</v>
      </c>
      <c r="K22" s="83">
        <f t="shared" si="0"/>
        <v>55822.599000000002</v>
      </c>
      <c r="L22" s="94" t="str">
        <f t="shared" si="2"/>
        <v>PSE</v>
      </c>
      <c r="M22" s="92">
        <f>K22/'6.1, 6.2'!E5</f>
        <v>5.199097450390977E-2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99"/>
      <c r="B23" s="352">
        <f>SUM(B24:B27)</f>
        <v>493939.13700000005</v>
      </c>
      <c r="C23" s="356">
        <v>9.129854160345012E-2</v>
      </c>
      <c r="D23" s="354">
        <f>SUM(D24:D27)</f>
        <v>460998.37699999998</v>
      </c>
      <c r="E23" s="356">
        <v>9.1483718204233344E-2</v>
      </c>
      <c r="F23" s="354">
        <f>SUM(F24:F27)</f>
        <v>484951.88199999998</v>
      </c>
      <c r="G23" s="356">
        <v>9.3144124233986464E-2</v>
      </c>
      <c r="H23" s="75"/>
      <c r="I23" s="75"/>
      <c r="J23" s="94" t="str">
        <f t="shared" si="1"/>
        <v>VE</v>
      </c>
      <c r="K23" s="83">
        <f t="shared" si="0"/>
        <v>94213.570999999996</v>
      </c>
      <c r="L23" s="94" t="str">
        <f t="shared" si="2"/>
        <v>VE</v>
      </c>
      <c r="M23" s="92">
        <f>K23/'6.1, 6.2'!F5</f>
        <v>0.12976563714279291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151494.72200000001</v>
      </c>
      <c r="C24" s="225">
        <v>0.23894992954382901</v>
      </c>
      <c r="D24" s="189">
        <v>141684.329</v>
      </c>
      <c r="E24" s="225">
        <v>0.23835132119224817</v>
      </c>
      <c r="F24" s="189">
        <v>161588.18900000001</v>
      </c>
      <c r="G24" s="225">
        <v>0.23743063205392068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145214.416</v>
      </c>
      <c r="C25" s="225">
        <v>7.256773463560949E-2</v>
      </c>
      <c r="D25" s="191">
        <v>138696.541</v>
      </c>
      <c r="E25" s="225">
        <v>7.2617286099825054E-2</v>
      </c>
      <c r="F25" s="191">
        <v>150437.00099999999</v>
      </c>
      <c r="G25" s="225">
        <v>7.2681384272695965E-2</v>
      </c>
      <c r="H25" s="75"/>
      <c r="I25" s="75"/>
      <c r="J25" s="94" t="str">
        <f t="shared" si="1"/>
        <v>VTE</v>
      </c>
      <c r="K25" s="83">
        <f t="shared" si="0"/>
        <v>41400.775999999998</v>
      </c>
      <c r="L25" s="94" t="str">
        <f t="shared" si="2"/>
        <v>VTE</v>
      </c>
      <c r="M25" s="92">
        <f>K25/'6.1, 6.2'!H5</f>
        <v>0.26810153819985799</v>
      </c>
      <c r="N25" s="85"/>
      <c r="O25" s="93"/>
    </row>
    <row r="26" spans="1:20" x14ac:dyDescent="0.2">
      <c r="A26" s="178" t="s">
        <v>138</v>
      </c>
      <c r="B26" s="188">
        <v>58841.341999999997</v>
      </c>
      <c r="C26" s="225">
        <v>7.2252641101196086E-2</v>
      </c>
      <c r="D26" s="191">
        <v>54091.431000000004</v>
      </c>
      <c r="E26" s="227">
        <v>7.1647555243228467E-2</v>
      </c>
      <c r="F26" s="191">
        <v>52651.614000000001</v>
      </c>
      <c r="G26" s="227">
        <v>7.2368339696127174E-2</v>
      </c>
      <c r="H26" s="75"/>
      <c r="I26" s="75"/>
      <c r="J26" s="94" t="str">
        <f t="shared" si="1"/>
        <v>FVE</v>
      </c>
      <c r="K26" s="83">
        <f t="shared" si="0"/>
        <v>21507.622000000007</v>
      </c>
      <c r="L26" s="94" t="str">
        <f t="shared" si="2"/>
        <v>FVE</v>
      </c>
      <c r="M26" s="92">
        <f>K26/'6.1, 6.2'!I5</f>
        <v>6.8700188593125988E-2</v>
      </c>
      <c r="N26" s="85"/>
      <c r="O26" s="93"/>
    </row>
    <row r="27" spans="1:20" x14ac:dyDescent="0.2">
      <c r="A27" s="178" t="s">
        <v>136</v>
      </c>
      <c r="B27" s="188">
        <v>138388.65700000001</v>
      </c>
      <c r="C27" s="225">
        <v>7.0581951572623133E-2</v>
      </c>
      <c r="D27" s="189">
        <v>126526.076</v>
      </c>
      <c r="E27" s="227">
        <v>7.1091487702487133E-2</v>
      </c>
      <c r="F27" s="189">
        <v>120275.07799999999</v>
      </c>
      <c r="G27" s="227">
        <v>6.9582188949746701E-2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0.39833147869111618</v>
      </c>
      <c r="J32" s="94" t="str">
        <f t="shared" si="5"/>
        <v>PE</v>
      </c>
      <c r="K32" s="77">
        <f t="shared" si="6"/>
        <v>2107043.6739999996</v>
      </c>
      <c r="L32" s="77">
        <f t="shared" si="7"/>
        <v>1648884.5079999999</v>
      </c>
      <c r="M32" s="77">
        <f t="shared" si="8"/>
        <v>1725053.3789999997</v>
      </c>
    </row>
    <row r="33" spans="8:13" x14ac:dyDescent="0.2">
      <c r="H33" s="94" t="str">
        <f t="shared" si="3"/>
        <v>PPE</v>
      </c>
      <c r="I33" s="95">
        <f t="shared" si="4"/>
        <v>0.61972863953061974</v>
      </c>
      <c r="J33" s="94" t="str">
        <f t="shared" si="5"/>
        <v>PPE</v>
      </c>
      <c r="K33" s="77">
        <f t="shared" si="6"/>
        <v>366643.07</v>
      </c>
      <c r="L33" s="77">
        <f t="shared" si="7"/>
        <v>297015.78000000003</v>
      </c>
      <c r="M33" s="77">
        <f t="shared" si="8"/>
        <v>403072.69</v>
      </c>
    </row>
    <row r="34" spans="8:13" ht="13.5" customHeight="1" x14ac:dyDescent="0.2">
      <c r="H34" s="94" t="str">
        <f t="shared" si="3"/>
        <v>PSE</v>
      </c>
      <c r="I34" s="95">
        <f t="shared" si="4"/>
        <v>4.6982426176085661E-2</v>
      </c>
      <c r="J34" s="94" t="str">
        <f t="shared" si="5"/>
        <v>PSE</v>
      </c>
      <c r="K34" s="77">
        <f t="shared" si="6"/>
        <v>19649.768000000004</v>
      </c>
      <c r="L34" s="77">
        <f t="shared" si="7"/>
        <v>18410.917999999998</v>
      </c>
      <c r="M34" s="77">
        <f t="shared" si="8"/>
        <v>17761.913</v>
      </c>
    </row>
    <row r="35" spans="8:13" ht="12.75" customHeight="1" x14ac:dyDescent="0.2">
      <c r="H35" s="94" t="str">
        <f t="shared" si="3"/>
        <v>VE</v>
      </c>
      <c r="I35" s="95">
        <f t="shared" si="4"/>
        <v>7.0866535326375851E-2</v>
      </c>
      <c r="J35" s="94" t="str">
        <f t="shared" si="5"/>
        <v>VE</v>
      </c>
      <c r="K35" s="77">
        <f t="shared" si="6"/>
        <v>28160.617999999995</v>
      </c>
      <c r="L35" s="77">
        <f t="shared" si="7"/>
        <v>27106.203999999998</v>
      </c>
      <c r="M35" s="77">
        <f t="shared" si="8"/>
        <v>38946.749000000011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0.25573646651752624</v>
      </c>
      <c r="J37" s="94" t="str">
        <f t="shared" si="5"/>
        <v>VTE</v>
      </c>
      <c r="K37" s="77">
        <f t="shared" si="6"/>
        <v>14259.439999999999</v>
      </c>
      <c r="L37" s="77">
        <f t="shared" si="7"/>
        <v>9494.7039999999961</v>
      </c>
      <c r="M37" s="77">
        <f t="shared" si="8"/>
        <v>17646.632000000001</v>
      </c>
    </row>
    <row r="38" spans="8:13" ht="12.75" customHeight="1" x14ac:dyDescent="0.2">
      <c r="H38" s="94" t="str">
        <f t="shared" si="3"/>
        <v>FVE</v>
      </c>
      <c r="I38" s="95">
        <f t="shared" si="4"/>
        <v>7.8536721930356143E-2</v>
      </c>
      <c r="J38" s="94" t="str">
        <f t="shared" si="5"/>
        <v>FVE</v>
      </c>
      <c r="K38" s="77">
        <f t="shared" si="6"/>
        <v>2901.5799999999995</v>
      </c>
      <c r="L38" s="77">
        <f t="shared" si="7"/>
        <v>5327.813000000001</v>
      </c>
      <c r="M38" s="77">
        <f t="shared" si="8"/>
        <v>13278.229000000007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2021</v>
      </c>
      <c r="N1" s="98"/>
      <c r="O1" s="98"/>
      <c r="P1" s="99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98"/>
      <c r="O2" s="98"/>
      <c r="P2" s="99"/>
    </row>
    <row r="3" spans="1:21" x14ac:dyDescent="0.2">
      <c r="A3" s="229"/>
      <c r="B3" s="503" t="s">
        <v>196</v>
      </c>
      <c r="C3" s="504"/>
      <c r="D3" s="504"/>
      <c r="E3" s="504"/>
      <c r="F3" s="504"/>
      <c r="G3" s="509"/>
      <c r="H3" s="503" t="s">
        <v>19</v>
      </c>
      <c r="I3" s="504"/>
      <c r="J3" s="504"/>
      <c r="K3" s="504"/>
      <c r="L3" s="504"/>
      <c r="M3" s="504"/>
      <c r="N3" s="68"/>
      <c r="O3" s="99"/>
      <c r="P3" s="99"/>
    </row>
    <row r="4" spans="1:21" ht="13.5" customHeight="1" x14ac:dyDescent="0.25">
      <c r="A4" s="229"/>
      <c r="B4" s="505" t="s">
        <v>177</v>
      </c>
      <c r="C4" s="506"/>
      <c r="D4" s="506"/>
      <c r="E4" s="506"/>
      <c r="F4" s="506"/>
      <c r="G4" s="510"/>
      <c r="H4" s="505" t="s">
        <v>5</v>
      </c>
      <c r="I4" s="506"/>
      <c r="J4" s="506"/>
      <c r="K4" s="506"/>
      <c r="L4" s="506"/>
      <c r="M4" s="506"/>
      <c r="N4" s="68"/>
      <c r="O4" s="99"/>
      <c r="P4" s="99"/>
    </row>
    <row r="5" spans="1:21" x14ac:dyDescent="0.2">
      <c r="A5" s="230"/>
      <c r="B5" s="507" t="s">
        <v>60</v>
      </c>
      <c r="C5" s="508"/>
      <c r="D5" s="508" t="s">
        <v>61</v>
      </c>
      <c r="E5" s="508"/>
      <c r="F5" s="508" t="s">
        <v>62</v>
      </c>
      <c r="G5" s="511"/>
      <c r="H5" s="507" t="s">
        <v>60</v>
      </c>
      <c r="I5" s="508"/>
      <c r="J5" s="508" t="s">
        <v>61</v>
      </c>
      <c r="K5" s="508"/>
      <c r="L5" s="508" t="s">
        <v>62</v>
      </c>
      <c r="M5" s="508"/>
      <c r="N5" s="68"/>
      <c r="O5" s="99"/>
      <c r="P5" s="99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68"/>
      <c r="O6" s="99"/>
      <c r="P6" s="99"/>
    </row>
    <row r="7" spans="1:21" x14ac:dyDescent="0.2">
      <c r="A7" s="501" t="s">
        <v>53</v>
      </c>
      <c r="B7" s="448">
        <f>F8</f>
        <v>329.29931000000045</v>
      </c>
      <c r="C7" s="449"/>
      <c r="D7" s="449"/>
      <c r="E7" s="449"/>
      <c r="F7" s="449"/>
      <c r="G7" s="450"/>
      <c r="H7" s="448">
        <f>SUM(H8,J8,L8)</f>
        <v>171634.74900000001</v>
      </c>
      <c r="I7" s="449"/>
      <c r="J7" s="449"/>
      <c r="K7" s="449"/>
      <c r="L7" s="449"/>
      <c r="M7" s="449"/>
      <c r="N7" s="68"/>
      <c r="O7" s="99"/>
      <c r="P7" s="99"/>
    </row>
    <row r="8" spans="1:21" x14ac:dyDescent="0.2">
      <c r="A8" s="502"/>
      <c r="B8" s="352">
        <f>SUM(B9:B16)</f>
        <v>329.46123000000046</v>
      </c>
      <c r="C8" s="353">
        <v>1.5440775697882658E-2</v>
      </c>
      <c r="D8" s="354">
        <f>SUM(D9:D16)</f>
        <v>329.38054000000045</v>
      </c>
      <c r="E8" s="353">
        <v>1.5437530645179902E-2</v>
      </c>
      <c r="F8" s="354">
        <f>SUM(F9:F16)</f>
        <v>329.29931000000045</v>
      </c>
      <c r="G8" s="355">
        <v>1.5439001826804402E-2</v>
      </c>
      <c r="H8" s="352">
        <f>SUM(H9:H16)</f>
        <v>58054.453000000009</v>
      </c>
      <c r="I8" s="353">
        <v>7.038080746267248E-3</v>
      </c>
      <c r="J8" s="354">
        <f>SUM(J9:J16)</f>
        <v>55781.222000000016</v>
      </c>
      <c r="K8" s="353">
        <v>7.7050697492153731E-3</v>
      </c>
      <c r="L8" s="354">
        <f>SUM(L9:L16)</f>
        <v>57799.073999999986</v>
      </c>
      <c r="M8" s="353">
        <v>7.7153648566213942E-3</v>
      </c>
      <c r="N8" s="68"/>
      <c r="O8" s="99"/>
      <c r="P8" s="99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97"/>
      <c r="O9" s="100"/>
      <c r="P9" s="99"/>
    </row>
    <row r="10" spans="1:21" x14ac:dyDescent="0.2">
      <c r="A10" s="204" t="s">
        <v>20</v>
      </c>
      <c r="B10" s="188">
        <v>132.54200000000003</v>
      </c>
      <c r="C10" s="225">
        <v>1.3187660340983539E-2</v>
      </c>
      <c r="D10" s="191">
        <v>132.54200000000003</v>
      </c>
      <c r="E10" s="225">
        <v>1.3187660340983539E-2</v>
      </c>
      <c r="F10" s="191">
        <v>132.54200000000003</v>
      </c>
      <c r="G10" s="226">
        <v>1.3187660340983539E-2</v>
      </c>
      <c r="H10" s="188">
        <v>39778.642999999996</v>
      </c>
      <c r="I10" s="225">
        <v>9.6030937509266716E-3</v>
      </c>
      <c r="J10" s="191">
        <v>36289.878000000004</v>
      </c>
      <c r="K10" s="225">
        <v>1.0702047000003686E-2</v>
      </c>
      <c r="L10" s="191">
        <v>26573.564999999999</v>
      </c>
      <c r="M10" s="225">
        <v>8.0375013947027799E-3</v>
      </c>
      <c r="N10" s="97"/>
      <c r="O10" s="100"/>
      <c r="P10" s="99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97"/>
      <c r="O11" s="100"/>
      <c r="P11" s="99"/>
    </row>
    <row r="12" spans="1:21" x14ac:dyDescent="0.2">
      <c r="A12" s="204" t="s">
        <v>22</v>
      </c>
      <c r="B12" s="188">
        <v>32.303999999999988</v>
      </c>
      <c r="C12" s="225">
        <v>3.3566433566433566E-2</v>
      </c>
      <c r="D12" s="191">
        <v>32.303999999999988</v>
      </c>
      <c r="E12" s="225">
        <v>3.3455505027542999E-2</v>
      </c>
      <c r="F12" s="191">
        <v>32.703999999999986</v>
      </c>
      <c r="G12" s="226">
        <v>3.3811880062115267E-2</v>
      </c>
      <c r="H12" s="188">
        <v>10840.745000000003</v>
      </c>
      <c r="I12" s="225">
        <v>2.8898082183685867E-2</v>
      </c>
      <c r="J12" s="191">
        <v>10333.261999999999</v>
      </c>
      <c r="K12" s="225">
        <v>3.0812289582043077E-2</v>
      </c>
      <c r="L12" s="191">
        <v>11902.816999999999</v>
      </c>
      <c r="M12" s="225">
        <v>3.277216401100487E-2</v>
      </c>
      <c r="N12" s="97"/>
      <c r="O12" s="100"/>
      <c r="P12" s="99"/>
    </row>
    <row r="13" spans="1:21" x14ac:dyDescent="0.2">
      <c r="A13" s="204" t="s">
        <v>43</v>
      </c>
      <c r="B13" s="188">
        <v>7.615499999999999</v>
      </c>
      <c r="C13" s="225">
        <v>6.9697426772467848E-3</v>
      </c>
      <c r="D13" s="191">
        <v>7.5604999999999993</v>
      </c>
      <c r="E13" s="225">
        <v>6.9197420574966311E-3</v>
      </c>
      <c r="F13" s="191">
        <v>7.5495000000000001</v>
      </c>
      <c r="G13" s="226">
        <v>6.9229994917998387E-3</v>
      </c>
      <c r="H13" s="188">
        <v>3727.3890000000001</v>
      </c>
      <c r="I13" s="225">
        <v>1.9688602654006546E-2</v>
      </c>
      <c r="J13" s="191">
        <v>2930.8680000000004</v>
      </c>
      <c r="K13" s="225">
        <v>1.0036240129109321E-2</v>
      </c>
      <c r="L13" s="191">
        <v>4261.7039999999988</v>
      </c>
      <c r="M13" s="225">
        <v>1.7417240435401091E-2</v>
      </c>
      <c r="N13" s="97"/>
      <c r="O13" s="100"/>
      <c r="P13" s="99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97"/>
      <c r="O14" s="100"/>
      <c r="P14" s="68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0.22500000000000001</v>
      </c>
      <c r="C15" s="225">
        <v>6.6291134753967062E-4</v>
      </c>
      <c r="D15" s="191">
        <v>0.22500000000000001</v>
      </c>
      <c r="E15" s="227">
        <v>6.6291134753967062E-4</v>
      </c>
      <c r="F15" s="191">
        <v>0.22500000000000001</v>
      </c>
      <c r="G15" s="228">
        <v>6.6291134753967062E-4</v>
      </c>
      <c r="H15" s="188">
        <v>11.848000000000001</v>
      </c>
      <c r="I15" s="225">
        <v>2.1889655554408629E-4</v>
      </c>
      <c r="J15" s="191">
        <v>13.795999999999999</v>
      </c>
      <c r="K15" s="227">
        <v>3.0753536773760079E-4</v>
      </c>
      <c r="L15" s="191">
        <v>11.853</v>
      </c>
      <c r="M15" s="227">
        <v>2.1381375387953452E-4</v>
      </c>
      <c r="N15" s="97"/>
      <c r="O15" s="100"/>
      <c r="P15" s="68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156.77473000000046</v>
      </c>
      <c r="C16" s="225">
        <v>7.5839859744852647E-2</v>
      </c>
      <c r="D16" s="189">
        <v>156.74904000000049</v>
      </c>
      <c r="E16" s="227">
        <v>7.5970013242902604E-2</v>
      </c>
      <c r="F16" s="189">
        <v>156.27881000000045</v>
      </c>
      <c r="G16" s="228">
        <v>7.5994203389560033E-2</v>
      </c>
      <c r="H16" s="188">
        <v>3695.828000000005</v>
      </c>
      <c r="I16" s="225">
        <v>8.4205556057308936E-2</v>
      </c>
      <c r="J16" s="189">
        <v>6213.4180000000115</v>
      </c>
      <c r="K16" s="227">
        <v>7.2973834515497313E-2</v>
      </c>
      <c r="L16" s="189">
        <v>15049.134999999986</v>
      </c>
      <c r="M16" s="227">
        <v>8.1776074771776813E-2</v>
      </c>
      <c r="N16" s="97"/>
      <c r="O16" s="100"/>
      <c r="P16" s="68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418</v>
      </c>
      <c r="N17" s="101"/>
      <c r="O17" s="99"/>
      <c r="P17" s="99"/>
    </row>
    <row r="18" spans="1:20" x14ac:dyDescent="0.2">
      <c r="A18" s="234"/>
      <c r="B18" s="503" t="s">
        <v>242</v>
      </c>
      <c r="C18" s="504"/>
      <c r="D18" s="504"/>
      <c r="E18" s="504"/>
      <c r="F18" s="504"/>
      <c r="G18" s="504"/>
      <c r="H18" s="22"/>
      <c r="I18" s="22"/>
      <c r="J18" s="22"/>
      <c r="K18" s="22"/>
      <c r="L18" s="22"/>
      <c r="M18" s="22"/>
      <c r="N18" s="102"/>
      <c r="O18" s="98"/>
      <c r="P18" s="104"/>
      <c r="Q18" s="78"/>
      <c r="R18" s="23"/>
      <c r="S18" s="23"/>
      <c r="T18" s="23"/>
    </row>
    <row r="19" spans="1:20" x14ac:dyDescent="0.2">
      <c r="A19" s="235"/>
      <c r="B19" s="505" t="s">
        <v>5</v>
      </c>
      <c r="C19" s="506"/>
      <c r="D19" s="506"/>
      <c r="E19" s="506"/>
      <c r="F19" s="506"/>
      <c r="G19" s="506"/>
      <c r="H19" s="85" t="str">
        <f>A24</f>
        <v>VO z vvn</v>
      </c>
      <c r="I19" s="93">
        <f>(B24+D24+F24)/'6.1, 6.2'!B25</f>
        <v>7.4029648201007728E-2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102"/>
      <c r="O19" s="98"/>
      <c r="P19" s="104"/>
      <c r="Q19" s="78"/>
      <c r="R19" s="23"/>
      <c r="S19" s="23"/>
      <c r="T19" s="23"/>
    </row>
    <row r="20" spans="1:20" x14ac:dyDescent="0.2">
      <c r="A20" s="236"/>
      <c r="B20" s="507" t="s">
        <v>60</v>
      </c>
      <c r="C20" s="508"/>
      <c r="D20" s="508" t="s">
        <v>61</v>
      </c>
      <c r="E20" s="508"/>
      <c r="F20" s="508" t="s">
        <v>62</v>
      </c>
      <c r="G20" s="508"/>
      <c r="H20" s="85" t="str">
        <f>A25</f>
        <v>VO z vn</v>
      </c>
      <c r="I20" s="93">
        <f>(B25+D25+F25)/'6.1, 6.2'!C25</f>
        <v>4.5194135873216287E-2</v>
      </c>
      <c r="J20" s="94" t="str">
        <f t="shared" ref="J20:J26" si="1">A10</f>
        <v>PE</v>
      </c>
      <c r="K20" s="83">
        <f t="shared" si="0"/>
        <v>102642.08600000001</v>
      </c>
      <c r="L20" s="94" t="str">
        <f t="shared" ref="L20:L26" si="2">A10</f>
        <v>PE</v>
      </c>
      <c r="M20" s="92">
        <f>K20/'6.1, 6.2'!C5</f>
        <v>9.4693515596190169E-3</v>
      </c>
      <c r="N20" s="102"/>
      <c r="O20" s="98"/>
      <c r="P20" s="104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5.0036724718939309E-2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102"/>
      <c r="O21" s="98"/>
      <c r="P21" s="104"/>
      <c r="Q21" s="78"/>
      <c r="R21" s="23"/>
      <c r="S21" s="23"/>
      <c r="T21" s="23"/>
    </row>
    <row r="22" spans="1:20" x14ac:dyDescent="0.2">
      <c r="A22" s="498" t="s">
        <v>53</v>
      </c>
      <c r="B22" s="500">
        <f>SUM(B23,D23,F23)</f>
        <v>850094.54527358955</v>
      </c>
      <c r="C22" s="500"/>
      <c r="D22" s="500"/>
      <c r="E22" s="500"/>
      <c r="F22" s="500"/>
      <c r="G22" s="500"/>
      <c r="H22" s="85" t="str">
        <f>A27</f>
        <v>MOO</v>
      </c>
      <c r="I22" s="93">
        <f>(B27+D27+F27)/'6.1, 6.2'!E25</f>
        <v>5.9159497717433999E-2</v>
      </c>
      <c r="J22" s="94" t="str">
        <f t="shared" si="1"/>
        <v>PSE</v>
      </c>
      <c r="K22" s="83">
        <f t="shared" si="0"/>
        <v>33076.824000000001</v>
      </c>
      <c r="L22" s="94" t="str">
        <f t="shared" si="2"/>
        <v>PSE</v>
      </c>
      <c r="M22" s="92">
        <f>K22/'6.1, 6.2'!E5</f>
        <v>3.0806453731298158E-2</v>
      </c>
      <c r="N22" s="102"/>
      <c r="O22" s="98"/>
      <c r="P22" s="104"/>
      <c r="Q22" s="78"/>
      <c r="R22" s="23"/>
      <c r="S22" s="23"/>
      <c r="T22" s="23"/>
    </row>
    <row r="23" spans="1:20" x14ac:dyDescent="0.2">
      <c r="A23" s="499"/>
      <c r="B23" s="352">
        <f>SUM(B24:B27)</f>
        <v>289671.52444062196</v>
      </c>
      <c r="C23" s="356">
        <v>5.3542199320555033E-2</v>
      </c>
      <c r="D23" s="354">
        <f>SUM(D24:D27)</f>
        <v>272981.86120001646</v>
      </c>
      <c r="E23" s="356">
        <v>5.4172415589414206E-2</v>
      </c>
      <c r="F23" s="354">
        <f>SUM(F24:F27)</f>
        <v>287441.15963295114</v>
      </c>
      <c r="G23" s="356">
        <v>5.520847753471083E-2</v>
      </c>
      <c r="H23" s="75"/>
      <c r="I23" s="75"/>
      <c r="J23" s="94" t="str">
        <f t="shared" si="1"/>
        <v>VE</v>
      </c>
      <c r="K23" s="83">
        <f t="shared" si="0"/>
        <v>10919.960999999999</v>
      </c>
      <c r="L23" s="94" t="str">
        <f t="shared" si="2"/>
        <v>VE</v>
      </c>
      <c r="M23" s="92">
        <f>K23/'6.1, 6.2'!F5</f>
        <v>1.5040674944159053E-2</v>
      </c>
      <c r="N23" s="102"/>
      <c r="O23" s="98"/>
      <c r="P23" s="104"/>
      <c r="Q23" s="78"/>
      <c r="R23" s="81"/>
      <c r="S23" s="82"/>
      <c r="T23" s="82"/>
    </row>
    <row r="24" spans="1:20" x14ac:dyDescent="0.2">
      <c r="A24" s="178" t="s">
        <v>8</v>
      </c>
      <c r="B24" s="188">
        <v>44311.051125280297</v>
      </c>
      <c r="C24" s="225">
        <v>6.9891032536425465E-2</v>
      </c>
      <c r="D24" s="189">
        <v>43134.496915442796</v>
      </c>
      <c r="E24" s="225">
        <v>7.2563877750790234E-2</v>
      </c>
      <c r="F24" s="189">
        <v>53877.560513306402</v>
      </c>
      <c r="G24" s="225">
        <v>7.9165335816701904E-2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102"/>
      <c r="O24" s="103"/>
      <c r="P24" s="99"/>
      <c r="T24" s="76"/>
    </row>
    <row r="25" spans="1:20" x14ac:dyDescent="0.2">
      <c r="A25" s="178" t="s">
        <v>9</v>
      </c>
      <c r="B25" s="188">
        <v>89589.906058759298</v>
      </c>
      <c r="C25" s="225">
        <v>4.4770599971983689E-2</v>
      </c>
      <c r="D25" s="191">
        <v>87048.894074157302</v>
      </c>
      <c r="E25" s="225">
        <v>4.5576150638511212E-2</v>
      </c>
      <c r="F25" s="191">
        <v>93661.386297959092</v>
      </c>
      <c r="G25" s="225">
        <v>4.5251096231540715E-2</v>
      </c>
      <c r="H25" s="75"/>
      <c r="I25" s="75"/>
      <c r="J25" s="94" t="str">
        <f t="shared" si="1"/>
        <v>VTE</v>
      </c>
      <c r="K25" s="83">
        <f t="shared" si="0"/>
        <v>37.497</v>
      </c>
      <c r="L25" s="94" t="str">
        <f t="shared" si="2"/>
        <v>VTE</v>
      </c>
      <c r="M25" s="92">
        <f>K25/'6.1, 6.2'!H5</f>
        <v>2.4282161710882124E-4</v>
      </c>
      <c r="N25" s="102"/>
      <c r="O25" s="103"/>
      <c r="P25" s="99"/>
    </row>
    <row r="26" spans="1:20" x14ac:dyDescent="0.2">
      <c r="A26" s="178" t="s">
        <v>138</v>
      </c>
      <c r="B26" s="188">
        <v>39484.720581732196</v>
      </c>
      <c r="C26" s="225">
        <v>4.8484199173650849E-2</v>
      </c>
      <c r="D26" s="191">
        <v>40059.478277554641</v>
      </c>
      <c r="E26" s="227">
        <v>5.3061337624918943E-2</v>
      </c>
      <c r="F26" s="191">
        <v>35385.111233410949</v>
      </c>
      <c r="G26" s="227">
        <v>4.8635959192527868E-2</v>
      </c>
      <c r="H26" s="75"/>
      <c r="I26" s="75"/>
      <c r="J26" s="94" t="str">
        <f t="shared" si="1"/>
        <v>FVE</v>
      </c>
      <c r="K26" s="83">
        <f t="shared" si="0"/>
        <v>24958.381000000001</v>
      </c>
      <c r="L26" s="94" t="str">
        <f t="shared" si="2"/>
        <v>FVE</v>
      </c>
      <c r="M26" s="92">
        <f>K26/'6.1, 6.2'!I5</f>
        <v>7.9722690015618269E-2</v>
      </c>
      <c r="N26" s="102"/>
      <c r="O26" s="103"/>
      <c r="P26" s="99"/>
    </row>
    <row r="27" spans="1:20" x14ac:dyDescent="0.2">
      <c r="A27" s="178" t="s">
        <v>136</v>
      </c>
      <c r="B27" s="188">
        <v>116285.8466748502</v>
      </c>
      <c r="C27" s="225">
        <v>5.9308921529499022E-2</v>
      </c>
      <c r="D27" s="189">
        <v>102738.99193286168</v>
      </c>
      <c r="E27" s="227">
        <v>5.7726185877770841E-2</v>
      </c>
      <c r="F27" s="189">
        <v>104517.10158827469</v>
      </c>
      <c r="G27" s="227">
        <v>6.0465799167431854E-2</v>
      </c>
      <c r="H27" s="75"/>
      <c r="I27" s="75"/>
      <c r="J27" s="75"/>
      <c r="K27" s="75"/>
      <c r="L27" s="75"/>
      <c r="M27" s="75"/>
      <c r="N27" s="102"/>
      <c r="O27" s="103"/>
      <c r="P27" s="99"/>
    </row>
    <row r="28" spans="1:20" x14ac:dyDescent="0.2">
      <c r="A28" s="63"/>
      <c r="B28" s="63"/>
      <c r="C28" s="78"/>
      <c r="D28" s="55"/>
      <c r="E28" s="55"/>
      <c r="F28" s="55"/>
      <c r="G28" s="76" t="s">
        <v>422</v>
      </c>
      <c r="H28" s="75"/>
      <c r="I28" s="75"/>
      <c r="J28" s="75"/>
      <c r="K28" s="75"/>
      <c r="L28" s="75"/>
      <c r="M28" s="75"/>
      <c r="N28" s="99"/>
      <c r="O28" s="99"/>
      <c r="P28" s="99"/>
    </row>
    <row r="29" spans="1:20" x14ac:dyDescent="0.2">
      <c r="H29" s="75"/>
      <c r="I29" s="75"/>
      <c r="J29" s="75"/>
      <c r="K29" s="75"/>
      <c r="L29" s="75"/>
      <c r="M29" s="75"/>
      <c r="N29" s="99"/>
      <c r="O29" s="99"/>
      <c r="P29" s="99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  <c r="N30" s="99"/>
      <c r="O30" s="99"/>
      <c r="P30" s="99"/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  <c r="N31" s="99"/>
      <c r="O31" s="99"/>
      <c r="P31" s="99"/>
    </row>
    <row r="32" spans="1:20" ht="12.75" customHeight="1" x14ac:dyDescent="0.2">
      <c r="H32" s="94" t="str">
        <f t="shared" si="3"/>
        <v>PE</v>
      </c>
      <c r="I32" s="95">
        <f t="shared" si="4"/>
        <v>1.3187660340983539E-2</v>
      </c>
      <c r="J32" s="94" t="str">
        <f t="shared" si="5"/>
        <v>PE</v>
      </c>
      <c r="K32" s="77">
        <f t="shared" si="6"/>
        <v>39778.642999999996</v>
      </c>
      <c r="L32" s="77">
        <f t="shared" si="7"/>
        <v>36289.878000000004</v>
      </c>
      <c r="M32" s="77">
        <f t="shared" si="8"/>
        <v>26573.564999999999</v>
      </c>
      <c r="N32" s="99"/>
      <c r="O32" s="99"/>
      <c r="P32" s="99"/>
    </row>
    <row r="33" spans="8:16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  <c r="N33" s="99"/>
      <c r="O33" s="99"/>
      <c r="P33" s="99"/>
    </row>
    <row r="34" spans="8:16" ht="13.5" customHeight="1" x14ac:dyDescent="0.2">
      <c r="H34" s="94" t="str">
        <f t="shared" si="3"/>
        <v>PSE</v>
      </c>
      <c r="I34" s="95">
        <f t="shared" si="4"/>
        <v>3.3811880062115267E-2</v>
      </c>
      <c r="J34" s="94" t="str">
        <f t="shared" si="5"/>
        <v>PSE</v>
      </c>
      <c r="K34" s="77">
        <f t="shared" si="6"/>
        <v>10840.745000000003</v>
      </c>
      <c r="L34" s="77">
        <f t="shared" si="7"/>
        <v>10333.261999999999</v>
      </c>
      <c r="M34" s="77">
        <f t="shared" si="8"/>
        <v>11902.816999999999</v>
      </c>
      <c r="N34" s="99"/>
      <c r="O34" s="99"/>
      <c r="P34" s="99"/>
    </row>
    <row r="35" spans="8:16" ht="12.75" customHeight="1" x14ac:dyDescent="0.2">
      <c r="H35" s="94" t="str">
        <f t="shared" si="3"/>
        <v>VE</v>
      </c>
      <c r="I35" s="95">
        <f t="shared" si="4"/>
        <v>6.9229994917998387E-3</v>
      </c>
      <c r="J35" s="94" t="str">
        <f t="shared" si="5"/>
        <v>VE</v>
      </c>
      <c r="K35" s="77">
        <f t="shared" si="6"/>
        <v>3727.3890000000001</v>
      </c>
      <c r="L35" s="77">
        <f t="shared" si="7"/>
        <v>2930.8680000000004</v>
      </c>
      <c r="M35" s="77">
        <f t="shared" si="8"/>
        <v>4261.7039999999988</v>
      </c>
      <c r="N35" s="99"/>
      <c r="O35" s="99"/>
      <c r="P35" s="99"/>
    </row>
    <row r="36" spans="8:16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  <c r="N36" s="99"/>
      <c r="O36" s="99"/>
      <c r="P36" s="99"/>
    </row>
    <row r="37" spans="8:16" ht="12.75" customHeight="1" x14ac:dyDescent="0.2">
      <c r="H37" s="94" t="str">
        <f t="shared" si="3"/>
        <v>VTE</v>
      </c>
      <c r="I37" s="95">
        <f t="shared" si="4"/>
        <v>6.6291134753967062E-4</v>
      </c>
      <c r="J37" s="94" t="str">
        <f t="shared" si="5"/>
        <v>VTE</v>
      </c>
      <c r="K37" s="77">
        <f t="shared" si="6"/>
        <v>11.848000000000001</v>
      </c>
      <c r="L37" s="77">
        <f t="shared" si="7"/>
        <v>13.795999999999999</v>
      </c>
      <c r="M37" s="77">
        <f t="shared" si="8"/>
        <v>11.853</v>
      </c>
      <c r="N37" s="99"/>
      <c r="O37" s="99"/>
      <c r="P37" s="99"/>
    </row>
    <row r="38" spans="8:16" ht="12.75" customHeight="1" x14ac:dyDescent="0.2">
      <c r="H38" s="94" t="str">
        <f t="shared" si="3"/>
        <v>FVE</v>
      </c>
      <c r="I38" s="95">
        <f t="shared" si="4"/>
        <v>7.5994203389560033E-2</v>
      </c>
      <c r="J38" s="94" t="str">
        <f t="shared" si="5"/>
        <v>FVE</v>
      </c>
      <c r="K38" s="77">
        <f t="shared" si="6"/>
        <v>3695.828000000005</v>
      </c>
      <c r="L38" s="77">
        <f t="shared" si="7"/>
        <v>6213.4180000000115</v>
      </c>
      <c r="M38" s="77">
        <f t="shared" si="8"/>
        <v>15049.134999999986</v>
      </c>
      <c r="N38" s="99"/>
      <c r="O38" s="99"/>
      <c r="P38" s="99"/>
    </row>
    <row r="39" spans="8:16" x14ac:dyDescent="0.2">
      <c r="N39" s="99"/>
      <c r="O39" s="99"/>
      <c r="P39" s="99"/>
    </row>
    <row r="40" spans="8:16" x14ac:dyDescent="0.2">
      <c r="N40" s="99"/>
      <c r="O40" s="99"/>
      <c r="P40" s="99"/>
    </row>
    <row r="41" spans="8:16" x14ac:dyDescent="0.2">
      <c r="N41" s="99"/>
      <c r="O41" s="99"/>
      <c r="P41" s="99"/>
    </row>
    <row r="42" spans="8:16" x14ac:dyDescent="0.2">
      <c r="N42" s="99"/>
      <c r="O42" s="99"/>
      <c r="P42" s="99"/>
    </row>
    <row r="43" spans="8:16" x14ac:dyDescent="0.2">
      <c r="N43" s="99"/>
      <c r="O43" s="99"/>
      <c r="P43" s="99"/>
    </row>
    <row r="44" spans="8:16" x14ac:dyDescent="0.2">
      <c r="N44" s="99"/>
      <c r="O44" s="99"/>
      <c r="P44" s="99"/>
    </row>
    <row r="45" spans="8:16" x14ac:dyDescent="0.2">
      <c r="N45" s="99"/>
      <c r="O45" s="99"/>
      <c r="P45" s="99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 x14ac:dyDescent="0.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18.75" x14ac:dyDescent="0.3">
      <c r="A1" s="238" t="s">
        <v>342</v>
      </c>
      <c r="M1" s="58"/>
      <c r="N1" s="129" t="str">
        <f>Titulní!A35</f>
        <v>I. čtvrtletí 2021</v>
      </c>
    </row>
    <row r="2" spans="1:14" ht="6" customHeight="1" x14ac:dyDescent="0.2"/>
    <row r="3" spans="1:14" ht="12.75" customHeight="1" x14ac:dyDescent="0.2">
      <c r="A3" s="451"/>
      <c r="B3" s="453" t="s">
        <v>189</v>
      </c>
      <c r="C3" s="454"/>
      <c r="D3" s="455"/>
      <c r="E3" s="453" t="s">
        <v>191</v>
      </c>
      <c r="F3" s="454"/>
      <c r="G3" s="455"/>
      <c r="H3" s="453" t="s">
        <v>192</v>
      </c>
      <c r="I3" s="454"/>
      <c r="J3" s="455"/>
      <c r="K3" s="453" t="s">
        <v>193</v>
      </c>
      <c r="L3" s="454"/>
      <c r="M3" s="455"/>
      <c r="N3" s="459" t="s">
        <v>53</v>
      </c>
    </row>
    <row r="4" spans="1:14" x14ac:dyDescent="0.2">
      <c r="A4" s="452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6" t="s">
        <v>71</v>
      </c>
      <c r="N4" s="460"/>
    </row>
    <row r="5" spans="1:14" ht="12.75" customHeight="1" x14ac:dyDescent="0.2">
      <c r="A5" s="446" t="s">
        <v>42</v>
      </c>
      <c r="B5" s="448">
        <f>SUM(B6:D6)</f>
        <v>-2507.7317469999998</v>
      </c>
      <c r="C5" s="449"/>
      <c r="D5" s="450"/>
      <c r="E5" s="456">
        <f>SUM(E6:G6)</f>
        <v>0</v>
      </c>
      <c r="F5" s="457"/>
      <c r="G5" s="458"/>
      <c r="H5" s="456">
        <f>SUM(H6:J6)</f>
        <v>0</v>
      </c>
      <c r="I5" s="457"/>
      <c r="J5" s="458"/>
      <c r="K5" s="456">
        <f>SUM(K6:M6)</f>
        <v>0</v>
      </c>
      <c r="L5" s="457"/>
      <c r="M5" s="458"/>
      <c r="N5" s="461">
        <f>SUM(B6:M6)</f>
        <v>-2507.7317469999998</v>
      </c>
    </row>
    <row r="6" spans="1:14" x14ac:dyDescent="0.2">
      <c r="A6" s="447"/>
      <c r="B6" s="262">
        <f>B7+B18</f>
        <v>-1131.7679599999999</v>
      </c>
      <c r="C6" s="263">
        <f t="shared" ref="C6:M6" si="0">C7+C18</f>
        <v>-657.12097300000016</v>
      </c>
      <c r="D6" s="264">
        <f t="shared" si="0"/>
        <v>-718.84281399999986</v>
      </c>
      <c r="E6" s="392">
        <f t="shared" si="0"/>
        <v>0</v>
      </c>
      <c r="F6" s="393">
        <f t="shared" si="0"/>
        <v>0</v>
      </c>
      <c r="G6" s="394">
        <f t="shared" si="0"/>
        <v>0</v>
      </c>
      <c r="H6" s="392">
        <f t="shared" si="0"/>
        <v>0</v>
      </c>
      <c r="I6" s="393">
        <f t="shared" si="0"/>
        <v>0</v>
      </c>
      <c r="J6" s="394">
        <f t="shared" si="0"/>
        <v>0</v>
      </c>
      <c r="K6" s="392">
        <f t="shared" si="0"/>
        <v>0</v>
      </c>
      <c r="L6" s="393">
        <f t="shared" si="0"/>
        <v>0</v>
      </c>
      <c r="M6" s="394">
        <f t="shared" si="0"/>
        <v>0</v>
      </c>
      <c r="N6" s="462"/>
    </row>
    <row r="7" spans="1:14" x14ac:dyDescent="0.2">
      <c r="A7" s="284" t="s">
        <v>84</v>
      </c>
      <c r="B7" s="275">
        <f>B8+B13</f>
        <v>-2308.0249429999999</v>
      </c>
      <c r="C7" s="177">
        <f t="shared" ref="C7:M7" si="1">C8+C13</f>
        <v>-1522.9548840000002</v>
      </c>
      <c r="D7" s="276">
        <f t="shared" si="1"/>
        <v>-1879.225627</v>
      </c>
      <c r="E7" s="428">
        <f t="shared" si="1"/>
        <v>0</v>
      </c>
      <c r="F7" s="429">
        <f t="shared" si="1"/>
        <v>0</v>
      </c>
      <c r="G7" s="430">
        <f t="shared" si="1"/>
        <v>0</v>
      </c>
      <c r="H7" s="428">
        <f t="shared" si="1"/>
        <v>0</v>
      </c>
      <c r="I7" s="429">
        <f t="shared" si="1"/>
        <v>0</v>
      </c>
      <c r="J7" s="430">
        <f t="shared" si="1"/>
        <v>0</v>
      </c>
      <c r="K7" s="428">
        <f t="shared" si="1"/>
        <v>0</v>
      </c>
      <c r="L7" s="429">
        <f t="shared" si="1"/>
        <v>0</v>
      </c>
      <c r="M7" s="430">
        <f t="shared" si="1"/>
        <v>0</v>
      </c>
      <c r="N7" s="285">
        <f>SUM(B7:M7)</f>
        <v>-5710.2054539999999</v>
      </c>
    </row>
    <row r="8" spans="1:14" x14ac:dyDescent="0.2">
      <c r="A8" s="286" t="s">
        <v>72</v>
      </c>
      <c r="B8" s="277">
        <f>SUM(B9:B12)</f>
        <v>-2306.5940000000001</v>
      </c>
      <c r="C8" s="269">
        <f t="shared" ref="C8:M8" si="2">SUM(C9:C12)</f>
        <v>-1510.6580000000001</v>
      </c>
      <c r="D8" s="279">
        <f t="shared" si="2"/>
        <v>-1839.1179999999999</v>
      </c>
      <c r="E8" s="431">
        <f t="shared" si="2"/>
        <v>0</v>
      </c>
      <c r="F8" s="432">
        <f t="shared" si="2"/>
        <v>0</v>
      </c>
      <c r="G8" s="433">
        <f t="shared" si="2"/>
        <v>0</v>
      </c>
      <c r="H8" s="431">
        <f t="shared" si="2"/>
        <v>0</v>
      </c>
      <c r="I8" s="432">
        <f t="shared" si="2"/>
        <v>0</v>
      </c>
      <c r="J8" s="433">
        <f t="shared" si="2"/>
        <v>0</v>
      </c>
      <c r="K8" s="431">
        <f t="shared" si="2"/>
        <v>0</v>
      </c>
      <c r="L8" s="432">
        <f t="shared" si="2"/>
        <v>0</v>
      </c>
      <c r="M8" s="433">
        <f t="shared" si="2"/>
        <v>0</v>
      </c>
      <c r="N8" s="275">
        <f>SUM(B8:M8)</f>
        <v>-5656.3700000000008</v>
      </c>
    </row>
    <row r="9" spans="1:14" x14ac:dyDescent="0.2">
      <c r="A9" s="156" t="s">
        <v>73</v>
      </c>
      <c r="B9" s="160">
        <v>-12.069000000000001</v>
      </c>
      <c r="C9" s="161">
        <v>-46.524999999999999</v>
      </c>
      <c r="D9" s="162">
        <v>-35.137999999999998</v>
      </c>
      <c r="E9" s="405">
        <v>0</v>
      </c>
      <c r="F9" s="406">
        <v>0</v>
      </c>
      <c r="G9" s="407">
        <v>0</v>
      </c>
      <c r="H9" s="405">
        <v>0</v>
      </c>
      <c r="I9" s="406">
        <v>0</v>
      </c>
      <c r="J9" s="407">
        <v>0</v>
      </c>
      <c r="K9" s="405">
        <v>0</v>
      </c>
      <c r="L9" s="406">
        <v>0</v>
      </c>
      <c r="M9" s="407">
        <v>0</v>
      </c>
      <c r="N9" s="277">
        <f t="shared" ref="N9:N14" si="3">SUM(B9:M9)</f>
        <v>-93.731999999999999</v>
      </c>
    </row>
    <row r="10" spans="1:14" x14ac:dyDescent="0.2">
      <c r="A10" s="156" t="s">
        <v>74</v>
      </c>
      <c r="B10" s="157">
        <v>-815.70799999999997</v>
      </c>
      <c r="C10" s="158">
        <v>-465.11900000000003</v>
      </c>
      <c r="D10" s="159">
        <v>-331.07</v>
      </c>
      <c r="E10" s="401">
        <v>0</v>
      </c>
      <c r="F10" s="402">
        <v>0</v>
      </c>
      <c r="G10" s="403">
        <v>0</v>
      </c>
      <c r="H10" s="401">
        <v>0</v>
      </c>
      <c r="I10" s="402">
        <v>0</v>
      </c>
      <c r="J10" s="403">
        <v>0</v>
      </c>
      <c r="K10" s="401">
        <v>0</v>
      </c>
      <c r="L10" s="402">
        <v>0</v>
      </c>
      <c r="M10" s="403">
        <v>0</v>
      </c>
      <c r="N10" s="277">
        <f t="shared" si="3"/>
        <v>-1611.8969999999999</v>
      </c>
    </row>
    <row r="11" spans="1:14" x14ac:dyDescent="0.2">
      <c r="A11" s="156" t="s">
        <v>75</v>
      </c>
      <c r="B11" s="157">
        <v>-929.76800000000003</v>
      </c>
      <c r="C11" s="158">
        <v>-575.81500000000005</v>
      </c>
      <c r="D11" s="159">
        <v>-867.07</v>
      </c>
      <c r="E11" s="401">
        <v>0</v>
      </c>
      <c r="F11" s="402">
        <v>0</v>
      </c>
      <c r="G11" s="403">
        <v>0</v>
      </c>
      <c r="H11" s="401">
        <v>0</v>
      </c>
      <c r="I11" s="402">
        <v>0</v>
      </c>
      <c r="J11" s="403">
        <v>0</v>
      </c>
      <c r="K11" s="401">
        <v>0</v>
      </c>
      <c r="L11" s="402">
        <v>0</v>
      </c>
      <c r="M11" s="403">
        <v>0</v>
      </c>
      <c r="N11" s="277">
        <f t="shared" si="3"/>
        <v>-2372.6530000000002</v>
      </c>
    </row>
    <row r="12" spans="1:14" x14ac:dyDescent="0.2">
      <c r="A12" s="156" t="s">
        <v>76</v>
      </c>
      <c r="B12" s="160">
        <v>-549.04899999999998</v>
      </c>
      <c r="C12" s="161">
        <v>-423.19900000000001</v>
      </c>
      <c r="D12" s="162">
        <v>-605.84</v>
      </c>
      <c r="E12" s="405">
        <v>0</v>
      </c>
      <c r="F12" s="406">
        <v>0</v>
      </c>
      <c r="G12" s="407">
        <v>0</v>
      </c>
      <c r="H12" s="405">
        <v>0</v>
      </c>
      <c r="I12" s="406">
        <v>0</v>
      </c>
      <c r="J12" s="407">
        <v>0</v>
      </c>
      <c r="K12" s="405">
        <v>0</v>
      </c>
      <c r="L12" s="406">
        <v>0</v>
      </c>
      <c r="M12" s="407">
        <v>0</v>
      </c>
      <c r="N12" s="277">
        <f t="shared" si="3"/>
        <v>-1578.0880000000002</v>
      </c>
    </row>
    <row r="13" spans="1:14" x14ac:dyDescent="0.2">
      <c r="A13" s="287" t="s">
        <v>77</v>
      </c>
      <c r="B13" s="277">
        <f>SUM(B14:B17)</f>
        <v>-1.4309430000000001</v>
      </c>
      <c r="C13" s="269">
        <f t="shared" ref="C13:M13" si="4">SUM(C14:C17)</f>
        <v>-12.296884</v>
      </c>
      <c r="D13" s="279">
        <f t="shared" si="4"/>
        <v>-40.107627000000001</v>
      </c>
      <c r="E13" s="431">
        <f t="shared" si="4"/>
        <v>0</v>
      </c>
      <c r="F13" s="432">
        <f t="shared" si="4"/>
        <v>0</v>
      </c>
      <c r="G13" s="433">
        <f t="shared" si="4"/>
        <v>0</v>
      </c>
      <c r="H13" s="431">
        <f t="shared" si="4"/>
        <v>0</v>
      </c>
      <c r="I13" s="432">
        <f t="shared" si="4"/>
        <v>0</v>
      </c>
      <c r="J13" s="433">
        <f t="shared" si="4"/>
        <v>0</v>
      </c>
      <c r="K13" s="431">
        <f t="shared" si="4"/>
        <v>0</v>
      </c>
      <c r="L13" s="432">
        <f t="shared" si="4"/>
        <v>0</v>
      </c>
      <c r="M13" s="433">
        <f t="shared" si="4"/>
        <v>0</v>
      </c>
      <c r="N13" s="275">
        <f>SUM(B13:M13)</f>
        <v>-53.835453999999999</v>
      </c>
    </row>
    <row r="14" spans="1:14" x14ac:dyDescent="0.2">
      <c r="A14" s="156" t="s">
        <v>73</v>
      </c>
      <c r="B14" s="218">
        <v>-1.334239</v>
      </c>
      <c r="C14" s="219">
        <v>-12.197653000000001</v>
      </c>
      <c r="D14" s="220">
        <v>-40.042667999999999</v>
      </c>
      <c r="E14" s="422">
        <v>0</v>
      </c>
      <c r="F14" s="423">
        <v>0</v>
      </c>
      <c r="G14" s="424">
        <v>0</v>
      </c>
      <c r="H14" s="422">
        <v>0</v>
      </c>
      <c r="I14" s="423">
        <v>0</v>
      </c>
      <c r="J14" s="424">
        <v>0</v>
      </c>
      <c r="K14" s="422">
        <v>0</v>
      </c>
      <c r="L14" s="423">
        <v>0</v>
      </c>
      <c r="M14" s="407">
        <v>0</v>
      </c>
      <c r="N14" s="277">
        <f t="shared" si="3"/>
        <v>-53.574559999999998</v>
      </c>
    </row>
    <row r="15" spans="1:14" x14ac:dyDescent="0.2">
      <c r="A15" s="156" t="s">
        <v>74</v>
      </c>
      <c r="B15" s="221">
        <v>0</v>
      </c>
      <c r="C15" s="222">
        <v>0</v>
      </c>
      <c r="D15" s="223">
        <v>0</v>
      </c>
      <c r="E15" s="425">
        <v>0</v>
      </c>
      <c r="F15" s="426">
        <v>0</v>
      </c>
      <c r="G15" s="427">
        <v>0</v>
      </c>
      <c r="H15" s="425">
        <v>0</v>
      </c>
      <c r="I15" s="426">
        <v>0</v>
      </c>
      <c r="J15" s="427">
        <v>0</v>
      </c>
      <c r="K15" s="425">
        <v>0</v>
      </c>
      <c r="L15" s="426">
        <v>0</v>
      </c>
      <c r="M15" s="403">
        <v>0</v>
      </c>
      <c r="N15" s="277">
        <f t="shared" ref="N15:N28" si="5">SUM(B15:M15)</f>
        <v>0</v>
      </c>
    </row>
    <row r="16" spans="1:14" x14ac:dyDescent="0.2">
      <c r="A16" s="156" t="s">
        <v>75</v>
      </c>
      <c r="B16" s="221">
        <v>0</v>
      </c>
      <c r="C16" s="222">
        <v>0</v>
      </c>
      <c r="D16" s="223">
        <v>0</v>
      </c>
      <c r="E16" s="425">
        <v>0</v>
      </c>
      <c r="F16" s="426">
        <v>0</v>
      </c>
      <c r="G16" s="427">
        <v>0</v>
      </c>
      <c r="H16" s="425">
        <v>0</v>
      </c>
      <c r="I16" s="426">
        <v>0</v>
      </c>
      <c r="J16" s="427">
        <v>0</v>
      </c>
      <c r="K16" s="425">
        <v>0</v>
      </c>
      <c r="L16" s="426">
        <v>0</v>
      </c>
      <c r="M16" s="403">
        <v>0</v>
      </c>
      <c r="N16" s="277">
        <f t="shared" si="5"/>
        <v>0</v>
      </c>
    </row>
    <row r="17" spans="1:14" x14ac:dyDescent="0.2">
      <c r="A17" s="156" t="s">
        <v>76</v>
      </c>
      <c r="B17" s="218">
        <v>-9.6704000000000012E-2</v>
      </c>
      <c r="C17" s="219">
        <v>-9.9231000000000014E-2</v>
      </c>
      <c r="D17" s="220">
        <v>-6.4959000000000003E-2</v>
      </c>
      <c r="E17" s="422">
        <v>0</v>
      </c>
      <c r="F17" s="423">
        <v>0</v>
      </c>
      <c r="G17" s="424">
        <v>0</v>
      </c>
      <c r="H17" s="422">
        <v>0</v>
      </c>
      <c r="I17" s="423">
        <v>0</v>
      </c>
      <c r="J17" s="424">
        <v>0</v>
      </c>
      <c r="K17" s="422">
        <v>0</v>
      </c>
      <c r="L17" s="423">
        <v>0</v>
      </c>
      <c r="M17" s="407">
        <v>0</v>
      </c>
      <c r="N17" s="277">
        <f t="shared" si="5"/>
        <v>-0.26089400000000001</v>
      </c>
    </row>
    <row r="18" spans="1:14" x14ac:dyDescent="0.2">
      <c r="A18" s="284" t="s">
        <v>85</v>
      </c>
      <c r="B18" s="275">
        <f>B19+B24</f>
        <v>1176.256983</v>
      </c>
      <c r="C18" s="177">
        <f t="shared" ref="C18:M18" si="6">C19+C24</f>
        <v>865.83391100000006</v>
      </c>
      <c r="D18" s="276">
        <f t="shared" si="6"/>
        <v>1160.3828130000002</v>
      </c>
      <c r="E18" s="428">
        <f t="shared" si="6"/>
        <v>0</v>
      </c>
      <c r="F18" s="429">
        <f t="shared" si="6"/>
        <v>0</v>
      </c>
      <c r="G18" s="430">
        <f t="shared" si="6"/>
        <v>0</v>
      </c>
      <c r="H18" s="428">
        <f t="shared" si="6"/>
        <v>0</v>
      </c>
      <c r="I18" s="429">
        <f t="shared" si="6"/>
        <v>0</v>
      </c>
      <c r="J18" s="430">
        <f t="shared" si="6"/>
        <v>0</v>
      </c>
      <c r="K18" s="428">
        <f t="shared" si="6"/>
        <v>0</v>
      </c>
      <c r="L18" s="429">
        <f t="shared" si="6"/>
        <v>0</v>
      </c>
      <c r="M18" s="430">
        <f t="shared" si="6"/>
        <v>0</v>
      </c>
      <c r="N18" s="275">
        <f>SUM(B18:M18)</f>
        <v>3202.4737070000001</v>
      </c>
    </row>
    <row r="19" spans="1:14" x14ac:dyDescent="0.2">
      <c r="A19" s="287" t="s">
        <v>78</v>
      </c>
      <c r="B19" s="277">
        <f>SUM(B20:B23)</f>
        <v>1159.1009999999999</v>
      </c>
      <c r="C19" s="269">
        <f t="shared" ref="C19:M19" si="7">SUM(C20:C23)</f>
        <v>860.995</v>
      </c>
      <c r="D19" s="279">
        <f t="shared" si="7"/>
        <v>1160.2090000000001</v>
      </c>
      <c r="E19" s="431">
        <f t="shared" si="7"/>
        <v>0</v>
      </c>
      <c r="F19" s="432">
        <f t="shared" si="7"/>
        <v>0</v>
      </c>
      <c r="G19" s="433">
        <f t="shared" si="7"/>
        <v>0</v>
      </c>
      <c r="H19" s="431">
        <f t="shared" si="7"/>
        <v>0</v>
      </c>
      <c r="I19" s="432">
        <f t="shared" si="7"/>
        <v>0</v>
      </c>
      <c r="J19" s="433">
        <f t="shared" si="7"/>
        <v>0</v>
      </c>
      <c r="K19" s="431">
        <f t="shared" si="7"/>
        <v>0</v>
      </c>
      <c r="L19" s="432">
        <f t="shared" si="7"/>
        <v>0</v>
      </c>
      <c r="M19" s="433">
        <f t="shared" si="7"/>
        <v>0</v>
      </c>
      <c r="N19" s="275">
        <f>SUM(B19:M19)</f>
        <v>3180.3050000000003</v>
      </c>
    </row>
    <row r="20" spans="1:14" x14ac:dyDescent="0.2">
      <c r="A20" s="156" t="s">
        <v>80</v>
      </c>
      <c r="B20" s="160">
        <v>621.70600000000002</v>
      </c>
      <c r="C20" s="161">
        <v>298.07499999999999</v>
      </c>
      <c r="D20" s="162">
        <v>460.30700000000002</v>
      </c>
      <c r="E20" s="405">
        <v>0</v>
      </c>
      <c r="F20" s="406">
        <v>0</v>
      </c>
      <c r="G20" s="407">
        <v>0</v>
      </c>
      <c r="H20" s="405">
        <v>0</v>
      </c>
      <c r="I20" s="406">
        <v>0</v>
      </c>
      <c r="J20" s="407">
        <v>0</v>
      </c>
      <c r="K20" s="405">
        <v>0</v>
      </c>
      <c r="L20" s="406">
        <v>0</v>
      </c>
      <c r="M20" s="407">
        <v>0</v>
      </c>
      <c r="N20" s="277">
        <f t="shared" si="5"/>
        <v>1380.088</v>
      </c>
    </row>
    <row r="21" spans="1:14" x14ac:dyDescent="0.2">
      <c r="A21" s="156" t="s">
        <v>81</v>
      </c>
      <c r="B21" s="157">
        <v>445.11</v>
      </c>
      <c r="C21" s="158">
        <v>466.73700000000002</v>
      </c>
      <c r="D21" s="159">
        <v>679.91600000000005</v>
      </c>
      <c r="E21" s="401">
        <v>0</v>
      </c>
      <c r="F21" s="402">
        <v>0</v>
      </c>
      <c r="G21" s="403">
        <v>0</v>
      </c>
      <c r="H21" s="401">
        <v>0</v>
      </c>
      <c r="I21" s="402">
        <v>0</v>
      </c>
      <c r="J21" s="403">
        <v>0</v>
      </c>
      <c r="K21" s="401">
        <v>0</v>
      </c>
      <c r="L21" s="402">
        <v>0</v>
      </c>
      <c r="M21" s="403">
        <v>0</v>
      </c>
      <c r="N21" s="277">
        <f t="shared" si="5"/>
        <v>1591.7629999999999</v>
      </c>
    </row>
    <row r="22" spans="1:14" x14ac:dyDescent="0.2">
      <c r="A22" s="156" t="s">
        <v>82</v>
      </c>
      <c r="B22" s="157">
        <v>4.1559999999999997</v>
      </c>
      <c r="C22" s="158">
        <v>29.295000000000002</v>
      </c>
      <c r="D22" s="159">
        <v>2.1720000000000002</v>
      </c>
      <c r="E22" s="401">
        <v>0</v>
      </c>
      <c r="F22" s="402">
        <v>0</v>
      </c>
      <c r="G22" s="403">
        <v>0</v>
      </c>
      <c r="H22" s="401">
        <v>0</v>
      </c>
      <c r="I22" s="402">
        <v>0</v>
      </c>
      <c r="J22" s="403">
        <v>0</v>
      </c>
      <c r="K22" s="401">
        <v>0</v>
      </c>
      <c r="L22" s="402">
        <v>0</v>
      </c>
      <c r="M22" s="403">
        <v>0</v>
      </c>
      <c r="N22" s="277">
        <f t="shared" si="5"/>
        <v>35.622999999999998</v>
      </c>
    </row>
    <row r="23" spans="1:14" x14ac:dyDescent="0.2">
      <c r="A23" s="156" t="s">
        <v>83</v>
      </c>
      <c r="B23" s="160">
        <v>88.129000000000005</v>
      </c>
      <c r="C23" s="161">
        <v>66.888000000000005</v>
      </c>
      <c r="D23" s="162">
        <v>17.814</v>
      </c>
      <c r="E23" s="405">
        <v>0</v>
      </c>
      <c r="F23" s="406">
        <v>0</v>
      </c>
      <c r="G23" s="407">
        <v>0</v>
      </c>
      <c r="H23" s="405">
        <v>0</v>
      </c>
      <c r="I23" s="406">
        <v>0</v>
      </c>
      <c r="J23" s="407">
        <v>0</v>
      </c>
      <c r="K23" s="405">
        <v>0</v>
      </c>
      <c r="L23" s="406">
        <v>0</v>
      </c>
      <c r="M23" s="407">
        <v>0</v>
      </c>
      <c r="N23" s="277">
        <f t="shared" si="5"/>
        <v>172.83099999999999</v>
      </c>
    </row>
    <row r="24" spans="1:14" x14ac:dyDescent="0.2">
      <c r="A24" s="287" t="s">
        <v>79</v>
      </c>
      <c r="B24" s="277">
        <f>SUM(B25:B28)</f>
        <v>17.155982999999999</v>
      </c>
      <c r="C24" s="269">
        <f t="shared" ref="C24:M24" si="8">SUM(C25:C28)</f>
        <v>4.8389110000000004</v>
      </c>
      <c r="D24" s="279">
        <f t="shared" si="8"/>
        <v>0.173813</v>
      </c>
      <c r="E24" s="431">
        <f t="shared" si="8"/>
        <v>0</v>
      </c>
      <c r="F24" s="432">
        <f t="shared" si="8"/>
        <v>0</v>
      </c>
      <c r="G24" s="433">
        <f t="shared" si="8"/>
        <v>0</v>
      </c>
      <c r="H24" s="431">
        <f t="shared" si="8"/>
        <v>0</v>
      </c>
      <c r="I24" s="432">
        <f t="shared" si="8"/>
        <v>0</v>
      </c>
      <c r="J24" s="433">
        <f t="shared" si="8"/>
        <v>0</v>
      </c>
      <c r="K24" s="431">
        <f t="shared" si="8"/>
        <v>0</v>
      </c>
      <c r="L24" s="432">
        <f t="shared" si="8"/>
        <v>0</v>
      </c>
      <c r="M24" s="433">
        <f t="shared" si="8"/>
        <v>0</v>
      </c>
      <c r="N24" s="275">
        <f>SUM(B24:M24)</f>
        <v>22.168706999999998</v>
      </c>
    </row>
    <row r="25" spans="1:14" x14ac:dyDescent="0.2">
      <c r="A25" s="156" t="s">
        <v>80</v>
      </c>
      <c r="B25" s="160">
        <v>17.049250000000001</v>
      </c>
      <c r="C25" s="161">
        <v>4.7240500000000001</v>
      </c>
      <c r="D25" s="162">
        <v>0</v>
      </c>
      <c r="E25" s="405">
        <v>0</v>
      </c>
      <c r="F25" s="406">
        <v>0</v>
      </c>
      <c r="G25" s="407">
        <v>0</v>
      </c>
      <c r="H25" s="405">
        <v>0</v>
      </c>
      <c r="I25" s="406">
        <v>0</v>
      </c>
      <c r="J25" s="407">
        <v>0</v>
      </c>
      <c r="K25" s="405">
        <v>0</v>
      </c>
      <c r="L25" s="406">
        <v>0</v>
      </c>
      <c r="M25" s="407">
        <v>0</v>
      </c>
      <c r="N25" s="277">
        <f t="shared" si="5"/>
        <v>21.773299999999999</v>
      </c>
    </row>
    <row r="26" spans="1:14" x14ac:dyDescent="0.2">
      <c r="A26" s="156" t="s">
        <v>81</v>
      </c>
      <c r="B26" s="157">
        <v>0</v>
      </c>
      <c r="C26" s="158">
        <v>0</v>
      </c>
      <c r="D26" s="159">
        <v>0</v>
      </c>
      <c r="E26" s="401">
        <v>0</v>
      </c>
      <c r="F26" s="402">
        <v>0</v>
      </c>
      <c r="G26" s="403">
        <v>0</v>
      </c>
      <c r="H26" s="401">
        <v>0</v>
      </c>
      <c r="I26" s="402">
        <v>0</v>
      </c>
      <c r="J26" s="403">
        <v>0</v>
      </c>
      <c r="K26" s="401">
        <v>0</v>
      </c>
      <c r="L26" s="402">
        <v>0</v>
      </c>
      <c r="M26" s="403">
        <v>0</v>
      </c>
      <c r="N26" s="277">
        <f t="shared" si="5"/>
        <v>0</v>
      </c>
    </row>
    <row r="27" spans="1:14" x14ac:dyDescent="0.2">
      <c r="A27" s="156" t="s">
        <v>82</v>
      </c>
      <c r="B27" s="157">
        <v>0</v>
      </c>
      <c r="C27" s="158">
        <v>0</v>
      </c>
      <c r="D27" s="159">
        <v>0</v>
      </c>
      <c r="E27" s="401">
        <v>0</v>
      </c>
      <c r="F27" s="402">
        <v>0</v>
      </c>
      <c r="G27" s="403">
        <v>0</v>
      </c>
      <c r="H27" s="401">
        <v>0</v>
      </c>
      <c r="I27" s="402">
        <v>0</v>
      </c>
      <c r="J27" s="403">
        <v>0</v>
      </c>
      <c r="K27" s="401">
        <v>0</v>
      </c>
      <c r="L27" s="402">
        <v>0</v>
      </c>
      <c r="M27" s="403">
        <v>0</v>
      </c>
      <c r="N27" s="277">
        <f t="shared" si="5"/>
        <v>0</v>
      </c>
    </row>
    <row r="28" spans="1:14" x14ac:dyDescent="0.2">
      <c r="A28" s="156" t="s">
        <v>83</v>
      </c>
      <c r="B28" s="160">
        <v>0.10673300000000001</v>
      </c>
      <c r="C28" s="161">
        <v>0.11486099999999999</v>
      </c>
      <c r="D28" s="162">
        <v>0.173813</v>
      </c>
      <c r="E28" s="405">
        <v>0</v>
      </c>
      <c r="F28" s="406">
        <v>0</v>
      </c>
      <c r="G28" s="407">
        <v>0</v>
      </c>
      <c r="H28" s="405">
        <v>0</v>
      </c>
      <c r="I28" s="406">
        <v>0</v>
      </c>
      <c r="J28" s="407">
        <v>0</v>
      </c>
      <c r="K28" s="405">
        <v>0</v>
      </c>
      <c r="L28" s="406">
        <v>0</v>
      </c>
      <c r="M28" s="407">
        <v>0</v>
      </c>
      <c r="N28" s="277">
        <f t="shared" si="5"/>
        <v>0.39540700000000001</v>
      </c>
    </row>
    <row r="29" spans="1:14" x14ac:dyDescent="0.2">
      <c r="A29" s="22"/>
      <c r="N29" s="14" t="s">
        <v>424</v>
      </c>
    </row>
    <row r="30" spans="1:14" ht="12.75" x14ac:dyDescent="0.2">
      <c r="I30" s="59"/>
      <c r="K30" s="122">
        <v>-147.30655999999999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512">
        <v>1401.8613</v>
      </c>
      <c r="K35" s="512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512">
        <v>1591.7629999999999</v>
      </c>
      <c r="I39" s="512"/>
      <c r="J39" s="512"/>
    </row>
    <row r="40" spans="7:14" x14ac:dyDescent="0.2">
      <c r="J40" s="24" t="s">
        <v>167</v>
      </c>
      <c r="K40" s="515">
        <v>-2507.7317470000012</v>
      </c>
      <c r="L40" s="515"/>
    </row>
    <row r="41" spans="7:14" ht="10.5" customHeight="1" x14ac:dyDescent="0.2"/>
    <row r="42" spans="7:14" ht="10.5" customHeight="1" x14ac:dyDescent="0.2"/>
    <row r="43" spans="7:14" x14ac:dyDescent="0.2">
      <c r="G43" s="514">
        <v>-1611.8969999999999</v>
      </c>
      <c r="H43" s="514"/>
      <c r="K43" s="121">
        <v>35.622999999999998</v>
      </c>
    </row>
    <row r="44" spans="7:14" x14ac:dyDescent="0.2">
      <c r="L44" s="122">
        <v>173.22640699999999</v>
      </c>
    </row>
    <row r="45" spans="7:14" x14ac:dyDescent="0.2">
      <c r="M45" s="514">
        <v>-1578.3488940000002</v>
      </c>
      <c r="N45" s="514"/>
    </row>
    <row r="46" spans="7:14" ht="10.5" customHeight="1" x14ac:dyDescent="0.2"/>
    <row r="47" spans="7:14" ht="10.5" customHeight="1" x14ac:dyDescent="0.2">
      <c r="J47" s="513">
        <v>-2372.6530000000002</v>
      </c>
      <c r="K47" s="513"/>
      <c r="L47" s="513"/>
    </row>
  </sheetData>
  <mergeCells count="18">
    <mergeCell ref="J35:K35"/>
    <mergeCell ref="J47:L47"/>
    <mergeCell ref="M45:N45"/>
    <mergeCell ref="G43:H43"/>
    <mergeCell ref="K40:L40"/>
    <mergeCell ref="H39:J39"/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 x14ac:dyDescent="0.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18.75" x14ac:dyDescent="0.3">
      <c r="A1" s="50" t="s">
        <v>405</v>
      </c>
      <c r="I1" s="58"/>
      <c r="J1" s="58"/>
      <c r="M1" s="58"/>
      <c r="N1" s="129" t="str">
        <f>Titulní!A35</f>
        <v>I. čtvrtletí 2021</v>
      </c>
    </row>
    <row r="2" spans="1:14" s="22" customFormat="1" ht="15.75" x14ac:dyDescent="0.25">
      <c r="A2" s="175" t="s">
        <v>401</v>
      </c>
      <c r="I2" s="58"/>
      <c r="J2" s="58"/>
      <c r="M2" s="58"/>
      <c r="N2" s="129"/>
    </row>
    <row r="3" spans="1:14" ht="6" customHeight="1" x14ac:dyDescent="0.2"/>
    <row r="4" spans="1:14" ht="12.6" customHeight="1" x14ac:dyDescent="0.2">
      <c r="A4" s="519"/>
      <c r="B4" s="519"/>
      <c r="C4" s="201" t="s">
        <v>60</v>
      </c>
      <c r="D4" s="201" t="s">
        <v>61</v>
      </c>
      <c r="E4" s="201" t="s">
        <v>62</v>
      </c>
      <c r="F4" s="201" t="s">
        <v>63</v>
      </c>
      <c r="G4" s="201" t="s">
        <v>64</v>
      </c>
      <c r="H4" s="201" t="s">
        <v>65</v>
      </c>
      <c r="I4" s="201" t="s">
        <v>66</v>
      </c>
      <c r="J4" s="201" t="s">
        <v>67</v>
      </c>
      <c r="K4" s="201" t="s">
        <v>68</v>
      </c>
      <c r="L4" s="201" t="s">
        <v>69</v>
      </c>
      <c r="M4" s="201" t="s">
        <v>70</v>
      </c>
      <c r="N4" s="201" t="s">
        <v>71</v>
      </c>
    </row>
    <row r="5" spans="1:14" ht="12.6" customHeight="1" x14ac:dyDescent="0.2">
      <c r="A5" s="516" t="s">
        <v>54</v>
      </c>
      <c r="B5" s="516"/>
      <c r="C5" s="167">
        <v>11726.1966411129</v>
      </c>
      <c r="D5" s="167">
        <v>12096.657923327</v>
      </c>
      <c r="E5" s="167">
        <v>10832.5558081252</v>
      </c>
      <c r="F5" s="413">
        <v>0</v>
      </c>
      <c r="G5" s="413">
        <v>0</v>
      </c>
      <c r="H5" s="413">
        <v>0</v>
      </c>
      <c r="I5" s="413">
        <v>0</v>
      </c>
      <c r="J5" s="413">
        <v>0</v>
      </c>
      <c r="K5" s="413">
        <v>0</v>
      </c>
      <c r="L5" s="413">
        <v>0</v>
      </c>
      <c r="M5" s="413">
        <v>0</v>
      </c>
      <c r="N5" s="413">
        <v>0</v>
      </c>
    </row>
    <row r="6" spans="1:14" ht="12.6" customHeight="1" x14ac:dyDescent="0.2">
      <c r="A6" s="517" t="s">
        <v>48</v>
      </c>
      <c r="B6" s="518"/>
      <c r="C6" s="239">
        <v>44214</v>
      </c>
      <c r="D6" s="239">
        <v>44242</v>
      </c>
      <c r="E6" s="239">
        <v>44266</v>
      </c>
      <c r="F6" s="434">
        <v>44287</v>
      </c>
      <c r="G6" s="434">
        <v>44317</v>
      </c>
      <c r="H6" s="434">
        <v>44348</v>
      </c>
      <c r="I6" s="434">
        <v>44378</v>
      </c>
      <c r="J6" s="434">
        <v>44409</v>
      </c>
      <c r="K6" s="434">
        <v>44440</v>
      </c>
      <c r="L6" s="434">
        <v>44470</v>
      </c>
      <c r="M6" s="434">
        <v>44501</v>
      </c>
      <c r="N6" s="435">
        <v>44531</v>
      </c>
    </row>
    <row r="7" spans="1:14" ht="12.6" customHeight="1" x14ac:dyDescent="0.2">
      <c r="A7" s="516" t="s">
        <v>55</v>
      </c>
      <c r="B7" s="516"/>
      <c r="C7" s="240" t="s">
        <v>425</v>
      </c>
      <c r="D7" s="240" t="s">
        <v>425</v>
      </c>
      <c r="E7" s="240" t="s">
        <v>426</v>
      </c>
      <c r="F7" s="436" t="s">
        <v>427</v>
      </c>
      <c r="G7" s="436" t="s">
        <v>427</v>
      </c>
      <c r="H7" s="436" t="s">
        <v>427</v>
      </c>
      <c r="I7" s="436" t="s">
        <v>427</v>
      </c>
      <c r="J7" s="436" t="s">
        <v>427</v>
      </c>
      <c r="K7" s="436" t="s">
        <v>427</v>
      </c>
      <c r="L7" s="436" t="s">
        <v>427</v>
      </c>
      <c r="M7" s="436" t="s">
        <v>427</v>
      </c>
      <c r="N7" s="436" t="s">
        <v>427</v>
      </c>
    </row>
    <row r="8" spans="1:14" ht="12.6" customHeight="1" x14ac:dyDescent="0.2">
      <c r="A8" s="516" t="s">
        <v>57</v>
      </c>
      <c r="B8" s="516"/>
      <c r="C8" s="241">
        <v>6456.5761710024099</v>
      </c>
      <c r="D8" s="167">
        <v>6792.7284172557602</v>
      </c>
      <c r="E8" s="167">
        <v>6616.8553176021396</v>
      </c>
      <c r="F8" s="437">
        <v>0</v>
      </c>
      <c r="G8" s="413">
        <v>0</v>
      </c>
      <c r="H8" s="413">
        <v>0</v>
      </c>
      <c r="I8" s="437">
        <v>0</v>
      </c>
      <c r="J8" s="413">
        <v>0</v>
      </c>
      <c r="K8" s="413">
        <v>0</v>
      </c>
      <c r="L8" s="437">
        <v>0</v>
      </c>
      <c r="M8" s="413">
        <v>0</v>
      </c>
      <c r="N8" s="413">
        <v>0</v>
      </c>
    </row>
    <row r="9" spans="1:14" ht="12.6" customHeight="1" x14ac:dyDescent="0.2">
      <c r="A9" s="517" t="s">
        <v>48</v>
      </c>
      <c r="B9" s="518"/>
      <c r="C9" s="239">
        <v>44198</v>
      </c>
      <c r="D9" s="239">
        <v>44255</v>
      </c>
      <c r="E9" s="239">
        <v>44283</v>
      </c>
      <c r="F9" s="434">
        <v>44287</v>
      </c>
      <c r="G9" s="434">
        <v>44317</v>
      </c>
      <c r="H9" s="434">
        <v>44348</v>
      </c>
      <c r="I9" s="434">
        <v>44378</v>
      </c>
      <c r="J9" s="434">
        <v>44409</v>
      </c>
      <c r="K9" s="434">
        <v>44440</v>
      </c>
      <c r="L9" s="434">
        <v>44470</v>
      </c>
      <c r="M9" s="434">
        <v>44501</v>
      </c>
      <c r="N9" s="435">
        <v>44531</v>
      </c>
    </row>
    <row r="10" spans="1:14" x14ac:dyDescent="0.2">
      <c r="A10" s="516" t="s">
        <v>55</v>
      </c>
      <c r="B10" s="516"/>
      <c r="C10" s="242" t="s">
        <v>428</v>
      </c>
      <c r="D10" s="242" t="s">
        <v>428</v>
      </c>
      <c r="E10" s="242" t="s">
        <v>429</v>
      </c>
      <c r="F10" s="438" t="s">
        <v>427</v>
      </c>
      <c r="G10" s="438" t="s">
        <v>427</v>
      </c>
      <c r="H10" s="438" t="s">
        <v>427</v>
      </c>
      <c r="I10" s="438" t="s">
        <v>427</v>
      </c>
      <c r="J10" s="438" t="s">
        <v>427</v>
      </c>
      <c r="K10" s="438" t="s">
        <v>427</v>
      </c>
      <c r="L10" s="438" t="s">
        <v>427</v>
      </c>
      <c r="M10" s="438" t="s">
        <v>427</v>
      </c>
      <c r="N10" s="438" t="s">
        <v>427</v>
      </c>
    </row>
    <row r="11" spans="1:14" ht="12.6" customHeight="1" x14ac:dyDescent="0.2">
      <c r="N11" s="14" t="s">
        <v>373</v>
      </c>
    </row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x14ac:dyDescent="0.2">
      <c r="H34" s="14"/>
    </row>
    <row r="36" spans="8:15" x14ac:dyDescent="0.2">
      <c r="O36" s="27"/>
    </row>
    <row r="37" spans="8:15" x14ac:dyDescent="0.2">
      <c r="O37" s="28"/>
    </row>
    <row r="38" spans="8:15" x14ac:dyDescent="0.2">
      <c r="O38" s="29"/>
    </row>
    <row r="39" spans="8:15" x14ac:dyDescent="0.2">
      <c r="O39" s="29"/>
    </row>
    <row r="40" spans="8:15" x14ac:dyDescent="0.2">
      <c r="O40" s="28"/>
    </row>
    <row r="41" spans="8:15" x14ac:dyDescent="0.2">
      <c r="O41" s="29"/>
    </row>
    <row r="42" spans="8:15" x14ac:dyDescent="0.2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 x14ac:dyDescent="0.2"/>
  <cols>
    <col min="1" max="1" width="8.85546875" style="11" customWidth="1"/>
    <col min="2" max="2" width="3" style="11" bestFit="1" customWidth="1"/>
    <col min="3" max="3" width="11" style="11" customWidth="1"/>
    <col min="4" max="5" width="12.140625" style="11" customWidth="1"/>
    <col min="6" max="6" width="1.28515625" style="11" customWidth="1"/>
    <col min="7" max="7" width="8.85546875" style="11" bestFit="1" customWidth="1"/>
    <col min="8" max="8" width="3" style="11" customWidth="1"/>
    <col min="9" max="9" width="11" style="11" customWidth="1"/>
    <col min="10" max="11" width="12.140625" style="11" customWidth="1"/>
    <col min="12" max="12" width="1.28515625" style="11" customWidth="1"/>
    <col min="13" max="13" width="8.85546875" style="11" customWidth="1"/>
    <col min="14" max="14" width="3" style="11" bestFit="1" customWidth="1"/>
    <col min="15" max="15" width="11" style="11" customWidth="1"/>
    <col min="16" max="17" width="12.140625" style="11" customWidth="1"/>
    <col min="18" max="16384" width="9.140625" style="11"/>
  </cols>
  <sheetData>
    <row r="1" spans="1:17" s="58" customFormat="1" ht="15.75" x14ac:dyDescent="0.25">
      <c r="A1" s="175" t="s">
        <v>402</v>
      </c>
      <c r="Q1" s="129" t="str">
        <f>Titulní!A35</f>
        <v>I. čtvrtletí 2021</v>
      </c>
    </row>
    <row r="2" spans="1:17" ht="6" customHeight="1" x14ac:dyDescent="0.2"/>
    <row r="3" spans="1:17" ht="36" x14ac:dyDescent="0.2">
      <c r="A3" s="469" t="s">
        <v>60</v>
      </c>
      <c r="B3" s="469"/>
      <c r="C3" s="248" t="s">
        <v>233</v>
      </c>
      <c r="D3" s="248" t="s">
        <v>395</v>
      </c>
      <c r="E3" s="248" t="s">
        <v>396</v>
      </c>
      <c r="G3" s="469" t="s">
        <v>61</v>
      </c>
      <c r="H3" s="469"/>
      <c r="I3" s="248" t="s">
        <v>233</v>
      </c>
      <c r="J3" s="248" t="s">
        <v>395</v>
      </c>
      <c r="K3" s="248" t="s">
        <v>396</v>
      </c>
      <c r="M3" s="469" t="s">
        <v>62</v>
      </c>
      <c r="N3" s="469"/>
      <c r="O3" s="248" t="s">
        <v>233</v>
      </c>
      <c r="P3" s="248" t="s">
        <v>395</v>
      </c>
      <c r="Q3" s="248" t="s">
        <v>396</v>
      </c>
    </row>
    <row r="4" spans="1:17" ht="9.75" customHeight="1" x14ac:dyDescent="0.2">
      <c r="A4" s="520"/>
      <c r="B4" s="520"/>
      <c r="C4" s="249" t="s">
        <v>5</v>
      </c>
      <c r="D4" s="249" t="s">
        <v>4</v>
      </c>
      <c r="E4" s="249" t="s">
        <v>4</v>
      </c>
      <c r="G4" s="520"/>
      <c r="H4" s="520"/>
      <c r="I4" s="249" t="s">
        <v>5</v>
      </c>
      <c r="J4" s="249" t="s">
        <v>4</v>
      </c>
      <c r="K4" s="249" t="s">
        <v>4</v>
      </c>
      <c r="M4" s="520"/>
      <c r="N4" s="520"/>
      <c r="O4" s="249" t="s">
        <v>5</v>
      </c>
      <c r="P4" s="249" t="s">
        <v>4</v>
      </c>
      <c r="Q4" s="249" t="s">
        <v>4</v>
      </c>
    </row>
    <row r="5" spans="1:17" ht="12.6" customHeight="1" x14ac:dyDescent="0.2">
      <c r="A5" s="243">
        <v>44197</v>
      </c>
      <c r="B5" s="244">
        <f>A5</f>
        <v>44197</v>
      </c>
      <c r="C5" s="245">
        <v>171812.71160390513</v>
      </c>
      <c r="D5" s="245">
        <v>7894.3166195325002</v>
      </c>
      <c r="E5" s="245">
        <v>6490.7498340351403</v>
      </c>
      <c r="G5" s="243">
        <v>44228</v>
      </c>
      <c r="H5" s="244">
        <f>G5</f>
        <v>44228</v>
      </c>
      <c r="I5" s="245">
        <v>240849.60933055167</v>
      </c>
      <c r="J5" s="245">
        <v>11251.1189313211</v>
      </c>
      <c r="K5" s="245">
        <v>8399.2209650918194</v>
      </c>
      <c r="M5" s="243">
        <v>44256</v>
      </c>
      <c r="N5" s="244">
        <f>M5</f>
        <v>44256</v>
      </c>
      <c r="O5" s="245">
        <v>223772.43758230531</v>
      </c>
      <c r="P5" s="245">
        <v>10459.6341113214</v>
      </c>
      <c r="Q5" s="245">
        <v>7581.2900566554899</v>
      </c>
    </row>
    <row r="6" spans="1:17" ht="12.6" customHeight="1" x14ac:dyDescent="0.2">
      <c r="A6" s="369">
        <v>44198</v>
      </c>
      <c r="B6" s="244">
        <f>A6</f>
        <v>44198</v>
      </c>
      <c r="C6" s="247">
        <v>183324.2421274368</v>
      </c>
      <c r="D6" s="247">
        <v>8607.7295091285996</v>
      </c>
      <c r="E6" s="246">
        <v>6456.5761710024099</v>
      </c>
      <c r="G6" s="243">
        <v>44229</v>
      </c>
      <c r="H6" s="244">
        <f>G6</f>
        <v>44229</v>
      </c>
      <c r="I6" s="247">
        <v>240726.1395953777</v>
      </c>
      <c r="J6" s="247">
        <v>11152.2034674157</v>
      </c>
      <c r="K6" s="246">
        <v>8424.2520112164002</v>
      </c>
      <c r="M6" s="369">
        <v>44257</v>
      </c>
      <c r="N6" s="244">
        <f>M6</f>
        <v>44257</v>
      </c>
      <c r="O6" s="247">
        <v>229047.23140608965</v>
      </c>
      <c r="P6" s="247">
        <v>10645.5819378624</v>
      </c>
      <c r="Q6" s="246">
        <v>8051.3690628886998</v>
      </c>
    </row>
    <row r="7" spans="1:17" ht="12.6" customHeight="1" x14ac:dyDescent="0.2">
      <c r="A7" s="369">
        <v>44199</v>
      </c>
      <c r="B7" s="244">
        <f t="shared" ref="B7:B35" si="0">A7</f>
        <v>44199</v>
      </c>
      <c r="C7" s="247">
        <v>184696.99078140169</v>
      </c>
      <c r="D7" s="247">
        <v>8612.8186783547699</v>
      </c>
      <c r="E7" s="246">
        <v>6591.3947367351902</v>
      </c>
      <c r="G7" s="243">
        <v>44230</v>
      </c>
      <c r="H7" s="244">
        <f t="shared" ref="H7:H32" si="1">G7</f>
        <v>44230</v>
      </c>
      <c r="I7" s="247">
        <v>233921.32527461561</v>
      </c>
      <c r="J7" s="247">
        <v>10877.821665912201</v>
      </c>
      <c r="K7" s="246">
        <v>8076.3485011480398</v>
      </c>
      <c r="M7" s="369">
        <v>44258</v>
      </c>
      <c r="N7" s="244">
        <f t="shared" ref="N7:N35" si="2">M7</f>
        <v>44258</v>
      </c>
      <c r="O7" s="247">
        <v>228440.4658615661</v>
      </c>
      <c r="P7" s="247">
        <v>10494.008614197501</v>
      </c>
      <c r="Q7" s="246">
        <v>8100.4866218550796</v>
      </c>
    </row>
    <row r="8" spans="1:17" ht="12.6" customHeight="1" x14ac:dyDescent="0.2">
      <c r="A8" s="369">
        <v>44200</v>
      </c>
      <c r="B8" s="244">
        <f t="shared" si="0"/>
        <v>44200</v>
      </c>
      <c r="C8" s="247">
        <v>219143.51059893853</v>
      </c>
      <c r="D8" s="247">
        <v>10497.470985432299</v>
      </c>
      <c r="E8" s="246">
        <v>7037.1546608270801</v>
      </c>
      <c r="G8" s="243">
        <v>44231</v>
      </c>
      <c r="H8" s="244">
        <f t="shared" si="1"/>
        <v>44231</v>
      </c>
      <c r="I8" s="247">
        <v>228577.82568341016</v>
      </c>
      <c r="J8" s="247">
        <v>10556.504206170801</v>
      </c>
      <c r="K8" s="246">
        <v>7873.0184255531203</v>
      </c>
      <c r="M8" s="369">
        <v>44259</v>
      </c>
      <c r="N8" s="244">
        <f t="shared" si="2"/>
        <v>44259</v>
      </c>
      <c r="O8" s="247">
        <v>224031.09088927152</v>
      </c>
      <c r="P8" s="247">
        <v>10350.376265441901</v>
      </c>
      <c r="Q8" s="246">
        <v>7953.0959463238196</v>
      </c>
    </row>
    <row r="9" spans="1:17" ht="12.6" customHeight="1" x14ac:dyDescent="0.2">
      <c r="A9" s="369">
        <v>44201</v>
      </c>
      <c r="B9" s="244">
        <f t="shared" si="0"/>
        <v>44201</v>
      </c>
      <c r="C9" s="247">
        <v>226924.86439247621</v>
      </c>
      <c r="D9" s="247">
        <v>10713.793276477199</v>
      </c>
      <c r="E9" s="246">
        <v>7629.0055102231499</v>
      </c>
      <c r="G9" s="243">
        <v>44232</v>
      </c>
      <c r="H9" s="244">
        <f t="shared" si="1"/>
        <v>44232</v>
      </c>
      <c r="I9" s="247">
        <v>229109.6807684415</v>
      </c>
      <c r="J9" s="247">
        <v>10676.0926633579</v>
      </c>
      <c r="K9" s="246">
        <v>8036.8782398898802</v>
      </c>
      <c r="M9" s="369">
        <v>44260</v>
      </c>
      <c r="N9" s="244">
        <f t="shared" si="2"/>
        <v>44260</v>
      </c>
      <c r="O9" s="247">
        <v>224974.78944977745</v>
      </c>
      <c r="P9" s="247">
        <v>10523.5581839518</v>
      </c>
      <c r="Q9" s="246">
        <v>7792.2063753953898</v>
      </c>
    </row>
    <row r="10" spans="1:17" ht="12.6" customHeight="1" x14ac:dyDescent="0.2">
      <c r="A10" s="369">
        <v>44202</v>
      </c>
      <c r="B10" s="244">
        <f t="shared" si="0"/>
        <v>44202</v>
      </c>
      <c r="C10" s="247">
        <v>231183.88887472404</v>
      </c>
      <c r="D10" s="247">
        <v>10860.896092544799</v>
      </c>
      <c r="E10" s="246">
        <v>7833.1971159451105</v>
      </c>
      <c r="G10" s="243">
        <v>44233</v>
      </c>
      <c r="H10" s="244">
        <f t="shared" si="1"/>
        <v>44233</v>
      </c>
      <c r="I10" s="247">
        <v>205547.4313718073</v>
      </c>
      <c r="J10" s="247">
        <v>9717.7493566892408</v>
      </c>
      <c r="K10" s="246">
        <v>7337.2935892539899</v>
      </c>
      <c r="M10" s="369">
        <v>44261</v>
      </c>
      <c r="N10" s="244">
        <f t="shared" si="2"/>
        <v>44261</v>
      </c>
      <c r="O10" s="247">
        <v>199635.85873862979</v>
      </c>
      <c r="P10" s="247">
        <v>9163.3045197611409</v>
      </c>
      <c r="Q10" s="246">
        <v>7515.4496500858404</v>
      </c>
    </row>
    <row r="11" spans="1:17" ht="12.6" customHeight="1" x14ac:dyDescent="0.2">
      <c r="A11" s="369">
        <v>44203</v>
      </c>
      <c r="B11" s="244">
        <f t="shared" si="0"/>
        <v>44203</v>
      </c>
      <c r="C11" s="247">
        <v>233312.83282901309</v>
      </c>
      <c r="D11" s="247">
        <v>10819.541298483</v>
      </c>
      <c r="E11" s="246">
        <v>7981.3925690838996</v>
      </c>
      <c r="G11" s="243">
        <v>44234</v>
      </c>
      <c r="H11" s="244">
        <f t="shared" si="1"/>
        <v>44234</v>
      </c>
      <c r="I11" s="247">
        <v>208278.06173825572</v>
      </c>
      <c r="J11" s="247">
        <v>9641.6825705501997</v>
      </c>
      <c r="K11" s="246">
        <v>7334.8970933559103</v>
      </c>
      <c r="M11" s="369">
        <v>44262</v>
      </c>
      <c r="N11" s="244">
        <f t="shared" si="2"/>
        <v>44262</v>
      </c>
      <c r="O11" s="247">
        <v>193946.54376955758</v>
      </c>
      <c r="P11" s="247">
        <v>8922.1192077187607</v>
      </c>
      <c r="Q11" s="246">
        <v>7171.50439140868</v>
      </c>
    </row>
    <row r="12" spans="1:17" ht="12.6" customHeight="1" x14ac:dyDescent="0.2">
      <c r="A12" s="369">
        <v>44204</v>
      </c>
      <c r="B12" s="244">
        <f t="shared" si="0"/>
        <v>44204</v>
      </c>
      <c r="C12" s="247">
        <v>232778.24748030805</v>
      </c>
      <c r="D12" s="247">
        <v>10776.6659828543</v>
      </c>
      <c r="E12" s="246">
        <v>8097.5451647780101</v>
      </c>
      <c r="G12" s="243">
        <v>44235</v>
      </c>
      <c r="H12" s="244">
        <f t="shared" si="1"/>
        <v>44235</v>
      </c>
      <c r="I12" s="247">
        <v>244921.04590092041</v>
      </c>
      <c r="J12" s="247">
        <v>11371.178367275101</v>
      </c>
      <c r="K12" s="246">
        <v>8393.2968750763393</v>
      </c>
      <c r="M12" s="369">
        <v>44263</v>
      </c>
      <c r="N12" s="244">
        <f t="shared" si="2"/>
        <v>44263</v>
      </c>
      <c r="O12" s="247">
        <v>230752.89534567186</v>
      </c>
      <c r="P12" s="247">
        <v>10754.895588674401</v>
      </c>
      <c r="Q12" s="246">
        <v>7892.37002796054</v>
      </c>
    </row>
    <row r="13" spans="1:17" ht="12.6" customHeight="1" x14ac:dyDescent="0.2">
      <c r="A13" s="369">
        <v>44205</v>
      </c>
      <c r="B13" s="244">
        <f t="shared" si="0"/>
        <v>44205</v>
      </c>
      <c r="C13" s="247">
        <v>206164.9399303917</v>
      </c>
      <c r="D13" s="247">
        <v>9548.5141457171394</v>
      </c>
      <c r="E13" s="246">
        <v>7601.9742050400901</v>
      </c>
      <c r="G13" s="243">
        <v>44236</v>
      </c>
      <c r="H13" s="244">
        <f t="shared" si="1"/>
        <v>44236</v>
      </c>
      <c r="I13" s="247">
        <v>250250.0352731256</v>
      </c>
      <c r="J13" s="247">
        <v>11466.968123930899</v>
      </c>
      <c r="K13" s="246">
        <v>8842.8164287251693</v>
      </c>
      <c r="M13" s="369">
        <v>44264</v>
      </c>
      <c r="N13" s="244">
        <f t="shared" si="2"/>
        <v>44264</v>
      </c>
      <c r="O13" s="247">
        <v>234342.41075138815</v>
      </c>
      <c r="P13" s="247">
        <v>10675.3144668688</v>
      </c>
      <c r="Q13" s="246">
        <v>8394.4155886747794</v>
      </c>
    </row>
    <row r="14" spans="1:17" ht="12.6" customHeight="1" x14ac:dyDescent="0.2">
      <c r="A14" s="369">
        <v>44206</v>
      </c>
      <c r="B14" s="244">
        <f t="shared" si="0"/>
        <v>44206</v>
      </c>
      <c r="C14" s="247">
        <v>202804.56818021648</v>
      </c>
      <c r="D14" s="247">
        <v>9365.0863483610901</v>
      </c>
      <c r="E14" s="246">
        <v>7259.1509085787202</v>
      </c>
      <c r="G14" s="243">
        <v>44237</v>
      </c>
      <c r="H14" s="244">
        <f t="shared" si="1"/>
        <v>44237</v>
      </c>
      <c r="I14" s="247">
        <v>254984.72824006755</v>
      </c>
      <c r="J14" s="247">
        <v>11754.3708571466</v>
      </c>
      <c r="K14" s="246">
        <v>8922.1588825495692</v>
      </c>
      <c r="M14" s="369">
        <v>44265</v>
      </c>
      <c r="N14" s="244">
        <f t="shared" si="2"/>
        <v>44265</v>
      </c>
      <c r="O14" s="247">
        <v>231399.98285221614</v>
      </c>
      <c r="P14" s="247">
        <v>10518.452071976801</v>
      </c>
      <c r="Q14" s="246">
        <v>8339.1159827905503</v>
      </c>
    </row>
    <row r="15" spans="1:17" ht="12.6" customHeight="1" x14ac:dyDescent="0.2">
      <c r="A15" s="369">
        <v>44207</v>
      </c>
      <c r="B15" s="244">
        <f t="shared" si="0"/>
        <v>44207</v>
      </c>
      <c r="C15" s="247">
        <v>241479.14115183864</v>
      </c>
      <c r="D15" s="247">
        <v>11185.893282712999</v>
      </c>
      <c r="E15" s="246">
        <v>8139.3765964415097</v>
      </c>
      <c r="G15" s="243">
        <v>44238</v>
      </c>
      <c r="H15" s="244">
        <f t="shared" si="1"/>
        <v>44238</v>
      </c>
      <c r="I15" s="247">
        <v>259698.05092857135</v>
      </c>
      <c r="J15" s="247">
        <v>11818.7985610261</v>
      </c>
      <c r="K15" s="246">
        <v>9305.1415415104002</v>
      </c>
      <c r="M15" s="369">
        <v>44266</v>
      </c>
      <c r="N15" s="244">
        <f t="shared" si="2"/>
        <v>44266</v>
      </c>
      <c r="O15" s="247">
        <v>232095.77253990897</v>
      </c>
      <c r="P15" s="247">
        <v>10832.5558081252</v>
      </c>
      <c r="Q15" s="246">
        <v>8262.71214165942</v>
      </c>
    </row>
    <row r="16" spans="1:17" ht="12.6" customHeight="1" x14ac:dyDescent="0.2">
      <c r="A16" s="369">
        <v>44208</v>
      </c>
      <c r="B16" s="244">
        <f t="shared" si="0"/>
        <v>44208</v>
      </c>
      <c r="C16" s="247">
        <v>246803.65092175337</v>
      </c>
      <c r="D16" s="247">
        <v>11455.1748606778</v>
      </c>
      <c r="E16" s="246">
        <v>8643.8313563408592</v>
      </c>
      <c r="G16" s="243">
        <v>44239</v>
      </c>
      <c r="H16" s="244">
        <f t="shared" si="1"/>
        <v>44239</v>
      </c>
      <c r="I16" s="247">
        <v>257897.84100304201</v>
      </c>
      <c r="J16" s="247">
        <v>11884.1572593567</v>
      </c>
      <c r="K16" s="246">
        <v>9417.5056389397505</v>
      </c>
      <c r="M16" s="369">
        <v>44267</v>
      </c>
      <c r="N16" s="244">
        <f t="shared" si="2"/>
        <v>44267</v>
      </c>
      <c r="O16" s="247">
        <v>220018.32487737091</v>
      </c>
      <c r="P16" s="247">
        <v>10210.745012240601</v>
      </c>
      <c r="Q16" s="246">
        <v>7836.1746671543597</v>
      </c>
    </row>
    <row r="17" spans="1:17" ht="12.6" customHeight="1" x14ac:dyDescent="0.2">
      <c r="A17" s="369">
        <v>44209</v>
      </c>
      <c r="B17" s="244">
        <f t="shared" si="0"/>
        <v>44209</v>
      </c>
      <c r="C17" s="247">
        <v>242792.49505672985</v>
      </c>
      <c r="D17" s="247">
        <v>11205.549245157101</v>
      </c>
      <c r="E17" s="246">
        <v>8438.9211992654491</v>
      </c>
      <c r="G17" s="243">
        <v>44240</v>
      </c>
      <c r="H17" s="244">
        <f t="shared" si="1"/>
        <v>44240</v>
      </c>
      <c r="I17" s="247">
        <v>231415.6916167383</v>
      </c>
      <c r="J17" s="247">
        <v>10646.485985063</v>
      </c>
      <c r="K17" s="246">
        <v>8800.7580680619394</v>
      </c>
      <c r="M17" s="369">
        <v>44268</v>
      </c>
      <c r="N17" s="244">
        <f t="shared" si="2"/>
        <v>44268</v>
      </c>
      <c r="O17" s="247">
        <v>192160.36232854996</v>
      </c>
      <c r="P17" s="247">
        <v>8997.1877095619402</v>
      </c>
      <c r="Q17" s="246">
        <v>7165.0447930957198</v>
      </c>
    </row>
    <row r="18" spans="1:17" ht="12.6" customHeight="1" x14ac:dyDescent="0.2">
      <c r="A18" s="369">
        <v>44210</v>
      </c>
      <c r="B18" s="244">
        <f t="shared" si="0"/>
        <v>44210</v>
      </c>
      <c r="C18" s="247">
        <v>243004.75968448963</v>
      </c>
      <c r="D18" s="247">
        <v>11180.4899943242</v>
      </c>
      <c r="E18" s="246">
        <v>8467.7287906641195</v>
      </c>
      <c r="G18" s="243">
        <v>44241</v>
      </c>
      <c r="H18" s="244">
        <f t="shared" si="1"/>
        <v>44241</v>
      </c>
      <c r="I18" s="247">
        <v>225553.97575096856</v>
      </c>
      <c r="J18" s="247">
        <v>10178.629699332099</v>
      </c>
      <c r="K18" s="246">
        <v>8386.4327009403296</v>
      </c>
      <c r="M18" s="369">
        <v>44269</v>
      </c>
      <c r="N18" s="244">
        <f t="shared" si="2"/>
        <v>44269</v>
      </c>
      <c r="O18" s="247">
        <v>186615.89165716837</v>
      </c>
      <c r="P18" s="247">
        <v>8612.2377455536698</v>
      </c>
      <c r="Q18" s="246">
        <v>6683.6045492560197</v>
      </c>
    </row>
    <row r="19" spans="1:17" ht="12.6" customHeight="1" x14ac:dyDescent="0.2">
      <c r="A19" s="369">
        <v>44211</v>
      </c>
      <c r="B19" s="244">
        <f t="shared" si="0"/>
        <v>44211</v>
      </c>
      <c r="C19" s="247">
        <v>240987.60771483078</v>
      </c>
      <c r="D19" s="247">
        <v>11136.9215669637</v>
      </c>
      <c r="E19" s="246">
        <v>8501.7420690733707</v>
      </c>
      <c r="G19" s="243">
        <v>44242</v>
      </c>
      <c r="H19" s="244">
        <f t="shared" si="1"/>
        <v>44242</v>
      </c>
      <c r="I19" s="247">
        <v>261585.22537524663</v>
      </c>
      <c r="J19" s="247">
        <v>12096.657923327</v>
      </c>
      <c r="K19" s="246">
        <v>9180.7800627545894</v>
      </c>
      <c r="M19" s="369">
        <v>44270</v>
      </c>
      <c r="N19" s="244">
        <f t="shared" si="2"/>
        <v>44270</v>
      </c>
      <c r="O19" s="247">
        <v>217577.62041141259</v>
      </c>
      <c r="P19" s="247">
        <v>10041.7452817229</v>
      </c>
      <c r="Q19" s="246">
        <v>7487.3748651586902</v>
      </c>
    </row>
    <row r="20" spans="1:17" ht="12.6" customHeight="1" x14ac:dyDescent="0.2">
      <c r="A20" s="369">
        <v>44212</v>
      </c>
      <c r="B20" s="244">
        <f t="shared" si="0"/>
        <v>44212</v>
      </c>
      <c r="C20" s="247">
        <v>218910.46425822386</v>
      </c>
      <c r="D20" s="247">
        <v>10086.8890211199</v>
      </c>
      <c r="E20" s="246">
        <v>8017.1516389962499</v>
      </c>
      <c r="G20" s="243">
        <v>44243</v>
      </c>
      <c r="H20" s="244">
        <f t="shared" si="1"/>
        <v>44243</v>
      </c>
      <c r="I20" s="247">
        <v>254851.54756362617</v>
      </c>
      <c r="J20" s="247">
        <v>11672.7767932758</v>
      </c>
      <c r="K20" s="246">
        <v>9157.6548848840794</v>
      </c>
      <c r="M20" s="369">
        <v>44271</v>
      </c>
      <c r="N20" s="244">
        <f t="shared" si="2"/>
        <v>44271</v>
      </c>
      <c r="O20" s="247">
        <v>225470.04496122408</v>
      </c>
      <c r="P20" s="247">
        <v>10501.1222425777</v>
      </c>
      <c r="Q20" s="246">
        <v>7791.3651777229697</v>
      </c>
    </row>
    <row r="21" spans="1:17" ht="12.6" customHeight="1" x14ac:dyDescent="0.2">
      <c r="A21" s="369">
        <v>44213</v>
      </c>
      <c r="B21" s="244">
        <f t="shared" si="0"/>
        <v>44213</v>
      </c>
      <c r="C21" s="247">
        <v>217237.5419282566</v>
      </c>
      <c r="D21" s="247">
        <v>9961.1682662073599</v>
      </c>
      <c r="E21" s="246">
        <v>7801.3339253668</v>
      </c>
      <c r="G21" s="243">
        <v>44244</v>
      </c>
      <c r="H21" s="244">
        <f t="shared" si="1"/>
        <v>44244</v>
      </c>
      <c r="I21" s="247">
        <v>246160.95696988481</v>
      </c>
      <c r="J21" s="247">
        <v>11459.7475277986</v>
      </c>
      <c r="K21" s="246">
        <v>8876.0006235827004</v>
      </c>
      <c r="M21" s="369">
        <v>44272</v>
      </c>
      <c r="N21" s="244">
        <f t="shared" si="2"/>
        <v>44272</v>
      </c>
      <c r="O21" s="247">
        <v>227644.7846299923</v>
      </c>
      <c r="P21" s="247">
        <v>10578.5514412844</v>
      </c>
      <c r="Q21" s="246">
        <v>7898.8015302559197</v>
      </c>
    </row>
    <row r="22" spans="1:17" ht="12.6" customHeight="1" x14ac:dyDescent="0.2">
      <c r="A22" s="369">
        <v>44214</v>
      </c>
      <c r="B22" s="244">
        <f t="shared" si="0"/>
        <v>44214</v>
      </c>
      <c r="C22" s="247">
        <v>252004.53073897347</v>
      </c>
      <c r="D22" s="247">
        <v>11726.1966411129</v>
      </c>
      <c r="E22" s="246">
        <v>8800.7772781563599</v>
      </c>
      <c r="G22" s="243">
        <v>44245</v>
      </c>
      <c r="H22" s="244">
        <f t="shared" si="1"/>
        <v>44245</v>
      </c>
      <c r="I22" s="247">
        <v>236846.58063541588</v>
      </c>
      <c r="J22" s="247">
        <v>10908.006102455</v>
      </c>
      <c r="K22" s="246">
        <v>8539.8396986849893</v>
      </c>
      <c r="M22" s="369">
        <v>44273</v>
      </c>
      <c r="N22" s="244">
        <f t="shared" si="2"/>
        <v>44273</v>
      </c>
      <c r="O22" s="247">
        <v>227142.72774178901</v>
      </c>
      <c r="P22" s="247">
        <v>10355.237556362101</v>
      </c>
      <c r="Q22" s="246">
        <v>8038.4119428949298</v>
      </c>
    </row>
    <row r="23" spans="1:17" ht="12.6" customHeight="1" x14ac:dyDescent="0.2">
      <c r="A23" s="369">
        <v>44215</v>
      </c>
      <c r="B23" s="244">
        <f t="shared" si="0"/>
        <v>44215</v>
      </c>
      <c r="C23" s="247">
        <v>248334.69852005105</v>
      </c>
      <c r="D23" s="247">
        <v>11385.654529073299</v>
      </c>
      <c r="E23" s="246">
        <v>8811.2689055892806</v>
      </c>
      <c r="G23" s="243">
        <v>44246</v>
      </c>
      <c r="H23" s="244">
        <f t="shared" si="1"/>
        <v>44246</v>
      </c>
      <c r="I23" s="247">
        <v>231425.49328411452</v>
      </c>
      <c r="J23" s="247">
        <v>10773.424476211199</v>
      </c>
      <c r="K23" s="246">
        <v>8226.2455902317997</v>
      </c>
      <c r="M23" s="369">
        <v>44274</v>
      </c>
      <c r="N23" s="244">
        <f t="shared" si="2"/>
        <v>44274</v>
      </c>
      <c r="O23" s="247">
        <v>227398.42851086173</v>
      </c>
      <c r="P23" s="247">
        <v>10508.461958648701</v>
      </c>
      <c r="Q23" s="246">
        <v>8089.9979235602104</v>
      </c>
    </row>
    <row r="24" spans="1:17" ht="12.6" customHeight="1" x14ac:dyDescent="0.2">
      <c r="A24" s="369">
        <v>44216</v>
      </c>
      <c r="B24" s="244">
        <f t="shared" si="0"/>
        <v>44216</v>
      </c>
      <c r="C24" s="247">
        <v>239964.32640772499</v>
      </c>
      <c r="D24" s="247">
        <v>11031.0526899369</v>
      </c>
      <c r="E24" s="246">
        <v>8549.7250563972502</v>
      </c>
      <c r="G24" s="243">
        <v>44247</v>
      </c>
      <c r="H24" s="244">
        <f t="shared" si="1"/>
        <v>44247</v>
      </c>
      <c r="I24" s="247">
        <v>202206.66462311236</v>
      </c>
      <c r="J24" s="247">
        <v>9415.06692455339</v>
      </c>
      <c r="K24" s="246">
        <v>7595.9364308634304</v>
      </c>
      <c r="M24" s="369">
        <v>44275</v>
      </c>
      <c r="N24" s="244">
        <f t="shared" si="2"/>
        <v>44275</v>
      </c>
      <c r="O24" s="247">
        <v>205989.23534199921</v>
      </c>
      <c r="P24" s="247">
        <v>9568.2363955289202</v>
      </c>
      <c r="Q24" s="246">
        <v>7647.4879012032397</v>
      </c>
    </row>
    <row r="25" spans="1:17" ht="12.6" customHeight="1" x14ac:dyDescent="0.2">
      <c r="A25" s="369">
        <v>44217</v>
      </c>
      <c r="B25" s="244">
        <f t="shared" si="0"/>
        <v>44217</v>
      </c>
      <c r="C25" s="247">
        <v>237110.60018955023</v>
      </c>
      <c r="D25" s="247">
        <v>10994.3800626132</v>
      </c>
      <c r="E25" s="246">
        <v>8371.4061624391106</v>
      </c>
      <c r="G25" s="243">
        <v>44248</v>
      </c>
      <c r="H25" s="244">
        <f t="shared" si="1"/>
        <v>44248</v>
      </c>
      <c r="I25" s="247">
        <v>196896.75900619439</v>
      </c>
      <c r="J25" s="247">
        <v>9190.4985870280398</v>
      </c>
      <c r="K25" s="246">
        <v>7081.8608124907096</v>
      </c>
      <c r="M25" s="369">
        <v>44276</v>
      </c>
      <c r="N25" s="244">
        <f t="shared" si="2"/>
        <v>44276</v>
      </c>
      <c r="O25" s="247">
        <v>202261.18217762024</v>
      </c>
      <c r="P25" s="247">
        <v>9385.8858074310701</v>
      </c>
      <c r="Q25" s="246">
        <v>7371.0872606462199</v>
      </c>
    </row>
    <row r="26" spans="1:17" ht="12.6" customHeight="1" x14ac:dyDescent="0.2">
      <c r="A26" s="369">
        <v>44218</v>
      </c>
      <c r="B26" s="244">
        <f t="shared" si="0"/>
        <v>44218</v>
      </c>
      <c r="C26" s="247">
        <v>226659.40358997034</v>
      </c>
      <c r="D26" s="247">
        <v>10583.730667375001</v>
      </c>
      <c r="E26" s="246">
        <v>7929.3322019781799</v>
      </c>
      <c r="G26" s="243">
        <v>44249</v>
      </c>
      <c r="H26" s="244">
        <f t="shared" si="1"/>
        <v>44249</v>
      </c>
      <c r="I26" s="247">
        <v>228039.80551487685</v>
      </c>
      <c r="J26" s="247">
        <v>10652.029276802299</v>
      </c>
      <c r="K26" s="246">
        <v>7758.0786642825396</v>
      </c>
      <c r="M26" s="369">
        <v>44277</v>
      </c>
      <c r="N26" s="244">
        <f t="shared" si="2"/>
        <v>44277</v>
      </c>
      <c r="O26" s="247">
        <v>226963.30399231406</v>
      </c>
      <c r="P26" s="247">
        <v>10465.960400971901</v>
      </c>
      <c r="Q26" s="246">
        <v>7911.0085308874604</v>
      </c>
    </row>
    <row r="27" spans="1:17" ht="12.6" customHeight="1" x14ac:dyDescent="0.2">
      <c r="A27" s="369">
        <v>44219</v>
      </c>
      <c r="B27" s="244">
        <f t="shared" si="0"/>
        <v>44219</v>
      </c>
      <c r="C27" s="247">
        <v>200846.00512061614</v>
      </c>
      <c r="D27" s="247">
        <v>9610.3851916600106</v>
      </c>
      <c r="E27" s="246">
        <v>7249.9730185630197</v>
      </c>
      <c r="G27" s="243">
        <v>44250</v>
      </c>
      <c r="H27" s="244">
        <f t="shared" si="1"/>
        <v>44250</v>
      </c>
      <c r="I27" s="247">
        <v>230398.65370179794</v>
      </c>
      <c r="J27" s="247">
        <v>10651.031943497201</v>
      </c>
      <c r="K27" s="246">
        <v>8224.5628264001898</v>
      </c>
      <c r="M27" s="369">
        <v>44278</v>
      </c>
      <c r="N27" s="244">
        <f t="shared" si="2"/>
        <v>44278</v>
      </c>
      <c r="O27" s="247">
        <v>229486.35114205902</v>
      </c>
      <c r="P27" s="247">
        <v>10595.019794956501</v>
      </c>
      <c r="Q27" s="246">
        <v>8124.2167527882302</v>
      </c>
    </row>
    <row r="28" spans="1:17" ht="12.6" customHeight="1" x14ac:dyDescent="0.2">
      <c r="A28" s="369">
        <v>44220</v>
      </c>
      <c r="B28" s="244">
        <f t="shared" si="0"/>
        <v>44220</v>
      </c>
      <c r="C28" s="247">
        <v>199382.59848333662</v>
      </c>
      <c r="D28" s="247">
        <v>9221.0962105498602</v>
      </c>
      <c r="E28" s="246">
        <v>7110.8020069807999</v>
      </c>
      <c r="G28" s="243">
        <v>44251</v>
      </c>
      <c r="H28" s="244">
        <f t="shared" si="1"/>
        <v>44251</v>
      </c>
      <c r="I28" s="247">
        <v>225924.85509027576</v>
      </c>
      <c r="J28" s="247">
        <v>10506.449887213401</v>
      </c>
      <c r="K28" s="246">
        <v>8126.3229837451299</v>
      </c>
      <c r="M28" s="369">
        <v>44279</v>
      </c>
      <c r="N28" s="244">
        <f t="shared" si="2"/>
        <v>44279</v>
      </c>
      <c r="O28" s="247">
        <v>224933.2739669054</v>
      </c>
      <c r="P28" s="247">
        <v>10429.081065590601</v>
      </c>
      <c r="Q28" s="246">
        <v>7910.2130325499302</v>
      </c>
    </row>
    <row r="29" spans="1:17" ht="12.6" customHeight="1" x14ac:dyDescent="0.2">
      <c r="A29" s="369">
        <v>44221</v>
      </c>
      <c r="B29" s="244">
        <f t="shared" si="0"/>
        <v>44221</v>
      </c>
      <c r="C29" s="247">
        <v>234536.01697591637</v>
      </c>
      <c r="D29" s="247">
        <v>10867.1647674211</v>
      </c>
      <c r="E29" s="246">
        <v>7945.4760475940902</v>
      </c>
      <c r="G29" s="243">
        <v>44252</v>
      </c>
      <c r="H29" s="244">
        <f t="shared" si="1"/>
        <v>44252</v>
      </c>
      <c r="I29" s="247">
        <v>220581.32207589669</v>
      </c>
      <c r="J29" s="247">
        <v>10244.781198201899</v>
      </c>
      <c r="K29" s="246">
        <v>7874.4175416909802</v>
      </c>
      <c r="M29" s="369">
        <v>44280</v>
      </c>
      <c r="N29" s="244">
        <f t="shared" si="2"/>
        <v>44280</v>
      </c>
      <c r="O29" s="247">
        <v>218654.44078407285</v>
      </c>
      <c r="P29" s="247">
        <v>10019.7296263679</v>
      </c>
      <c r="Q29" s="246">
        <v>8024.4448955542202</v>
      </c>
    </row>
    <row r="30" spans="1:17" ht="12.6" customHeight="1" x14ac:dyDescent="0.2">
      <c r="A30" s="369">
        <v>44222</v>
      </c>
      <c r="B30" s="244">
        <f t="shared" si="0"/>
        <v>44222</v>
      </c>
      <c r="C30" s="247">
        <v>241491.89396995583</v>
      </c>
      <c r="D30" s="247">
        <v>11153.2490130528</v>
      </c>
      <c r="E30" s="246">
        <v>8336.8818014454991</v>
      </c>
      <c r="G30" s="243">
        <v>44253</v>
      </c>
      <c r="H30" s="244">
        <f t="shared" si="1"/>
        <v>44253</v>
      </c>
      <c r="I30" s="247">
        <v>215173.40214957786</v>
      </c>
      <c r="J30" s="247">
        <v>9957.2606749705592</v>
      </c>
      <c r="K30" s="246">
        <v>7707.74826536622</v>
      </c>
      <c r="M30" s="369">
        <v>44281</v>
      </c>
      <c r="N30" s="244">
        <f t="shared" si="2"/>
        <v>44281</v>
      </c>
      <c r="O30" s="247">
        <v>209643.32399612293</v>
      </c>
      <c r="P30" s="247">
        <v>9712.7461082162008</v>
      </c>
      <c r="Q30" s="246">
        <v>7493.9626505434198</v>
      </c>
    </row>
    <row r="31" spans="1:17" ht="12.6" customHeight="1" x14ac:dyDescent="0.2">
      <c r="A31" s="369">
        <v>44223</v>
      </c>
      <c r="B31" s="244">
        <f t="shared" si="0"/>
        <v>44223</v>
      </c>
      <c r="C31" s="247">
        <v>240884.51822481857</v>
      </c>
      <c r="D31" s="247">
        <v>11097.643153249301</v>
      </c>
      <c r="E31" s="246">
        <v>8445.0405845694404</v>
      </c>
      <c r="G31" s="243">
        <v>44254</v>
      </c>
      <c r="H31" s="244">
        <f t="shared" si="1"/>
        <v>44254</v>
      </c>
      <c r="I31" s="247">
        <v>192661.57770749292</v>
      </c>
      <c r="J31" s="247">
        <v>9076.3136882554409</v>
      </c>
      <c r="K31" s="246">
        <v>7053.0003297252197</v>
      </c>
      <c r="M31" s="369">
        <v>44282</v>
      </c>
      <c r="N31" s="244">
        <f t="shared" si="2"/>
        <v>44282</v>
      </c>
      <c r="O31" s="247">
        <v>184928.42134551023</v>
      </c>
      <c r="P31" s="247">
        <v>8679.16412826333</v>
      </c>
      <c r="Q31" s="246">
        <v>6849.8947278644901</v>
      </c>
    </row>
    <row r="32" spans="1:17" ht="12.6" customHeight="1" x14ac:dyDescent="0.2">
      <c r="A32" s="369">
        <v>44224</v>
      </c>
      <c r="B32" s="244">
        <f t="shared" si="0"/>
        <v>44224</v>
      </c>
      <c r="C32" s="247">
        <v>242423.59957225755</v>
      </c>
      <c r="D32" s="247">
        <v>11189.290025717</v>
      </c>
      <c r="E32" s="246">
        <v>8468.7369674208203</v>
      </c>
      <c r="G32" s="243">
        <v>44255</v>
      </c>
      <c r="H32" s="244">
        <f t="shared" si="1"/>
        <v>44255</v>
      </c>
      <c r="I32" s="247">
        <v>185579.63082659474</v>
      </c>
      <c r="J32" s="247">
        <v>8537.1414277839503</v>
      </c>
      <c r="K32" s="246">
        <v>6792.7284172557602</v>
      </c>
      <c r="M32" s="369">
        <v>44283</v>
      </c>
      <c r="N32" s="244">
        <f t="shared" si="2"/>
        <v>44283</v>
      </c>
      <c r="O32" s="247">
        <v>173009.53367305378</v>
      </c>
      <c r="P32" s="247">
        <v>8280.3425446760302</v>
      </c>
      <c r="Q32" s="246">
        <v>6616.8553176021396</v>
      </c>
    </row>
    <row r="33" spans="1:17" ht="12.6" customHeight="1" x14ac:dyDescent="0.2">
      <c r="A33" s="369">
        <v>44225</v>
      </c>
      <c r="B33" s="244">
        <f t="shared" si="0"/>
        <v>44225</v>
      </c>
      <c r="C33" s="247">
        <v>235860.19278039399</v>
      </c>
      <c r="D33" s="247">
        <v>11154.4914698797</v>
      </c>
      <c r="E33" s="246">
        <v>8154.7109031816399</v>
      </c>
      <c r="G33" s="243"/>
      <c r="H33" s="244"/>
      <c r="I33" s="247"/>
      <c r="J33" s="247"/>
      <c r="K33" s="246"/>
      <c r="M33" s="369">
        <v>44284</v>
      </c>
      <c r="N33" s="244">
        <f t="shared" si="2"/>
        <v>44284</v>
      </c>
      <c r="O33" s="247">
        <v>206162.39549665654</v>
      </c>
      <c r="P33" s="247">
        <v>9724.7568581512805</v>
      </c>
      <c r="Q33" s="246">
        <v>7214.1096446256297</v>
      </c>
    </row>
    <row r="34" spans="1:17" ht="12.6" customHeight="1" x14ac:dyDescent="0.2">
      <c r="A34" s="369">
        <v>44226</v>
      </c>
      <c r="B34" s="244">
        <f t="shared" si="0"/>
        <v>44226</v>
      </c>
      <c r="C34" s="247">
        <v>207180.42078780994</v>
      </c>
      <c r="D34" s="247">
        <v>9799.5441800743502</v>
      </c>
      <c r="E34" s="246">
        <v>7469.3177097199105</v>
      </c>
      <c r="G34" s="243"/>
      <c r="H34" s="244"/>
      <c r="I34" s="247"/>
      <c r="J34" s="247"/>
      <c r="K34" s="246"/>
      <c r="M34" s="369">
        <v>44285</v>
      </c>
      <c r="N34" s="244">
        <f t="shared" si="2"/>
        <v>44285</v>
      </c>
      <c r="O34" s="247">
        <v>200035.41257727949</v>
      </c>
      <c r="P34" s="247">
        <v>9376.6398968172307</v>
      </c>
      <c r="Q34" s="246">
        <v>7153.3291970273804</v>
      </c>
    </row>
    <row r="35" spans="1:17" ht="12.6" customHeight="1" x14ac:dyDescent="0.2">
      <c r="A35" s="243">
        <v>44227</v>
      </c>
      <c r="B35" s="244">
        <f t="shared" si="0"/>
        <v>44227</v>
      </c>
      <c r="C35" s="245">
        <v>206081.97412369025</v>
      </c>
      <c r="D35" s="245">
        <v>9543.8740864326392</v>
      </c>
      <c r="E35" s="245">
        <v>7452.8851318831703</v>
      </c>
      <c r="G35" s="243"/>
      <c r="H35" s="244"/>
      <c r="I35" s="245"/>
      <c r="J35" s="245"/>
      <c r="K35" s="245"/>
      <c r="M35" s="243">
        <v>44286</v>
      </c>
      <c r="N35" s="244">
        <f t="shared" si="2"/>
        <v>44286</v>
      </c>
      <c r="O35" s="245">
        <v>195269.07081811357</v>
      </c>
      <c r="P35" s="245">
        <v>9129.4176638417302</v>
      </c>
      <c r="Q35" s="245">
        <v>7004.4201017925898</v>
      </c>
    </row>
    <row r="36" spans="1:17" ht="11.25" customHeight="1" x14ac:dyDescent="0.2">
      <c r="Q36" s="14" t="s">
        <v>373</v>
      </c>
    </row>
    <row r="37" spans="1:17" ht="15" customHeight="1" x14ac:dyDescent="0.3">
      <c r="A37" s="52"/>
      <c r="K37" s="13"/>
    </row>
    <row r="38" spans="1:17" ht="15" customHeight="1" x14ac:dyDescent="0.3">
      <c r="A38" s="52"/>
      <c r="K38" s="13"/>
    </row>
    <row r="39" spans="1:17" ht="15" customHeight="1" x14ac:dyDescent="0.3">
      <c r="A39" s="52"/>
      <c r="K39" s="13"/>
    </row>
    <row r="40" spans="1:17" ht="10.5" customHeight="1" x14ac:dyDescent="0.2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430</v>
      </c>
      <c r="B1" s="175"/>
      <c r="N1" s="62"/>
      <c r="O1" s="129" t="str">
        <f>Titulní!A35</f>
        <v>I. čtvrtletí 2021</v>
      </c>
    </row>
    <row r="2" spans="1:27" ht="6" customHeight="1" x14ac:dyDescent="0.2">
      <c r="B2" s="30"/>
    </row>
    <row r="3" spans="1:27" s="18" customFormat="1" ht="13.5" x14ac:dyDescent="0.2">
      <c r="A3" s="311" t="s">
        <v>55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366</v>
      </c>
      <c r="K3" s="311" t="s">
        <v>92</v>
      </c>
      <c r="L3" s="311" t="s">
        <v>202</v>
      </c>
      <c r="M3" s="311" t="s">
        <v>344</v>
      </c>
      <c r="N3" s="311" t="s">
        <v>364</v>
      </c>
      <c r="O3" s="311" t="s">
        <v>365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367</v>
      </c>
      <c r="Q4" s="317" t="s">
        <v>368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3693.2068371044902</v>
      </c>
      <c r="C5" s="314">
        <v>5676.1739723726796</v>
      </c>
      <c r="D5" s="314">
        <v>235.33172219635799</v>
      </c>
      <c r="E5" s="314">
        <v>463.87075959938301</v>
      </c>
      <c r="F5" s="314">
        <v>156.766655201231</v>
      </c>
      <c r="G5" s="314">
        <v>0</v>
      </c>
      <c r="H5" s="314">
        <v>0</v>
      </c>
      <c r="I5" s="314">
        <v>16.982154198027199</v>
      </c>
      <c r="J5" s="314">
        <v>-524.14679803249703</v>
      </c>
      <c r="K5" s="314">
        <v>-917.40802448331397</v>
      </c>
      <c r="L5" s="314">
        <v>-693.74814030309199</v>
      </c>
      <c r="M5" s="314">
        <v>8800.7772781563599</v>
      </c>
      <c r="N5" s="314">
        <v>8107.0291378532702</v>
      </c>
      <c r="O5" s="314">
        <f>M5</f>
        <v>8800.7772781563599</v>
      </c>
      <c r="P5" s="26">
        <f t="shared" ref="P5:P28" si="0">IF(J5&lt;0,0,J5)</f>
        <v>0</v>
      </c>
      <c r="Q5" s="26">
        <f t="shared" ref="Q5:Q28" si="1">IF(J5&lt;0,J5,0)</f>
        <v>-524.14679803249703</v>
      </c>
    </row>
    <row r="6" spans="1:27" ht="12.6" customHeight="1" x14ac:dyDescent="0.2">
      <c r="A6" s="252">
        <v>4.1666666666666664E-2</v>
      </c>
      <c r="B6" s="253">
        <v>3693.1451540602302</v>
      </c>
      <c r="C6" s="254">
        <v>5684.8890690573098</v>
      </c>
      <c r="D6" s="254">
        <v>219.482163835553</v>
      </c>
      <c r="E6" s="254">
        <v>465.012323173249</v>
      </c>
      <c r="F6" s="254">
        <v>159.95429484413901</v>
      </c>
      <c r="G6" s="254">
        <v>0</v>
      </c>
      <c r="H6" s="254">
        <v>0</v>
      </c>
      <c r="I6" s="254">
        <v>24.274496438464499</v>
      </c>
      <c r="J6" s="254">
        <v>-284.85265944109</v>
      </c>
      <c r="K6" s="254">
        <v>-1056.91898086274</v>
      </c>
      <c r="L6" s="254">
        <v>-694.41306271159601</v>
      </c>
      <c r="M6" s="255">
        <v>8904.9858611051204</v>
      </c>
      <c r="N6" s="254">
        <v>8210.5727983935303</v>
      </c>
      <c r="O6" s="255">
        <f t="shared" ref="O6:O28" si="2">M6</f>
        <v>8904.9858611051204</v>
      </c>
      <c r="P6" s="26">
        <f t="shared" si="0"/>
        <v>0</v>
      </c>
      <c r="Q6" s="26">
        <f t="shared" si="1"/>
        <v>-284.85265944109</v>
      </c>
    </row>
    <row r="7" spans="1:27" ht="12.6" customHeight="1" x14ac:dyDescent="0.2">
      <c r="A7" s="252">
        <v>8.3333333333333301E-2</v>
      </c>
      <c r="B7" s="253">
        <v>3691.0378935783501</v>
      </c>
      <c r="C7" s="254">
        <v>5318.5746995005702</v>
      </c>
      <c r="D7" s="254">
        <v>219.670887611127</v>
      </c>
      <c r="E7" s="254">
        <v>462.14043828573102</v>
      </c>
      <c r="F7" s="254">
        <v>158.69914794782599</v>
      </c>
      <c r="G7" s="254">
        <v>0</v>
      </c>
      <c r="H7" s="254">
        <v>0</v>
      </c>
      <c r="I7" s="254">
        <v>35.743348760874099</v>
      </c>
      <c r="J7" s="254">
        <v>6.0684286433061203</v>
      </c>
      <c r="K7" s="254">
        <v>-1047.58183760365</v>
      </c>
      <c r="L7" s="254">
        <v>-663.85371888900602</v>
      </c>
      <c r="M7" s="255">
        <v>8844.35300672413</v>
      </c>
      <c r="N7" s="254">
        <v>8180.4992878351204</v>
      </c>
      <c r="O7" s="255">
        <f t="shared" si="2"/>
        <v>8844.35300672413</v>
      </c>
      <c r="P7" s="26">
        <f t="shared" si="0"/>
        <v>6.0684286433061203</v>
      </c>
      <c r="Q7" s="26">
        <f t="shared" si="1"/>
        <v>0</v>
      </c>
    </row>
    <row r="8" spans="1:27" ht="12.6" customHeight="1" x14ac:dyDescent="0.2">
      <c r="A8" s="252">
        <v>0.125</v>
      </c>
      <c r="B8" s="253">
        <v>3690.2176495096901</v>
      </c>
      <c r="C8" s="254">
        <v>5206.2952180235498</v>
      </c>
      <c r="D8" s="254">
        <v>219.67422833530799</v>
      </c>
      <c r="E8" s="254">
        <v>461.21667105140102</v>
      </c>
      <c r="F8" s="254">
        <v>157.505385288019</v>
      </c>
      <c r="G8" s="254">
        <v>0</v>
      </c>
      <c r="H8" s="254">
        <v>0</v>
      </c>
      <c r="I8" s="254">
        <v>41.509586840012197</v>
      </c>
      <c r="J8" s="254">
        <v>71.112657857528305</v>
      </c>
      <c r="K8" s="254">
        <v>-1038.46582614764</v>
      </c>
      <c r="L8" s="254">
        <v>-654.49743618248397</v>
      </c>
      <c r="M8" s="255">
        <v>8809.0655707578699</v>
      </c>
      <c r="N8" s="254">
        <v>8154.5681345753801</v>
      </c>
      <c r="O8" s="255">
        <f t="shared" si="2"/>
        <v>8809.0655707578699</v>
      </c>
      <c r="P8" s="26">
        <f t="shared" si="0"/>
        <v>71.112657857528305</v>
      </c>
      <c r="Q8" s="26">
        <f t="shared" si="1"/>
        <v>0</v>
      </c>
    </row>
    <row r="9" spans="1:27" ht="12.6" customHeight="1" x14ac:dyDescent="0.2">
      <c r="A9" s="252">
        <v>0.16666666666666699</v>
      </c>
      <c r="B9" s="253">
        <v>3691.3512987971599</v>
      </c>
      <c r="C9" s="254">
        <v>5437.3385228217803</v>
      </c>
      <c r="D9" s="254">
        <v>221.72348089273899</v>
      </c>
      <c r="E9" s="254">
        <v>463.06042627064699</v>
      </c>
      <c r="F9" s="254">
        <v>158.558193108089</v>
      </c>
      <c r="G9" s="254">
        <v>0</v>
      </c>
      <c r="H9" s="254">
        <v>0</v>
      </c>
      <c r="I9" s="254">
        <v>51.793861378684802</v>
      </c>
      <c r="J9" s="254">
        <v>-33.475886431575397</v>
      </c>
      <c r="K9" s="254">
        <v>-988.85872014319295</v>
      </c>
      <c r="L9" s="254">
        <v>-674.02828005823199</v>
      </c>
      <c r="M9" s="255">
        <v>9001.4911766943296</v>
      </c>
      <c r="N9" s="254">
        <v>8327.4628966360997</v>
      </c>
      <c r="O9" s="255">
        <f t="shared" si="2"/>
        <v>9001.4911766943296</v>
      </c>
      <c r="P9" s="26">
        <f t="shared" si="0"/>
        <v>0</v>
      </c>
      <c r="Q9" s="26">
        <f t="shared" si="1"/>
        <v>-33.475886431575397</v>
      </c>
    </row>
    <row r="10" spans="1:27" ht="12.6" customHeight="1" x14ac:dyDescent="0.2">
      <c r="A10" s="252">
        <v>0.20833333333333301</v>
      </c>
      <c r="B10" s="253">
        <v>3691.7364240372699</v>
      </c>
      <c r="C10" s="254">
        <v>5777.0613145924099</v>
      </c>
      <c r="D10" s="254">
        <v>481.43747151897702</v>
      </c>
      <c r="E10" s="254">
        <v>467.94272151653598</v>
      </c>
      <c r="F10" s="254">
        <v>158.49617492876399</v>
      </c>
      <c r="G10" s="254">
        <v>0</v>
      </c>
      <c r="H10" s="254">
        <v>0</v>
      </c>
      <c r="I10" s="254">
        <v>56.881987873264201</v>
      </c>
      <c r="J10" s="254">
        <v>-493.81675168517501</v>
      </c>
      <c r="K10" s="254">
        <v>-601.92704505690006</v>
      </c>
      <c r="L10" s="254">
        <v>-706.50477201312196</v>
      </c>
      <c r="M10" s="255">
        <v>9537.8122977251496</v>
      </c>
      <c r="N10" s="254">
        <v>8831.3075257120308</v>
      </c>
      <c r="O10" s="255">
        <f t="shared" si="2"/>
        <v>9537.8122977251496</v>
      </c>
      <c r="P10" s="26">
        <f t="shared" si="0"/>
        <v>0</v>
      </c>
      <c r="Q10" s="26">
        <f t="shared" si="1"/>
        <v>-493.81675168517501</v>
      </c>
    </row>
    <row r="11" spans="1:27" ht="12.6" customHeight="1" x14ac:dyDescent="0.2">
      <c r="A11" s="252">
        <v>0.25</v>
      </c>
      <c r="B11" s="253">
        <v>3690.9461972864301</v>
      </c>
      <c r="C11" s="254">
        <v>5899.4346729523904</v>
      </c>
      <c r="D11" s="254">
        <v>1024.2306069011599</v>
      </c>
      <c r="E11" s="254">
        <v>533.03874554265406</v>
      </c>
      <c r="F11" s="254">
        <v>161.81826808050599</v>
      </c>
      <c r="G11" s="254">
        <v>9.9752343656276903</v>
      </c>
      <c r="H11" s="254">
        <v>2.6677003079396799E-2</v>
      </c>
      <c r="I11" s="254">
        <v>73.560599410521505</v>
      </c>
      <c r="J11" s="254">
        <v>-698.30302955016805</v>
      </c>
      <c r="K11" s="254">
        <v>0</v>
      </c>
      <c r="L11" s="254">
        <v>-728.54871141274498</v>
      </c>
      <c r="M11" s="255">
        <v>10694.727971992201</v>
      </c>
      <c r="N11" s="254">
        <v>9966.1792605794508</v>
      </c>
      <c r="O11" s="255">
        <f t="shared" si="2"/>
        <v>10694.727971992201</v>
      </c>
      <c r="P11" s="26">
        <f t="shared" si="0"/>
        <v>0</v>
      </c>
      <c r="Q11" s="26">
        <f t="shared" si="1"/>
        <v>-698.30302955016805</v>
      </c>
    </row>
    <row r="12" spans="1:27" ht="12.6" customHeight="1" x14ac:dyDescent="0.2">
      <c r="A12" s="252">
        <v>0.29166666666666702</v>
      </c>
      <c r="B12" s="253">
        <v>3693.4502195523701</v>
      </c>
      <c r="C12" s="254">
        <v>5983.87015497013</v>
      </c>
      <c r="D12" s="254">
        <v>1092.05303357457</v>
      </c>
      <c r="E12" s="254">
        <v>546.31690300588002</v>
      </c>
      <c r="F12" s="254">
        <v>310.91825681958301</v>
      </c>
      <c r="G12" s="254">
        <v>422.24391075740198</v>
      </c>
      <c r="H12" s="254">
        <v>1.65250130008799</v>
      </c>
      <c r="I12" s="254">
        <v>77.1713026295199</v>
      </c>
      <c r="J12" s="254">
        <v>-812.44377479006801</v>
      </c>
      <c r="K12" s="254">
        <v>0</v>
      </c>
      <c r="L12" s="254">
        <v>-744.18303273855395</v>
      </c>
      <c r="M12" s="255">
        <v>11315.232507819501</v>
      </c>
      <c r="N12" s="254">
        <v>10571.049475080899</v>
      </c>
      <c r="O12" s="255">
        <f t="shared" si="2"/>
        <v>11315.232507819501</v>
      </c>
      <c r="P12" s="26">
        <f t="shared" si="0"/>
        <v>0</v>
      </c>
      <c r="Q12" s="26">
        <f t="shared" si="1"/>
        <v>-812.44377479006801</v>
      </c>
    </row>
    <row r="13" spans="1:27" ht="12.6" customHeight="1" x14ac:dyDescent="0.2">
      <c r="A13" s="252">
        <v>0.33333333333333298</v>
      </c>
      <c r="B13" s="253">
        <v>3696.3376982990599</v>
      </c>
      <c r="C13" s="254">
        <v>6116.3372336757902</v>
      </c>
      <c r="D13" s="254">
        <v>1086.56831319457</v>
      </c>
      <c r="E13" s="254">
        <v>548.74632149424099</v>
      </c>
      <c r="F13" s="254">
        <v>456.39587769001298</v>
      </c>
      <c r="G13" s="254">
        <v>642.06971721744401</v>
      </c>
      <c r="H13" s="254">
        <v>18.874219054524399</v>
      </c>
      <c r="I13" s="254">
        <v>76.393403197610496</v>
      </c>
      <c r="J13" s="254">
        <v>-1124.7110656714401</v>
      </c>
      <c r="K13" s="254">
        <v>0</v>
      </c>
      <c r="L13" s="254">
        <v>-759.82666866167494</v>
      </c>
      <c r="M13" s="255">
        <v>11517.0117181518</v>
      </c>
      <c r="N13" s="254">
        <v>10757.185049490099</v>
      </c>
      <c r="O13" s="255">
        <f t="shared" si="2"/>
        <v>11517.0117181518</v>
      </c>
      <c r="P13" s="26">
        <f t="shared" si="0"/>
        <v>0</v>
      </c>
      <c r="Q13" s="26">
        <f t="shared" si="1"/>
        <v>-1124.7110656714401</v>
      </c>
    </row>
    <row r="14" spans="1:27" ht="12.6" customHeight="1" x14ac:dyDescent="0.2">
      <c r="A14" s="252">
        <v>0.375</v>
      </c>
      <c r="B14" s="253">
        <v>3693.39521968585</v>
      </c>
      <c r="C14" s="254">
        <v>6024.6707847486496</v>
      </c>
      <c r="D14" s="254">
        <v>1006.41363314942</v>
      </c>
      <c r="E14" s="254">
        <v>579.91148703458305</v>
      </c>
      <c r="F14" s="254">
        <v>386.27668919994898</v>
      </c>
      <c r="G14" s="254">
        <v>588.05162787209701</v>
      </c>
      <c r="H14" s="254">
        <v>81.156751854723197</v>
      </c>
      <c r="I14" s="254">
        <v>77.859307143195494</v>
      </c>
      <c r="J14" s="254">
        <v>-711.53885957554996</v>
      </c>
      <c r="K14" s="254">
        <v>0</v>
      </c>
      <c r="L14" s="254">
        <v>-752.32429267695602</v>
      </c>
      <c r="M14" s="255">
        <v>11726.1966411129</v>
      </c>
      <c r="N14" s="254">
        <v>10973.872348436</v>
      </c>
      <c r="O14" s="255">
        <f t="shared" si="2"/>
        <v>11726.1966411129</v>
      </c>
      <c r="P14" s="26">
        <f t="shared" si="0"/>
        <v>0</v>
      </c>
      <c r="Q14" s="26">
        <f t="shared" si="1"/>
        <v>-711.53885957554996</v>
      </c>
    </row>
    <row r="15" spans="1:27" ht="12.6" customHeight="1" x14ac:dyDescent="0.2">
      <c r="A15" s="252">
        <v>0.41666666666666702</v>
      </c>
      <c r="B15" s="253">
        <v>3695.8609011878798</v>
      </c>
      <c r="C15" s="254">
        <v>5661.68875569597</v>
      </c>
      <c r="D15" s="254">
        <v>1076.16171450502</v>
      </c>
      <c r="E15" s="254">
        <v>549.85433955381097</v>
      </c>
      <c r="F15" s="254">
        <v>272.84367928047197</v>
      </c>
      <c r="G15" s="254">
        <v>223.37694368403601</v>
      </c>
      <c r="H15" s="254">
        <v>159.82964682986201</v>
      </c>
      <c r="I15" s="254">
        <v>74.598020923318103</v>
      </c>
      <c r="J15" s="254">
        <v>-367.21449592800201</v>
      </c>
      <c r="K15" s="254">
        <v>0</v>
      </c>
      <c r="L15" s="254">
        <v>-717.409966012827</v>
      </c>
      <c r="M15" s="255">
        <v>11346.999505732399</v>
      </c>
      <c r="N15" s="254">
        <v>10629.5895397195</v>
      </c>
      <c r="O15" s="255">
        <f t="shared" si="2"/>
        <v>11346.999505732399</v>
      </c>
      <c r="P15" s="26">
        <f t="shared" si="0"/>
        <v>0</v>
      </c>
      <c r="Q15" s="26">
        <f t="shared" si="1"/>
        <v>-367.21449592800201</v>
      </c>
    </row>
    <row r="16" spans="1:27" ht="12.6" customHeight="1" x14ac:dyDescent="0.2">
      <c r="A16" s="252">
        <v>0.45833333333333298</v>
      </c>
      <c r="B16" s="253">
        <v>3697.1929496830298</v>
      </c>
      <c r="C16" s="254">
        <v>5931.2368324091503</v>
      </c>
      <c r="D16" s="254">
        <v>1072.8114266118801</v>
      </c>
      <c r="E16" s="254">
        <v>550.99826362617898</v>
      </c>
      <c r="F16" s="254">
        <v>308.59068228452901</v>
      </c>
      <c r="G16" s="254">
        <v>146.89151523681801</v>
      </c>
      <c r="H16" s="254">
        <v>191.88743591570201</v>
      </c>
      <c r="I16" s="254">
        <v>72.597187120205902</v>
      </c>
      <c r="J16" s="254">
        <v>-367.95502256068897</v>
      </c>
      <c r="K16" s="254">
        <v>0</v>
      </c>
      <c r="L16" s="254">
        <v>-739.749066938944</v>
      </c>
      <c r="M16" s="255">
        <v>11604.2512703268</v>
      </c>
      <c r="N16" s="254">
        <v>10864.502203387899</v>
      </c>
      <c r="O16" s="255">
        <f t="shared" si="2"/>
        <v>11604.2512703268</v>
      </c>
      <c r="P16" s="26">
        <f t="shared" si="0"/>
        <v>0</v>
      </c>
      <c r="Q16" s="26">
        <f t="shared" si="1"/>
        <v>-367.95502256068897</v>
      </c>
    </row>
    <row r="17" spans="1:17" ht="12.6" customHeight="1" x14ac:dyDescent="0.2">
      <c r="A17" s="252">
        <v>0.5</v>
      </c>
      <c r="B17" s="253">
        <v>3690.9695436369302</v>
      </c>
      <c r="C17" s="254">
        <v>5939.8555433347701</v>
      </c>
      <c r="D17" s="254">
        <v>1039.1966679514701</v>
      </c>
      <c r="E17" s="254">
        <v>546.506488017077</v>
      </c>
      <c r="F17" s="254">
        <v>232.10160703847501</v>
      </c>
      <c r="G17" s="254">
        <v>37.011793192941099</v>
      </c>
      <c r="H17" s="254">
        <v>194.72404993978199</v>
      </c>
      <c r="I17" s="254">
        <v>75.917889928696795</v>
      </c>
      <c r="J17" s="254">
        <v>-179.59501322481</v>
      </c>
      <c r="K17" s="254">
        <v>0</v>
      </c>
      <c r="L17" s="254">
        <v>-737.39951493149795</v>
      </c>
      <c r="M17" s="255">
        <v>11576.6885698153</v>
      </c>
      <c r="N17" s="254">
        <v>10839.2890548838</v>
      </c>
      <c r="O17" s="255">
        <f t="shared" si="2"/>
        <v>11576.6885698153</v>
      </c>
      <c r="P17" s="26">
        <f t="shared" si="0"/>
        <v>0</v>
      </c>
      <c r="Q17" s="26">
        <f t="shared" si="1"/>
        <v>-179.59501322481</v>
      </c>
    </row>
    <row r="18" spans="1:17" ht="12.6" customHeight="1" x14ac:dyDescent="0.2">
      <c r="A18" s="252">
        <v>0.54166666666666696</v>
      </c>
      <c r="B18" s="253">
        <v>3690.3560303623299</v>
      </c>
      <c r="C18" s="254">
        <v>5951.8189364916998</v>
      </c>
      <c r="D18" s="254">
        <v>1036.6530468288499</v>
      </c>
      <c r="E18" s="254">
        <v>541.28545982168498</v>
      </c>
      <c r="F18" s="254">
        <v>232.623593498547</v>
      </c>
      <c r="G18" s="254">
        <v>0</v>
      </c>
      <c r="H18" s="254">
        <v>144.55891996832</v>
      </c>
      <c r="I18" s="254">
        <v>70.8990107183904</v>
      </c>
      <c r="J18" s="254">
        <v>-68.402974202892196</v>
      </c>
      <c r="K18" s="254">
        <v>0</v>
      </c>
      <c r="L18" s="254">
        <v>-736.58043639612197</v>
      </c>
      <c r="M18" s="255">
        <v>11599.7920234869</v>
      </c>
      <c r="N18" s="254">
        <v>10863.2115870908</v>
      </c>
      <c r="O18" s="255">
        <f t="shared" si="2"/>
        <v>11599.7920234869</v>
      </c>
      <c r="P18" s="26">
        <f t="shared" si="0"/>
        <v>0</v>
      </c>
      <c r="Q18" s="26">
        <f t="shared" si="1"/>
        <v>-68.402974202892196</v>
      </c>
    </row>
    <row r="19" spans="1:17" ht="12.6" customHeight="1" x14ac:dyDescent="0.2">
      <c r="A19" s="252">
        <v>0.58333333333333304</v>
      </c>
      <c r="B19" s="253">
        <v>3691.50970069201</v>
      </c>
      <c r="C19" s="254">
        <v>5864.2098015589299</v>
      </c>
      <c r="D19" s="254">
        <v>1070.4866067406799</v>
      </c>
      <c r="E19" s="254">
        <v>542.55646213794796</v>
      </c>
      <c r="F19" s="254">
        <v>231.65508640540301</v>
      </c>
      <c r="G19" s="254">
        <v>0</v>
      </c>
      <c r="H19" s="254">
        <v>83.305579057607204</v>
      </c>
      <c r="I19" s="254">
        <v>81.322574156864107</v>
      </c>
      <c r="J19" s="254">
        <v>-326.49586173658798</v>
      </c>
      <c r="K19" s="254">
        <v>0</v>
      </c>
      <c r="L19" s="254">
        <v>-728.93603986803498</v>
      </c>
      <c r="M19" s="255">
        <v>11238.5499490129</v>
      </c>
      <c r="N19" s="254">
        <v>10509.6139091448</v>
      </c>
      <c r="O19" s="255">
        <f t="shared" si="2"/>
        <v>11238.5499490129</v>
      </c>
      <c r="P19" s="26">
        <f t="shared" si="0"/>
        <v>0</v>
      </c>
      <c r="Q19" s="26">
        <f t="shared" si="1"/>
        <v>-326.49586173658798</v>
      </c>
    </row>
    <row r="20" spans="1:17" ht="12.6" customHeight="1" x14ac:dyDescent="0.2">
      <c r="A20" s="252">
        <v>0.625</v>
      </c>
      <c r="B20" s="253">
        <v>3688.85894970647</v>
      </c>
      <c r="C20" s="254">
        <v>5821.3253889507996</v>
      </c>
      <c r="D20" s="254">
        <v>1058.80736364669</v>
      </c>
      <c r="E20" s="254">
        <v>543.867208811399</v>
      </c>
      <c r="F20" s="254">
        <v>239.97263234528501</v>
      </c>
      <c r="G20" s="254">
        <v>273.66422750284897</v>
      </c>
      <c r="H20" s="254">
        <v>25.320075199829901</v>
      </c>
      <c r="I20" s="254">
        <v>69.6826442837353</v>
      </c>
      <c r="J20" s="254">
        <v>-455.082485269703</v>
      </c>
      <c r="K20" s="254">
        <v>0</v>
      </c>
      <c r="L20" s="254">
        <v>-727.58381331823705</v>
      </c>
      <c r="M20" s="255">
        <v>11266.4160051774</v>
      </c>
      <c r="N20" s="254">
        <v>10538.832191859099</v>
      </c>
      <c r="O20" s="255">
        <f t="shared" si="2"/>
        <v>11266.4160051774</v>
      </c>
      <c r="P20" s="26">
        <f t="shared" si="0"/>
        <v>0</v>
      </c>
      <c r="Q20" s="26">
        <f t="shared" si="1"/>
        <v>-455.082485269703</v>
      </c>
    </row>
    <row r="21" spans="1:17" ht="12.6" customHeight="1" x14ac:dyDescent="0.2">
      <c r="A21" s="252">
        <v>0.66666666666666696</v>
      </c>
      <c r="B21" s="253">
        <v>3689.31908771503</v>
      </c>
      <c r="C21" s="254">
        <v>5798.7310395671002</v>
      </c>
      <c r="D21" s="254">
        <v>1067.1914340432099</v>
      </c>
      <c r="E21" s="254">
        <v>556.27662714985001</v>
      </c>
      <c r="F21" s="254">
        <v>263.94768158374802</v>
      </c>
      <c r="G21" s="254">
        <v>430.48889674063599</v>
      </c>
      <c r="H21" s="254">
        <v>2.7467382321012099</v>
      </c>
      <c r="I21" s="254">
        <v>68.135928982174505</v>
      </c>
      <c r="J21" s="254">
        <v>-674.77992491856503</v>
      </c>
      <c r="K21" s="254">
        <v>0</v>
      </c>
      <c r="L21" s="254">
        <v>-728.33499165167802</v>
      </c>
      <c r="M21" s="255">
        <v>11202.057509095301</v>
      </c>
      <c r="N21" s="254">
        <v>10473.722517443601</v>
      </c>
      <c r="O21" s="255">
        <f t="shared" si="2"/>
        <v>11202.057509095301</v>
      </c>
      <c r="P21" s="26">
        <f t="shared" si="0"/>
        <v>0</v>
      </c>
      <c r="Q21" s="26">
        <f t="shared" si="1"/>
        <v>-674.77992491856503</v>
      </c>
    </row>
    <row r="22" spans="1:17" ht="12.6" customHeight="1" x14ac:dyDescent="0.2">
      <c r="A22" s="252">
        <v>0.70833333333333304</v>
      </c>
      <c r="B22" s="253">
        <v>3690.1776481267202</v>
      </c>
      <c r="C22" s="254">
        <v>5793.1568218382399</v>
      </c>
      <c r="D22" s="254">
        <v>1064.2954173604501</v>
      </c>
      <c r="E22" s="254">
        <v>561.148407655043</v>
      </c>
      <c r="F22" s="254">
        <v>259.345000828411</v>
      </c>
      <c r="G22" s="254">
        <v>759.42398680559995</v>
      </c>
      <c r="H22" s="254">
        <v>0.48705286822117899</v>
      </c>
      <c r="I22" s="254">
        <v>93.043092474021904</v>
      </c>
      <c r="J22" s="254">
        <v>-972.78909445832403</v>
      </c>
      <c r="K22" s="254">
        <v>0</v>
      </c>
      <c r="L22" s="254">
        <v>-732.70723880594596</v>
      </c>
      <c r="M22" s="255">
        <v>11248.2883334984</v>
      </c>
      <c r="N22" s="254">
        <v>10515.581094692399</v>
      </c>
      <c r="O22" s="255">
        <f t="shared" si="2"/>
        <v>11248.2883334984</v>
      </c>
      <c r="P22" s="26">
        <f t="shared" si="0"/>
        <v>0</v>
      </c>
      <c r="Q22" s="26">
        <f t="shared" si="1"/>
        <v>-972.78909445832403</v>
      </c>
    </row>
    <row r="23" spans="1:17" ht="12.6" customHeight="1" x14ac:dyDescent="0.2">
      <c r="A23" s="252">
        <v>0.75</v>
      </c>
      <c r="B23" s="253">
        <v>3686.3065781905998</v>
      </c>
      <c r="C23" s="254">
        <v>5884.5222331341201</v>
      </c>
      <c r="D23" s="254">
        <v>1068.8415321150001</v>
      </c>
      <c r="E23" s="254">
        <v>565.90629202505897</v>
      </c>
      <c r="F23" s="254">
        <v>321.97547450842302</v>
      </c>
      <c r="G23" s="254">
        <v>572.81766917257198</v>
      </c>
      <c r="H23" s="254">
        <v>0</v>
      </c>
      <c r="I23" s="254">
        <v>105.842646804642</v>
      </c>
      <c r="J23" s="254">
        <v>-1174.8783776602299</v>
      </c>
      <c r="K23" s="254">
        <v>0</v>
      </c>
      <c r="L23" s="254">
        <v>-738.64557658639603</v>
      </c>
      <c r="M23" s="255">
        <v>11031.3340482902</v>
      </c>
      <c r="N23" s="254">
        <v>10292.688471703799</v>
      </c>
      <c r="O23" s="255">
        <f t="shared" si="2"/>
        <v>11031.3340482902</v>
      </c>
      <c r="P23" s="26">
        <f t="shared" si="0"/>
        <v>0</v>
      </c>
      <c r="Q23" s="26">
        <f t="shared" si="1"/>
        <v>-1174.8783776602299</v>
      </c>
    </row>
    <row r="24" spans="1:17" ht="12.6" customHeight="1" x14ac:dyDescent="0.2">
      <c r="A24" s="252">
        <v>0.79166666666666696</v>
      </c>
      <c r="B24" s="253">
        <v>3686.8433855165199</v>
      </c>
      <c r="C24" s="254">
        <v>5922.7933525894396</v>
      </c>
      <c r="D24" s="254">
        <v>1071.6623785536401</v>
      </c>
      <c r="E24" s="254">
        <v>557.54021666154301</v>
      </c>
      <c r="F24" s="254">
        <v>334.13782291556799</v>
      </c>
      <c r="G24" s="254">
        <v>437.53614195319301</v>
      </c>
      <c r="H24" s="254">
        <v>0</v>
      </c>
      <c r="I24" s="254">
        <v>111.02304304619101</v>
      </c>
      <c r="J24" s="254">
        <v>-1151.6989412620401</v>
      </c>
      <c r="K24" s="254">
        <v>0</v>
      </c>
      <c r="L24" s="254">
        <v>-739.85104765933602</v>
      </c>
      <c r="M24" s="255">
        <v>10969.8373999741</v>
      </c>
      <c r="N24" s="254">
        <v>10229.9863523147</v>
      </c>
      <c r="O24" s="255">
        <f t="shared" si="2"/>
        <v>10969.8373999741</v>
      </c>
      <c r="P24" s="26">
        <f t="shared" si="0"/>
        <v>0</v>
      </c>
      <c r="Q24" s="26">
        <f t="shared" si="1"/>
        <v>-1151.6989412620401</v>
      </c>
    </row>
    <row r="25" spans="1:17" ht="12.6" customHeight="1" x14ac:dyDescent="0.2">
      <c r="A25" s="252">
        <v>0.83333333333333304</v>
      </c>
      <c r="B25" s="253">
        <v>3683.9059009709699</v>
      </c>
      <c r="C25" s="254">
        <v>5904.6960798001701</v>
      </c>
      <c r="D25" s="254">
        <v>1063.64574347456</v>
      </c>
      <c r="E25" s="254">
        <v>548.09966592373701</v>
      </c>
      <c r="F25" s="254">
        <v>321.04537316206603</v>
      </c>
      <c r="G25" s="254">
        <v>179.037893098746</v>
      </c>
      <c r="H25" s="254">
        <v>0</v>
      </c>
      <c r="I25" s="254">
        <v>120.70230701260201</v>
      </c>
      <c r="J25" s="254">
        <v>-1186.76546505286</v>
      </c>
      <c r="K25" s="254">
        <v>0</v>
      </c>
      <c r="L25" s="254">
        <v>-734.19239189507095</v>
      </c>
      <c r="M25" s="255">
        <v>10634.36749839</v>
      </c>
      <c r="N25" s="254">
        <v>9900.1751064949203</v>
      </c>
      <c r="O25" s="255">
        <f t="shared" si="2"/>
        <v>10634.36749839</v>
      </c>
      <c r="P25" s="26">
        <f t="shared" si="0"/>
        <v>0</v>
      </c>
      <c r="Q25" s="26">
        <f t="shared" si="1"/>
        <v>-1186.76546505286</v>
      </c>
    </row>
    <row r="26" spans="1:17" ht="12.6" customHeight="1" x14ac:dyDescent="0.2">
      <c r="A26" s="252">
        <v>0.875</v>
      </c>
      <c r="B26" s="253">
        <v>3679.3863145150799</v>
      </c>
      <c r="C26" s="254">
        <v>5903.1862861528698</v>
      </c>
      <c r="D26" s="254">
        <v>1045.4078919927899</v>
      </c>
      <c r="E26" s="254">
        <v>530.17352793572695</v>
      </c>
      <c r="F26" s="254">
        <v>205.44711470519599</v>
      </c>
      <c r="G26" s="254">
        <v>2.6091314723433001</v>
      </c>
      <c r="H26" s="254">
        <v>0</v>
      </c>
      <c r="I26" s="254">
        <v>120.050639536017</v>
      </c>
      <c r="J26" s="254">
        <v>-1317.4069214832</v>
      </c>
      <c r="K26" s="254">
        <v>0</v>
      </c>
      <c r="L26" s="254">
        <v>-729.31028894110204</v>
      </c>
      <c r="M26" s="255">
        <v>10168.853984826799</v>
      </c>
      <c r="N26" s="254">
        <v>9439.5436958857208</v>
      </c>
      <c r="O26" s="255">
        <f t="shared" si="2"/>
        <v>10168.853984826799</v>
      </c>
      <c r="P26" s="26">
        <f t="shared" si="0"/>
        <v>0</v>
      </c>
      <c r="Q26" s="26">
        <f t="shared" si="1"/>
        <v>-1317.4069214832</v>
      </c>
    </row>
    <row r="27" spans="1:17" ht="12.6" customHeight="1" x14ac:dyDescent="0.2">
      <c r="A27" s="252">
        <v>0.91666666666666696</v>
      </c>
      <c r="B27" s="253">
        <v>3678.66277301644</v>
      </c>
      <c r="C27" s="254">
        <v>5785.9815162834802</v>
      </c>
      <c r="D27" s="254">
        <v>800.00193073173</v>
      </c>
      <c r="E27" s="254">
        <v>479.428049641467</v>
      </c>
      <c r="F27" s="254">
        <v>207.726003728085</v>
      </c>
      <c r="G27" s="254">
        <v>0</v>
      </c>
      <c r="H27" s="254">
        <v>0</v>
      </c>
      <c r="I27" s="254">
        <v>129.770599204923</v>
      </c>
      <c r="J27" s="254">
        <v>-1378.65025130353</v>
      </c>
      <c r="K27" s="254">
        <v>-9.0456654386187302E-2</v>
      </c>
      <c r="L27" s="254">
        <v>-713.32315029862696</v>
      </c>
      <c r="M27" s="255">
        <v>9702.8301646481996</v>
      </c>
      <c r="N27" s="254">
        <v>8989.5070143495795</v>
      </c>
      <c r="O27" s="255">
        <f t="shared" si="2"/>
        <v>9702.8301646481996</v>
      </c>
      <c r="P27" s="26">
        <f t="shared" si="0"/>
        <v>0</v>
      </c>
      <c r="Q27" s="26">
        <f t="shared" si="1"/>
        <v>-1378.65025130353</v>
      </c>
    </row>
    <row r="28" spans="1:17" ht="12.6" customHeight="1" x14ac:dyDescent="0.2">
      <c r="A28" s="250">
        <v>0.95833333333333304</v>
      </c>
      <c r="B28" s="251">
        <v>3680.8016992247599</v>
      </c>
      <c r="C28" s="251">
        <v>5497.1033864147703</v>
      </c>
      <c r="D28" s="251">
        <v>728.74070952788895</v>
      </c>
      <c r="E28" s="251">
        <v>472.70271908201101</v>
      </c>
      <c r="F28" s="251">
        <v>268.55966899730299</v>
      </c>
      <c r="G28" s="251">
        <v>0</v>
      </c>
      <c r="H28" s="251">
        <v>0</v>
      </c>
      <c r="I28" s="251">
        <v>129.10771629676199</v>
      </c>
      <c r="J28" s="251">
        <v>-932.46430446385398</v>
      </c>
      <c r="K28" s="251">
        <v>-581.94114862019296</v>
      </c>
      <c r="L28" s="251">
        <v>-688.51561488100697</v>
      </c>
      <c r="M28" s="251">
        <v>9262.61044645945</v>
      </c>
      <c r="N28" s="251">
        <v>8574.0948315784408</v>
      </c>
      <c r="O28" s="251">
        <f t="shared" si="2"/>
        <v>9262.61044645945</v>
      </c>
      <c r="P28" s="26">
        <f t="shared" si="0"/>
        <v>0</v>
      </c>
      <c r="Q28" s="26">
        <f t="shared" si="1"/>
        <v>-932.46430446385398</v>
      </c>
    </row>
    <row r="29" spans="1:17" s="15" customFormat="1" ht="11.25" x14ac:dyDescent="0.2">
      <c r="O29" s="14" t="s">
        <v>373</v>
      </c>
    </row>
    <row r="31" spans="1:17" x14ac:dyDescent="0.2">
      <c r="A31" s="318" t="s">
        <v>369</v>
      </c>
      <c r="B31" s="319"/>
      <c r="C31" s="319"/>
      <c r="D31" s="319"/>
      <c r="E31" s="193" t="s">
        <v>4</v>
      </c>
      <c r="F31" s="193"/>
    </row>
    <row r="32" spans="1:17" x14ac:dyDescent="0.2">
      <c r="A32" s="521" t="s">
        <v>345</v>
      </c>
      <c r="B32" s="521"/>
      <c r="C32" s="521"/>
      <c r="D32" s="521"/>
      <c r="E32" s="177">
        <f>SUM(E33:E42)</f>
        <v>11726.196641112916</v>
      </c>
      <c r="F32" s="320">
        <f t="shared" ref="F32:F42" si="3">E32/$E$32</f>
        <v>1</v>
      </c>
    </row>
    <row r="33" spans="1:6" x14ac:dyDescent="0.2">
      <c r="A33" s="516" t="s">
        <v>370</v>
      </c>
      <c r="B33" s="516"/>
      <c r="C33" s="516"/>
      <c r="D33" s="516"/>
      <c r="E33" s="161">
        <f t="array" ref="E33:E42">TRANSPOSE(INDEX(B5:K28,MATCH(MAX(M5:M28),M5:M28,0),0))</f>
        <v>3693.39521968585</v>
      </c>
      <c r="F33" s="321">
        <f t="shared" si="3"/>
        <v>0.31496957903098199</v>
      </c>
    </row>
    <row r="34" spans="1:6" x14ac:dyDescent="0.2">
      <c r="A34" s="516" t="s">
        <v>371</v>
      </c>
      <c r="B34" s="516"/>
      <c r="C34" s="516"/>
      <c r="D34" s="517"/>
      <c r="E34" s="158">
        <v>6024.6707847486496</v>
      </c>
      <c r="F34" s="322">
        <f t="shared" si="3"/>
        <v>0.51377876127590305</v>
      </c>
    </row>
    <row r="35" spans="1:6" x14ac:dyDescent="0.2">
      <c r="A35" s="516" t="s">
        <v>374</v>
      </c>
      <c r="B35" s="516"/>
      <c r="C35" s="516"/>
      <c r="D35" s="517"/>
      <c r="E35" s="158">
        <v>1006.41363314942</v>
      </c>
      <c r="F35" s="322">
        <f t="shared" si="3"/>
        <v>8.5826092121025765E-2</v>
      </c>
    </row>
    <row r="36" spans="1:6" x14ac:dyDescent="0.2">
      <c r="A36" s="308" t="s">
        <v>375</v>
      </c>
      <c r="B36" s="323"/>
      <c r="C36" s="323"/>
      <c r="D36" s="323"/>
      <c r="E36" s="158">
        <v>579.91148703458305</v>
      </c>
      <c r="F36" s="322">
        <f t="shared" si="3"/>
        <v>4.9454354620096536E-2</v>
      </c>
    </row>
    <row r="37" spans="1:6" x14ac:dyDescent="0.2">
      <c r="A37" s="516" t="s">
        <v>372</v>
      </c>
      <c r="B37" s="516"/>
      <c r="C37" s="516"/>
      <c r="D37" s="517"/>
      <c r="E37" s="158">
        <v>386.27668919994898</v>
      </c>
      <c r="F37" s="322">
        <f t="shared" si="3"/>
        <v>3.2941345009142538E-2</v>
      </c>
    </row>
    <row r="38" spans="1:6" x14ac:dyDescent="0.2">
      <c r="A38" s="516" t="s">
        <v>376</v>
      </c>
      <c r="B38" s="516"/>
      <c r="C38" s="516"/>
      <c r="D38" s="517"/>
      <c r="E38" s="158">
        <v>588.05162787209701</v>
      </c>
      <c r="F38" s="322">
        <f t="shared" si="3"/>
        <v>5.0148538854477703E-2</v>
      </c>
    </row>
    <row r="39" spans="1:6" x14ac:dyDescent="0.2">
      <c r="A39" s="516" t="s">
        <v>377</v>
      </c>
      <c r="B39" s="516"/>
      <c r="C39" s="516"/>
      <c r="D39" s="517"/>
      <c r="E39" s="158">
        <v>81.156751854723197</v>
      </c>
      <c r="F39" s="322">
        <f t="shared" si="3"/>
        <v>6.920978245425426E-3</v>
      </c>
    </row>
    <row r="40" spans="1:6" x14ac:dyDescent="0.2">
      <c r="A40" s="516" t="s">
        <v>378</v>
      </c>
      <c r="B40" s="516"/>
      <c r="C40" s="516"/>
      <c r="D40" s="517"/>
      <c r="E40" s="158">
        <v>77.859307143195494</v>
      </c>
      <c r="F40" s="322">
        <f t="shared" si="3"/>
        <v>6.6397749863937108E-3</v>
      </c>
    </row>
    <row r="41" spans="1:6" x14ac:dyDescent="0.2">
      <c r="A41" s="516" t="s">
        <v>366</v>
      </c>
      <c r="B41" s="516"/>
      <c r="C41" s="516"/>
      <c r="D41" s="517"/>
      <c r="E41" s="158">
        <v>-711.53885957554996</v>
      </c>
      <c r="F41" s="322">
        <f t="shared" si="3"/>
        <v>-6.0679424143446639E-2</v>
      </c>
    </row>
    <row r="42" spans="1:6" x14ac:dyDescent="0.2">
      <c r="A42" s="516" t="s">
        <v>92</v>
      </c>
      <c r="B42" s="516"/>
      <c r="C42" s="516"/>
      <c r="D42" s="516"/>
      <c r="E42" s="161">
        <v>0</v>
      </c>
      <c r="F42" s="321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373</v>
      </c>
    </row>
  </sheetData>
  <mergeCells count="10">
    <mergeCell ref="A42:D42"/>
    <mergeCell ref="A35:D35"/>
    <mergeCell ref="A34:D34"/>
    <mergeCell ref="A33:D33"/>
    <mergeCell ref="A32:D32"/>
    <mergeCell ref="A37:D37"/>
    <mergeCell ref="A38:D38"/>
    <mergeCell ref="A39:D39"/>
    <mergeCell ref="A40:D40"/>
    <mergeCell ref="A41:D41"/>
  </mergeCells>
  <conditionalFormatting sqref="A5:M28">
    <cfRule type="expression" dxfId="10" priority="4">
      <formula>$M5=MAX($M$5:$M$28)</formula>
    </cfRule>
  </conditionalFormatting>
  <conditionalFormatting sqref="N5:O28">
    <cfRule type="expression" dxfId="9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431</v>
      </c>
      <c r="B1" s="175"/>
      <c r="N1" s="62"/>
      <c r="O1" s="129" t="str">
        <f>Titulní!A35</f>
        <v>I. čtvrtletí 2021</v>
      </c>
    </row>
    <row r="2" spans="1:27" ht="6" customHeight="1" x14ac:dyDescent="0.2">
      <c r="B2" s="30"/>
    </row>
    <row r="3" spans="1:27" s="18" customFormat="1" ht="13.5" x14ac:dyDescent="0.2">
      <c r="A3" s="311" t="s">
        <v>55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366</v>
      </c>
      <c r="K3" s="311" t="s">
        <v>92</v>
      </c>
      <c r="L3" s="311" t="s">
        <v>202</v>
      </c>
      <c r="M3" s="311" t="s">
        <v>344</v>
      </c>
      <c r="N3" s="311" t="s">
        <v>364</v>
      </c>
      <c r="O3" s="311" t="s">
        <v>365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367</v>
      </c>
      <c r="Q4" s="317" t="s">
        <v>368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3668.18553606352</v>
      </c>
      <c r="C5" s="314">
        <v>5003.3515588522096</v>
      </c>
      <c r="D5" s="314">
        <v>330.09703987089699</v>
      </c>
      <c r="E5" s="314">
        <v>461.585420259079</v>
      </c>
      <c r="F5" s="314">
        <v>351.66048490466397</v>
      </c>
      <c r="G5" s="314">
        <v>0</v>
      </c>
      <c r="H5" s="314">
        <v>0</v>
      </c>
      <c r="I5" s="314">
        <v>13.758687281740199</v>
      </c>
      <c r="J5" s="314">
        <v>-647.85866447751698</v>
      </c>
      <c r="K5" s="314">
        <v>0</v>
      </c>
      <c r="L5" s="314">
        <v>-665.60636294580399</v>
      </c>
      <c r="M5" s="314">
        <v>9180.7800627545894</v>
      </c>
      <c r="N5" s="314">
        <v>8515.1736998087908</v>
      </c>
      <c r="O5" s="314">
        <f>M5</f>
        <v>9180.7800627545894</v>
      </c>
      <c r="P5" s="26">
        <f t="shared" ref="P5:P28" si="0">IF(J5&lt;0,0,J5)</f>
        <v>0</v>
      </c>
      <c r="Q5" s="26">
        <f t="shared" ref="Q5:Q28" si="1">IF(J5&lt;0,J5,0)</f>
        <v>-647.85866447751698</v>
      </c>
    </row>
    <row r="6" spans="1:27" ht="12.6" customHeight="1" x14ac:dyDescent="0.2">
      <c r="A6" s="252">
        <v>4.1666666666666664E-2</v>
      </c>
      <c r="B6" s="253">
        <v>3668.6273678714501</v>
      </c>
      <c r="C6" s="254">
        <v>4700.4163880264196</v>
      </c>
      <c r="D6" s="254">
        <v>330.23393946830402</v>
      </c>
      <c r="E6" s="254">
        <v>461.35374992813502</v>
      </c>
      <c r="F6" s="254">
        <v>409.84680618214998</v>
      </c>
      <c r="G6" s="254">
        <v>1.6896362110937199E-2</v>
      </c>
      <c r="H6" s="254">
        <v>0</v>
      </c>
      <c r="I6" s="254">
        <v>18.145965532883299</v>
      </c>
      <c r="J6" s="254">
        <v>-141.19296389515401</v>
      </c>
      <c r="K6" s="254">
        <v>-102.528531094615</v>
      </c>
      <c r="L6" s="254">
        <v>-639.56000630358903</v>
      </c>
      <c r="M6" s="255">
        <v>9344.9196183816803</v>
      </c>
      <c r="N6" s="254">
        <v>8705.3596120780894</v>
      </c>
      <c r="O6" s="255">
        <f t="shared" ref="O6:O28" si="2">M6</f>
        <v>9344.9196183816803</v>
      </c>
      <c r="P6" s="26">
        <f t="shared" si="0"/>
        <v>0</v>
      </c>
      <c r="Q6" s="26">
        <f t="shared" si="1"/>
        <v>-141.19296389515401</v>
      </c>
    </row>
    <row r="7" spans="1:27" ht="12.6" customHeight="1" x14ac:dyDescent="0.2">
      <c r="A7" s="252">
        <v>8.3333333333333301E-2</v>
      </c>
      <c r="B7" s="253">
        <v>3668.1138282533698</v>
      </c>
      <c r="C7" s="254">
        <v>4765.8454531084999</v>
      </c>
      <c r="D7" s="254">
        <v>327.70298841854901</v>
      </c>
      <c r="E7" s="254">
        <v>463.04951781325502</v>
      </c>
      <c r="F7" s="254">
        <v>354.32017810065298</v>
      </c>
      <c r="G7" s="254">
        <v>0</v>
      </c>
      <c r="H7" s="254">
        <v>0</v>
      </c>
      <c r="I7" s="254">
        <v>20.746143482183399</v>
      </c>
      <c r="J7" s="254">
        <v>165.021770015518</v>
      </c>
      <c r="K7" s="254">
        <v>-423.56326243064001</v>
      </c>
      <c r="L7" s="254">
        <v>-644.94351277502903</v>
      </c>
      <c r="M7" s="255">
        <v>9341.2366167613909</v>
      </c>
      <c r="N7" s="254">
        <v>8696.2931039863597</v>
      </c>
      <c r="O7" s="255">
        <f t="shared" si="2"/>
        <v>9341.2366167613909</v>
      </c>
      <c r="P7" s="26">
        <f t="shared" si="0"/>
        <v>165.021770015518</v>
      </c>
      <c r="Q7" s="26">
        <f t="shared" si="1"/>
        <v>0</v>
      </c>
    </row>
    <row r="8" spans="1:27" ht="12.6" customHeight="1" x14ac:dyDescent="0.2">
      <c r="A8" s="252">
        <v>0.125</v>
      </c>
      <c r="B8" s="253">
        <v>3669.4526915500401</v>
      </c>
      <c r="C8" s="254">
        <v>4874.6841663465602</v>
      </c>
      <c r="D8" s="254">
        <v>331.83832021275998</v>
      </c>
      <c r="E8" s="254">
        <v>463.02588762694398</v>
      </c>
      <c r="F8" s="254">
        <v>354.86589656178899</v>
      </c>
      <c r="G8" s="254">
        <v>0</v>
      </c>
      <c r="H8" s="254">
        <v>0</v>
      </c>
      <c r="I8" s="254">
        <v>20.1695636677373</v>
      </c>
      <c r="J8" s="254">
        <v>612.18768602399996</v>
      </c>
      <c r="K8" s="254">
        <v>-915.919081084102</v>
      </c>
      <c r="L8" s="254">
        <v>-654.60982525049303</v>
      </c>
      <c r="M8" s="255">
        <v>9410.30513090573</v>
      </c>
      <c r="N8" s="254">
        <v>8755.6953056552393</v>
      </c>
      <c r="O8" s="255">
        <f t="shared" si="2"/>
        <v>9410.30513090573</v>
      </c>
      <c r="P8" s="26">
        <f t="shared" si="0"/>
        <v>612.18768602399996</v>
      </c>
      <c r="Q8" s="26">
        <f t="shared" si="1"/>
        <v>0</v>
      </c>
    </row>
    <row r="9" spans="1:27" ht="12.6" customHeight="1" x14ac:dyDescent="0.2">
      <c r="A9" s="252">
        <v>0.16666666666666699</v>
      </c>
      <c r="B9" s="253">
        <v>3670.2463459074002</v>
      </c>
      <c r="C9" s="254">
        <v>4943.6493338945002</v>
      </c>
      <c r="D9" s="254">
        <v>330.92176900155499</v>
      </c>
      <c r="E9" s="254">
        <v>461.69453633108401</v>
      </c>
      <c r="F9" s="254">
        <v>345.81970342721797</v>
      </c>
      <c r="G9" s="254">
        <v>0</v>
      </c>
      <c r="H9" s="254">
        <v>0</v>
      </c>
      <c r="I9" s="254">
        <v>25.409673678626302</v>
      </c>
      <c r="J9" s="254">
        <v>503.81420817799398</v>
      </c>
      <c r="K9" s="254">
        <v>-690.32883223860097</v>
      </c>
      <c r="L9" s="254">
        <v>-660.60834333949094</v>
      </c>
      <c r="M9" s="255">
        <v>9591.2267381797701</v>
      </c>
      <c r="N9" s="254">
        <v>8930.6183948402795</v>
      </c>
      <c r="O9" s="255">
        <f t="shared" si="2"/>
        <v>9591.2267381797701</v>
      </c>
      <c r="P9" s="26">
        <f t="shared" si="0"/>
        <v>503.81420817799398</v>
      </c>
      <c r="Q9" s="26">
        <f t="shared" si="1"/>
        <v>0</v>
      </c>
    </row>
    <row r="10" spans="1:27" ht="12.6" customHeight="1" x14ac:dyDescent="0.2">
      <c r="A10" s="252">
        <v>0.20833333333333301</v>
      </c>
      <c r="B10" s="253">
        <v>3671.03165959133</v>
      </c>
      <c r="C10" s="254">
        <v>5188.5917345227799</v>
      </c>
      <c r="D10" s="254">
        <v>426.28317440023699</v>
      </c>
      <c r="E10" s="254">
        <v>466.34138465735299</v>
      </c>
      <c r="F10" s="254">
        <v>346.99105180676702</v>
      </c>
      <c r="G10" s="254">
        <v>100.163168244635</v>
      </c>
      <c r="H10" s="254">
        <v>0</v>
      </c>
      <c r="I10" s="254">
        <v>27.216130150065901</v>
      </c>
      <c r="J10" s="254">
        <v>-84.248697261426003</v>
      </c>
      <c r="K10" s="254">
        <v>-29.931667665441601</v>
      </c>
      <c r="L10" s="254">
        <v>-685.27919944754296</v>
      </c>
      <c r="M10" s="255">
        <v>10112.437938446301</v>
      </c>
      <c r="N10" s="254">
        <v>9427.1587389987599</v>
      </c>
      <c r="O10" s="255">
        <f t="shared" si="2"/>
        <v>10112.437938446301</v>
      </c>
      <c r="P10" s="26">
        <f t="shared" si="0"/>
        <v>0</v>
      </c>
      <c r="Q10" s="26">
        <f t="shared" si="1"/>
        <v>-84.248697261426003</v>
      </c>
    </row>
    <row r="11" spans="1:27" ht="12.6" customHeight="1" x14ac:dyDescent="0.2">
      <c r="A11" s="252">
        <v>0.25</v>
      </c>
      <c r="B11" s="253">
        <v>3675.3133233283402</v>
      </c>
      <c r="C11" s="254">
        <v>5505.8056450946597</v>
      </c>
      <c r="D11" s="254">
        <v>645.88152284574301</v>
      </c>
      <c r="E11" s="254">
        <v>539.95293376536199</v>
      </c>
      <c r="F11" s="254">
        <v>413.75441337005498</v>
      </c>
      <c r="G11" s="254">
        <v>564.53970197225794</v>
      </c>
      <c r="H11" s="254">
        <v>1.02967655443682</v>
      </c>
      <c r="I11" s="254">
        <v>29.9794331873807</v>
      </c>
      <c r="J11" s="254">
        <v>-217.75121446718001</v>
      </c>
      <c r="K11" s="254">
        <v>0</v>
      </c>
      <c r="L11" s="254">
        <v>-727.63819546160403</v>
      </c>
      <c r="M11" s="255">
        <v>11158.505435651099</v>
      </c>
      <c r="N11" s="254">
        <v>10430.8672401894</v>
      </c>
      <c r="O11" s="255">
        <f t="shared" si="2"/>
        <v>11158.505435651099</v>
      </c>
      <c r="P11" s="26">
        <f t="shared" si="0"/>
        <v>0</v>
      </c>
      <c r="Q11" s="26">
        <f t="shared" si="1"/>
        <v>-217.75121446718001</v>
      </c>
    </row>
    <row r="12" spans="1:27" ht="12.6" customHeight="1" x14ac:dyDescent="0.2">
      <c r="A12" s="252">
        <v>0.29166666666666702</v>
      </c>
      <c r="B12" s="253">
        <v>3680.25359497008</v>
      </c>
      <c r="C12" s="254">
        <v>5994.6617115639501</v>
      </c>
      <c r="D12" s="254">
        <v>1209.3786043089599</v>
      </c>
      <c r="E12" s="254">
        <v>548.06266412626496</v>
      </c>
      <c r="F12" s="254">
        <v>460.25362879078</v>
      </c>
      <c r="G12" s="254">
        <v>527.86384574041404</v>
      </c>
      <c r="H12" s="254">
        <v>26.8897214945294</v>
      </c>
      <c r="I12" s="254">
        <v>38.5732788157123</v>
      </c>
      <c r="J12" s="254">
        <v>-755.10137126944198</v>
      </c>
      <c r="K12" s="254">
        <v>0</v>
      </c>
      <c r="L12" s="254">
        <v>-780.28266388877103</v>
      </c>
      <c r="M12" s="255">
        <v>11730.8356785413</v>
      </c>
      <c r="N12" s="254">
        <v>10950.5530146525</v>
      </c>
      <c r="O12" s="255">
        <f t="shared" si="2"/>
        <v>11730.8356785413</v>
      </c>
      <c r="P12" s="26">
        <f t="shared" si="0"/>
        <v>0</v>
      </c>
      <c r="Q12" s="26">
        <f t="shared" si="1"/>
        <v>-755.10137126944198</v>
      </c>
    </row>
    <row r="13" spans="1:27" ht="12.6" customHeight="1" x14ac:dyDescent="0.2">
      <c r="A13" s="252">
        <v>0.33333333333333298</v>
      </c>
      <c r="B13" s="253">
        <v>3679.7950940271298</v>
      </c>
      <c r="C13" s="254">
        <v>6191.3543739885999</v>
      </c>
      <c r="D13" s="254">
        <v>1206.5221073412399</v>
      </c>
      <c r="E13" s="254">
        <v>548.67292626364497</v>
      </c>
      <c r="F13" s="254">
        <v>578.84924672663897</v>
      </c>
      <c r="G13" s="254">
        <v>493.93902473531898</v>
      </c>
      <c r="H13" s="254">
        <v>226.51866682061501</v>
      </c>
      <c r="I13" s="254">
        <v>52.716193236428197</v>
      </c>
      <c r="J13" s="254">
        <v>-980.27623400856601</v>
      </c>
      <c r="K13" s="254">
        <v>0</v>
      </c>
      <c r="L13" s="254">
        <v>-800.33480389248496</v>
      </c>
      <c r="M13" s="255">
        <v>11998.091399131001</v>
      </c>
      <c r="N13" s="254">
        <v>11197.756595238599</v>
      </c>
      <c r="O13" s="255">
        <f t="shared" si="2"/>
        <v>11998.091399131001</v>
      </c>
      <c r="P13" s="26">
        <f t="shared" si="0"/>
        <v>0</v>
      </c>
      <c r="Q13" s="26">
        <f t="shared" si="1"/>
        <v>-980.27623400856601</v>
      </c>
    </row>
    <row r="14" spans="1:27" ht="12.6" customHeight="1" x14ac:dyDescent="0.2">
      <c r="A14" s="252">
        <v>0.375</v>
      </c>
      <c r="B14" s="253">
        <v>3679.8967899978802</v>
      </c>
      <c r="C14" s="254">
        <v>6172.2405321794604</v>
      </c>
      <c r="D14" s="254">
        <v>1205.5905236677299</v>
      </c>
      <c r="E14" s="254">
        <v>553.62088355915398</v>
      </c>
      <c r="F14" s="254">
        <v>554.302465494069</v>
      </c>
      <c r="G14" s="254">
        <v>381.51063284219498</v>
      </c>
      <c r="H14" s="254">
        <v>461.17813760401702</v>
      </c>
      <c r="I14" s="254">
        <v>52.337501331988797</v>
      </c>
      <c r="J14" s="254">
        <v>-964.01954334954303</v>
      </c>
      <c r="K14" s="254">
        <v>0</v>
      </c>
      <c r="L14" s="254">
        <v>-799.86370613243696</v>
      </c>
      <c r="M14" s="255">
        <v>12096.657923327</v>
      </c>
      <c r="N14" s="254">
        <v>11296.7942171945</v>
      </c>
      <c r="O14" s="255">
        <f t="shared" si="2"/>
        <v>12096.657923327</v>
      </c>
      <c r="P14" s="26">
        <f t="shared" si="0"/>
        <v>0</v>
      </c>
      <c r="Q14" s="26">
        <f t="shared" si="1"/>
        <v>-964.01954334954303</v>
      </c>
    </row>
    <row r="15" spans="1:27" ht="12.6" customHeight="1" x14ac:dyDescent="0.2">
      <c r="A15" s="252">
        <v>0.41666666666666702</v>
      </c>
      <c r="B15" s="253">
        <v>3678.0043811590899</v>
      </c>
      <c r="C15" s="254">
        <v>6092.7843983373896</v>
      </c>
      <c r="D15" s="254">
        <v>1196.8273618670501</v>
      </c>
      <c r="E15" s="254">
        <v>535.88341356659896</v>
      </c>
      <c r="F15" s="254">
        <v>516.538863966799</v>
      </c>
      <c r="G15" s="254">
        <v>68.961732303997294</v>
      </c>
      <c r="H15" s="254">
        <v>648.37771253477001</v>
      </c>
      <c r="I15" s="254">
        <v>51.001894442628199</v>
      </c>
      <c r="J15" s="254">
        <v>-790.24757255326097</v>
      </c>
      <c r="K15" s="254">
        <v>0</v>
      </c>
      <c r="L15" s="254">
        <v>-789.24556461907605</v>
      </c>
      <c r="M15" s="255">
        <v>11998.1321856251</v>
      </c>
      <c r="N15" s="254">
        <v>11208.886621006</v>
      </c>
      <c r="O15" s="255">
        <f t="shared" si="2"/>
        <v>11998.1321856251</v>
      </c>
      <c r="P15" s="26">
        <f t="shared" si="0"/>
        <v>0</v>
      </c>
      <c r="Q15" s="26">
        <f t="shared" si="1"/>
        <v>-790.24757255326097</v>
      </c>
    </row>
    <row r="16" spans="1:27" ht="12.6" customHeight="1" x14ac:dyDescent="0.2">
      <c r="A16" s="252">
        <v>0.45833333333333298</v>
      </c>
      <c r="B16" s="253">
        <v>3672.53058321967</v>
      </c>
      <c r="C16" s="254">
        <v>5656.9853431315196</v>
      </c>
      <c r="D16" s="254">
        <v>1197.8257191216401</v>
      </c>
      <c r="E16" s="254">
        <v>529.77410939931201</v>
      </c>
      <c r="F16" s="254">
        <v>545.45333588654705</v>
      </c>
      <c r="G16" s="254">
        <v>0</v>
      </c>
      <c r="H16" s="254">
        <v>763.13491700069096</v>
      </c>
      <c r="I16" s="254">
        <v>44.932101589649598</v>
      </c>
      <c r="J16" s="254">
        <v>-654.553751014402</v>
      </c>
      <c r="K16" s="254">
        <v>0</v>
      </c>
      <c r="L16" s="254">
        <v>-750.96381168681205</v>
      </c>
      <c r="M16" s="255">
        <v>11756.082358334599</v>
      </c>
      <c r="N16" s="254">
        <v>11005.1185466478</v>
      </c>
      <c r="O16" s="255">
        <f t="shared" si="2"/>
        <v>11756.082358334599</v>
      </c>
      <c r="P16" s="26">
        <f t="shared" si="0"/>
        <v>0</v>
      </c>
      <c r="Q16" s="26">
        <f t="shared" si="1"/>
        <v>-654.553751014402</v>
      </c>
    </row>
    <row r="17" spans="1:17" ht="12.6" customHeight="1" x14ac:dyDescent="0.2">
      <c r="A17" s="252">
        <v>0.5</v>
      </c>
      <c r="B17" s="253">
        <v>3664.7175052222501</v>
      </c>
      <c r="C17" s="254">
        <v>5726.9636888810401</v>
      </c>
      <c r="D17" s="254">
        <v>1154.6511423300301</v>
      </c>
      <c r="E17" s="254">
        <v>526.48827789490304</v>
      </c>
      <c r="F17" s="254">
        <v>460.513334951606</v>
      </c>
      <c r="G17" s="254">
        <v>0</v>
      </c>
      <c r="H17" s="254">
        <v>792.62714802016899</v>
      </c>
      <c r="I17" s="254">
        <v>45.747016471464697</v>
      </c>
      <c r="J17" s="254">
        <v>-634.96813164684602</v>
      </c>
      <c r="K17" s="254">
        <v>0</v>
      </c>
      <c r="L17" s="254">
        <v>-755.55479047133997</v>
      </c>
      <c r="M17" s="255">
        <v>11736.7399821246</v>
      </c>
      <c r="N17" s="254">
        <v>10981.1851916533</v>
      </c>
      <c r="O17" s="255">
        <f t="shared" si="2"/>
        <v>11736.7399821246</v>
      </c>
      <c r="P17" s="26">
        <f t="shared" si="0"/>
        <v>0</v>
      </c>
      <c r="Q17" s="26">
        <f t="shared" si="1"/>
        <v>-634.96813164684602</v>
      </c>
    </row>
    <row r="18" spans="1:17" ht="12.6" customHeight="1" x14ac:dyDescent="0.2">
      <c r="A18" s="252">
        <v>0.54166666666666696</v>
      </c>
      <c r="B18" s="253">
        <v>3664.2406539836502</v>
      </c>
      <c r="C18" s="254">
        <v>5827.5016549306401</v>
      </c>
      <c r="D18" s="254">
        <v>1199.1679852837401</v>
      </c>
      <c r="E18" s="254">
        <v>527.44612196204298</v>
      </c>
      <c r="F18" s="254">
        <v>412.81665113758402</v>
      </c>
      <c r="G18" s="254">
        <v>0</v>
      </c>
      <c r="H18" s="254">
        <v>746.80519239517105</v>
      </c>
      <c r="I18" s="254">
        <v>46.520636374807303</v>
      </c>
      <c r="J18" s="254">
        <v>-712.15780905197096</v>
      </c>
      <c r="K18" s="254">
        <v>-1.17313365111959E-2</v>
      </c>
      <c r="L18" s="254">
        <v>-764.22772340836502</v>
      </c>
      <c r="M18" s="255">
        <v>11712.3293556791</v>
      </c>
      <c r="N18" s="254">
        <v>10948.1016322708</v>
      </c>
      <c r="O18" s="255">
        <f t="shared" si="2"/>
        <v>11712.3293556791</v>
      </c>
      <c r="P18" s="26">
        <f t="shared" si="0"/>
        <v>0</v>
      </c>
      <c r="Q18" s="26">
        <f t="shared" si="1"/>
        <v>-712.15780905197096</v>
      </c>
    </row>
    <row r="19" spans="1:17" ht="12.6" customHeight="1" x14ac:dyDescent="0.2">
      <c r="A19" s="252">
        <v>0.58333333333333304</v>
      </c>
      <c r="B19" s="253">
        <v>3661.4395554381199</v>
      </c>
      <c r="C19" s="254">
        <v>5980.1395812154697</v>
      </c>
      <c r="D19" s="254">
        <v>1198.78902151988</v>
      </c>
      <c r="E19" s="254">
        <v>534.90783852794402</v>
      </c>
      <c r="F19" s="254">
        <v>357.18410425465203</v>
      </c>
      <c r="G19" s="254">
        <v>0</v>
      </c>
      <c r="H19" s="254">
        <v>583.688788893685</v>
      </c>
      <c r="I19" s="254">
        <v>60.730759307949299</v>
      </c>
      <c r="J19" s="254">
        <v>-986.969929228826</v>
      </c>
      <c r="K19" s="254">
        <v>0</v>
      </c>
      <c r="L19" s="254">
        <v>-775.74296388577898</v>
      </c>
      <c r="M19" s="255">
        <v>11389.909719928901</v>
      </c>
      <c r="N19" s="254">
        <v>10614.1667560431</v>
      </c>
      <c r="O19" s="255">
        <f t="shared" si="2"/>
        <v>11389.909719928901</v>
      </c>
      <c r="P19" s="26">
        <f t="shared" si="0"/>
        <v>0</v>
      </c>
      <c r="Q19" s="26">
        <f t="shared" si="1"/>
        <v>-986.969929228826</v>
      </c>
    </row>
    <row r="20" spans="1:17" ht="12.6" customHeight="1" x14ac:dyDescent="0.2">
      <c r="A20" s="252">
        <v>0.625</v>
      </c>
      <c r="B20" s="253">
        <v>3657.7781178539399</v>
      </c>
      <c r="C20" s="254">
        <v>6253.2135730522104</v>
      </c>
      <c r="D20" s="254">
        <v>1197.2781186940499</v>
      </c>
      <c r="E20" s="254">
        <v>533.17080962285104</v>
      </c>
      <c r="F20" s="254">
        <v>388.93793483529299</v>
      </c>
      <c r="G20" s="254">
        <v>0</v>
      </c>
      <c r="H20" s="254">
        <v>298.72962246844497</v>
      </c>
      <c r="I20" s="254">
        <v>75.739768311359001</v>
      </c>
      <c r="J20" s="254">
        <v>-952.27490669455301</v>
      </c>
      <c r="K20" s="254">
        <v>0</v>
      </c>
      <c r="L20" s="254">
        <v>-796.50377619020196</v>
      </c>
      <c r="M20" s="255">
        <v>11452.573038143601</v>
      </c>
      <c r="N20" s="254">
        <v>10656.0692619534</v>
      </c>
      <c r="O20" s="255">
        <f t="shared" si="2"/>
        <v>11452.573038143601</v>
      </c>
      <c r="P20" s="26">
        <f t="shared" si="0"/>
        <v>0</v>
      </c>
      <c r="Q20" s="26">
        <f t="shared" si="1"/>
        <v>-952.27490669455301</v>
      </c>
    </row>
    <row r="21" spans="1:17" ht="12.6" customHeight="1" x14ac:dyDescent="0.2">
      <c r="A21" s="252">
        <v>0.66666666666666696</v>
      </c>
      <c r="B21" s="253">
        <v>3657.7897964249701</v>
      </c>
      <c r="C21" s="254">
        <v>6403.0489516184598</v>
      </c>
      <c r="D21" s="254">
        <v>1200.56534550934</v>
      </c>
      <c r="E21" s="254">
        <v>554.13064906845204</v>
      </c>
      <c r="F21" s="254">
        <v>533.50590860464604</v>
      </c>
      <c r="G21" s="254">
        <v>116.723137123247</v>
      </c>
      <c r="H21" s="254">
        <v>54.0806088876828</v>
      </c>
      <c r="I21" s="254">
        <v>78.541898765173698</v>
      </c>
      <c r="J21" s="254">
        <v>-1180.20860134145</v>
      </c>
      <c r="K21" s="254">
        <v>0</v>
      </c>
      <c r="L21" s="254">
        <v>-810.69139229991004</v>
      </c>
      <c r="M21" s="255">
        <v>11418.1776946605</v>
      </c>
      <c r="N21" s="254">
        <v>10607.486302360599</v>
      </c>
      <c r="O21" s="255">
        <f t="shared" si="2"/>
        <v>11418.1776946605</v>
      </c>
      <c r="P21" s="26">
        <f t="shared" si="0"/>
        <v>0</v>
      </c>
      <c r="Q21" s="26">
        <f t="shared" si="1"/>
        <v>-1180.20860134145</v>
      </c>
    </row>
    <row r="22" spans="1:17" ht="12.6" customHeight="1" x14ac:dyDescent="0.2">
      <c r="A22" s="252">
        <v>0.70833333333333304</v>
      </c>
      <c r="B22" s="253">
        <v>3665.4578142769301</v>
      </c>
      <c r="C22" s="254">
        <v>6449.3235796106801</v>
      </c>
      <c r="D22" s="254">
        <v>1192.9157424584901</v>
      </c>
      <c r="E22" s="254">
        <v>554.71150901109104</v>
      </c>
      <c r="F22" s="254">
        <v>635.06225959243102</v>
      </c>
      <c r="G22" s="254">
        <v>735.501698532109</v>
      </c>
      <c r="H22" s="254">
        <v>2.4895846121670702</v>
      </c>
      <c r="I22" s="254">
        <v>86.963751916138193</v>
      </c>
      <c r="J22" s="254">
        <v>-1705.6437533492201</v>
      </c>
      <c r="K22" s="254">
        <v>0</v>
      </c>
      <c r="L22" s="254">
        <v>-823.89476208457199</v>
      </c>
      <c r="M22" s="255">
        <v>11616.782186660799</v>
      </c>
      <c r="N22" s="254">
        <v>10792.8874245763</v>
      </c>
      <c r="O22" s="255">
        <f t="shared" si="2"/>
        <v>11616.782186660799</v>
      </c>
      <c r="P22" s="26">
        <f t="shared" si="0"/>
        <v>0</v>
      </c>
      <c r="Q22" s="26">
        <f t="shared" si="1"/>
        <v>-1705.6437533492201</v>
      </c>
    </row>
    <row r="23" spans="1:17" ht="12.6" customHeight="1" x14ac:dyDescent="0.2">
      <c r="A23" s="252">
        <v>0.75</v>
      </c>
      <c r="B23" s="253">
        <v>3667.4902560617302</v>
      </c>
      <c r="C23" s="254">
        <v>6483.5592622617296</v>
      </c>
      <c r="D23" s="254">
        <v>1203.8442350525399</v>
      </c>
      <c r="E23" s="254">
        <v>566.078239936822</v>
      </c>
      <c r="F23" s="254">
        <v>668.14704220331805</v>
      </c>
      <c r="G23" s="254">
        <v>716.56855521191699</v>
      </c>
      <c r="H23" s="254">
        <v>0</v>
      </c>
      <c r="I23" s="254">
        <v>93.276844595614506</v>
      </c>
      <c r="J23" s="254">
        <v>-1902.6782543924501</v>
      </c>
      <c r="K23" s="254">
        <v>0</v>
      </c>
      <c r="L23" s="254">
        <v>-827.80586441013702</v>
      </c>
      <c r="M23" s="255">
        <v>11496.2861809312</v>
      </c>
      <c r="N23" s="254">
        <v>10668.4803165211</v>
      </c>
      <c r="O23" s="255">
        <f t="shared" si="2"/>
        <v>11496.2861809312</v>
      </c>
      <c r="P23" s="26">
        <f t="shared" si="0"/>
        <v>0</v>
      </c>
      <c r="Q23" s="26">
        <f t="shared" si="1"/>
        <v>-1902.6782543924501</v>
      </c>
    </row>
    <row r="24" spans="1:17" ht="12.6" customHeight="1" x14ac:dyDescent="0.2">
      <c r="A24" s="252">
        <v>0.79166666666666696</v>
      </c>
      <c r="B24" s="253">
        <v>3666.24312389026</v>
      </c>
      <c r="C24" s="254">
        <v>6515.6892663846202</v>
      </c>
      <c r="D24" s="254">
        <v>1204.4051800065599</v>
      </c>
      <c r="E24" s="254">
        <v>562.76988085774303</v>
      </c>
      <c r="F24" s="254">
        <v>630.84927750421195</v>
      </c>
      <c r="G24" s="254">
        <v>396.59754709732601</v>
      </c>
      <c r="H24" s="254">
        <v>0</v>
      </c>
      <c r="I24" s="254">
        <v>103.93833215576301</v>
      </c>
      <c r="J24" s="254">
        <v>-1569.1121058665201</v>
      </c>
      <c r="K24" s="254">
        <v>0</v>
      </c>
      <c r="L24" s="254">
        <v>-825.81320979974396</v>
      </c>
      <c r="M24" s="255">
        <v>11511.380502030001</v>
      </c>
      <c r="N24" s="254">
        <v>10685.5672922302</v>
      </c>
      <c r="O24" s="255">
        <f t="shared" si="2"/>
        <v>11511.380502030001</v>
      </c>
      <c r="P24" s="26">
        <f t="shared" si="0"/>
        <v>0</v>
      </c>
      <c r="Q24" s="26">
        <f t="shared" si="1"/>
        <v>-1569.1121058665201</v>
      </c>
    </row>
    <row r="25" spans="1:17" ht="12.6" customHeight="1" x14ac:dyDescent="0.2">
      <c r="A25" s="252">
        <v>0.83333333333333304</v>
      </c>
      <c r="B25" s="253">
        <v>3669.4443753002602</v>
      </c>
      <c r="C25" s="254">
        <v>6410.4766451104197</v>
      </c>
      <c r="D25" s="254">
        <v>1193.36984153097</v>
      </c>
      <c r="E25" s="254">
        <v>556.60385235194099</v>
      </c>
      <c r="F25" s="254">
        <v>607.62425799827599</v>
      </c>
      <c r="G25" s="254">
        <v>182.06597796377</v>
      </c>
      <c r="H25" s="254">
        <v>0</v>
      </c>
      <c r="I25" s="254">
        <v>113.566918878347</v>
      </c>
      <c r="J25" s="254">
        <v>-1543.5024477787799</v>
      </c>
      <c r="K25" s="254">
        <v>0</v>
      </c>
      <c r="L25" s="254">
        <v>-813.24221272554098</v>
      </c>
      <c r="M25" s="255">
        <v>11189.6494213552</v>
      </c>
      <c r="N25" s="254">
        <v>10376.4072086297</v>
      </c>
      <c r="O25" s="255">
        <f t="shared" si="2"/>
        <v>11189.6494213552</v>
      </c>
      <c r="P25" s="26">
        <f t="shared" si="0"/>
        <v>0</v>
      </c>
      <c r="Q25" s="26">
        <f t="shared" si="1"/>
        <v>-1543.5024477787799</v>
      </c>
    </row>
    <row r="26" spans="1:17" ht="12.6" customHeight="1" x14ac:dyDescent="0.2">
      <c r="A26" s="252">
        <v>0.875</v>
      </c>
      <c r="B26" s="253">
        <v>3668.9558414200201</v>
      </c>
      <c r="C26" s="254">
        <v>5888.2671437110303</v>
      </c>
      <c r="D26" s="254">
        <v>1207.557186499</v>
      </c>
      <c r="E26" s="254">
        <v>541.54522826825598</v>
      </c>
      <c r="F26" s="254">
        <v>510.770679260267</v>
      </c>
      <c r="G26" s="254">
        <v>43.832234701108398</v>
      </c>
      <c r="H26" s="254">
        <v>0</v>
      </c>
      <c r="I26" s="254">
        <v>132.62137028443999</v>
      </c>
      <c r="J26" s="254">
        <v>-1387.34174864431</v>
      </c>
      <c r="K26" s="254">
        <v>0</v>
      </c>
      <c r="L26" s="254">
        <v>-764.51328447044602</v>
      </c>
      <c r="M26" s="255">
        <v>10606.2079354998</v>
      </c>
      <c r="N26" s="254">
        <v>9841.6946510293692</v>
      </c>
      <c r="O26" s="255">
        <f t="shared" si="2"/>
        <v>10606.2079354998</v>
      </c>
      <c r="P26" s="26">
        <f t="shared" si="0"/>
        <v>0</v>
      </c>
      <c r="Q26" s="26">
        <f t="shared" si="1"/>
        <v>-1387.34174864431</v>
      </c>
    </row>
    <row r="27" spans="1:17" ht="12.6" customHeight="1" x14ac:dyDescent="0.2">
      <c r="A27" s="252">
        <v>0.91666666666666696</v>
      </c>
      <c r="B27" s="253">
        <v>3665.7796038890701</v>
      </c>
      <c r="C27" s="254">
        <v>5598.6054279565296</v>
      </c>
      <c r="D27" s="254">
        <v>1197.36160350251</v>
      </c>
      <c r="E27" s="254">
        <v>473.59005825407502</v>
      </c>
      <c r="F27" s="254">
        <v>448.98877872387601</v>
      </c>
      <c r="G27" s="254">
        <v>0</v>
      </c>
      <c r="H27" s="254">
        <v>0</v>
      </c>
      <c r="I27" s="254">
        <v>134.57895511637199</v>
      </c>
      <c r="J27" s="254">
        <v>-1420.99472062623</v>
      </c>
      <c r="K27" s="254">
        <v>0</v>
      </c>
      <c r="L27" s="254">
        <v>-734.17074837595305</v>
      </c>
      <c r="M27" s="255">
        <v>10097.909706816199</v>
      </c>
      <c r="N27" s="254">
        <v>9363.7389584402499</v>
      </c>
      <c r="O27" s="255">
        <f t="shared" si="2"/>
        <v>10097.909706816199</v>
      </c>
      <c r="P27" s="26">
        <f t="shared" si="0"/>
        <v>0</v>
      </c>
      <c r="Q27" s="26">
        <f t="shared" si="1"/>
        <v>-1420.99472062623</v>
      </c>
    </row>
    <row r="28" spans="1:17" ht="12.6" customHeight="1" x14ac:dyDescent="0.2">
      <c r="A28" s="250">
        <v>0.95833333333333304</v>
      </c>
      <c r="B28" s="251">
        <v>3666.4515389606199</v>
      </c>
      <c r="C28" s="251">
        <v>5467.3053755251003</v>
      </c>
      <c r="D28" s="251">
        <v>878.45517080801596</v>
      </c>
      <c r="E28" s="251">
        <v>457.82651109477399</v>
      </c>
      <c r="F28" s="251">
        <v>488.65175421672399</v>
      </c>
      <c r="G28" s="251">
        <v>0</v>
      </c>
      <c r="H28" s="251">
        <v>0</v>
      </c>
      <c r="I28" s="251">
        <v>108.21718976055899</v>
      </c>
      <c r="J28" s="251">
        <v>-1208.67865339727</v>
      </c>
      <c r="K28" s="251">
        <v>-220.16032159134301</v>
      </c>
      <c r="L28" s="251">
        <v>-716.79212764889996</v>
      </c>
      <c r="M28" s="251">
        <v>9638.0685653771798</v>
      </c>
      <c r="N28" s="251">
        <v>8921.2764377282801</v>
      </c>
      <c r="O28" s="251">
        <f t="shared" si="2"/>
        <v>9638.0685653771798</v>
      </c>
      <c r="P28" s="26">
        <f t="shared" si="0"/>
        <v>0</v>
      </c>
      <c r="Q28" s="26">
        <f t="shared" si="1"/>
        <v>-1208.67865339727</v>
      </c>
    </row>
    <row r="29" spans="1:17" s="15" customFormat="1" ht="11.25" x14ac:dyDescent="0.2">
      <c r="O29" s="14" t="s">
        <v>373</v>
      </c>
    </row>
    <row r="31" spans="1:17" x14ac:dyDescent="0.2">
      <c r="A31" s="318" t="s">
        <v>369</v>
      </c>
      <c r="B31" s="319"/>
      <c r="C31" s="319"/>
      <c r="D31" s="319"/>
      <c r="E31" s="193" t="s">
        <v>4</v>
      </c>
      <c r="F31" s="193"/>
    </row>
    <row r="32" spans="1:17" x14ac:dyDescent="0.2">
      <c r="A32" s="521" t="s">
        <v>345</v>
      </c>
      <c r="B32" s="521"/>
      <c r="C32" s="521"/>
      <c r="D32" s="521"/>
      <c r="E32" s="177">
        <f>SUM(E33:E42)</f>
        <v>12096.657923326951</v>
      </c>
      <c r="F32" s="320">
        <f t="shared" ref="F32:F42" si="3">E32/$E$32</f>
        <v>1</v>
      </c>
    </row>
    <row r="33" spans="1:6" x14ac:dyDescent="0.2">
      <c r="A33" s="516" t="s">
        <v>370</v>
      </c>
      <c r="B33" s="516"/>
      <c r="C33" s="516"/>
      <c r="D33" s="516"/>
      <c r="E33" s="161">
        <f t="array" ref="E33:E42">TRANSPOSE(INDEX(B5:K28,MATCH(MAX(M5:M28),M5:M28,0),0))</f>
        <v>3679.8967899978802</v>
      </c>
      <c r="F33" s="321">
        <f t="shared" si="3"/>
        <v>0.3042077252512565</v>
      </c>
    </row>
    <row r="34" spans="1:6" x14ac:dyDescent="0.2">
      <c r="A34" s="516" t="s">
        <v>371</v>
      </c>
      <c r="B34" s="516"/>
      <c r="C34" s="516"/>
      <c r="D34" s="517"/>
      <c r="E34" s="158">
        <v>6172.2405321794604</v>
      </c>
      <c r="F34" s="322">
        <f t="shared" si="3"/>
        <v>0.5102434549527135</v>
      </c>
    </row>
    <row r="35" spans="1:6" x14ac:dyDescent="0.2">
      <c r="A35" s="516" t="s">
        <v>374</v>
      </c>
      <c r="B35" s="516"/>
      <c r="C35" s="516"/>
      <c r="D35" s="517"/>
      <c r="E35" s="158">
        <v>1205.5905236677299</v>
      </c>
      <c r="F35" s="322">
        <f t="shared" si="3"/>
        <v>9.966310788559983E-2</v>
      </c>
    </row>
    <row r="36" spans="1:6" x14ac:dyDescent="0.2">
      <c r="A36" s="308" t="s">
        <v>375</v>
      </c>
      <c r="B36" s="323"/>
      <c r="C36" s="323"/>
      <c r="D36" s="323"/>
      <c r="E36" s="158">
        <v>553.62088355915398</v>
      </c>
      <c r="F36" s="322">
        <f t="shared" si="3"/>
        <v>4.5766432932815487E-2</v>
      </c>
    </row>
    <row r="37" spans="1:6" x14ac:dyDescent="0.2">
      <c r="A37" s="516" t="s">
        <v>372</v>
      </c>
      <c r="B37" s="516"/>
      <c r="C37" s="516"/>
      <c r="D37" s="517"/>
      <c r="E37" s="158">
        <v>554.302465494069</v>
      </c>
      <c r="F37" s="322">
        <f t="shared" si="3"/>
        <v>4.5822777581001388E-2</v>
      </c>
    </row>
    <row r="38" spans="1:6" x14ac:dyDescent="0.2">
      <c r="A38" s="516" t="s">
        <v>376</v>
      </c>
      <c r="B38" s="516"/>
      <c r="C38" s="516"/>
      <c r="D38" s="517"/>
      <c r="E38" s="158">
        <v>381.51063284219498</v>
      </c>
      <c r="F38" s="322">
        <f t="shared" si="3"/>
        <v>3.1538515452809286E-2</v>
      </c>
    </row>
    <row r="39" spans="1:6" x14ac:dyDescent="0.2">
      <c r="A39" s="516" t="s">
        <v>377</v>
      </c>
      <c r="B39" s="516"/>
      <c r="C39" s="516"/>
      <c r="D39" s="517"/>
      <c r="E39" s="158">
        <v>461.17813760401702</v>
      </c>
      <c r="F39" s="322">
        <f t="shared" si="3"/>
        <v>3.8124425814727754E-2</v>
      </c>
    </row>
    <row r="40" spans="1:6" x14ac:dyDescent="0.2">
      <c r="A40" s="516" t="s">
        <v>378</v>
      </c>
      <c r="B40" s="516"/>
      <c r="C40" s="516"/>
      <c r="D40" s="517"/>
      <c r="E40" s="158">
        <v>52.337501331988797</v>
      </c>
      <c r="F40" s="322">
        <f t="shared" si="3"/>
        <v>4.3266083627166319E-3</v>
      </c>
    </row>
    <row r="41" spans="1:6" x14ac:dyDescent="0.2">
      <c r="A41" s="516" t="s">
        <v>366</v>
      </c>
      <c r="B41" s="516"/>
      <c r="C41" s="516"/>
      <c r="D41" s="517"/>
      <c r="E41" s="158">
        <v>-964.01954334954303</v>
      </c>
      <c r="F41" s="322">
        <f t="shared" si="3"/>
        <v>-7.9693048233640401E-2</v>
      </c>
    </row>
    <row r="42" spans="1:6" x14ac:dyDescent="0.2">
      <c r="A42" s="516" t="s">
        <v>92</v>
      </c>
      <c r="B42" s="516"/>
      <c r="C42" s="516"/>
      <c r="D42" s="516"/>
      <c r="E42" s="161">
        <v>0</v>
      </c>
      <c r="F42" s="321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373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8" priority="2">
      <formula>$M5=MAX($M$5:$M$28)</formula>
    </cfRule>
  </conditionalFormatting>
  <conditionalFormatting sqref="N5:O28">
    <cfRule type="expression" dxfId="7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432</v>
      </c>
      <c r="B1" s="175"/>
      <c r="N1" s="62"/>
      <c r="O1" s="129" t="str">
        <f>Titulní!A35</f>
        <v>I. čtvrtletí 2021</v>
      </c>
    </row>
    <row r="2" spans="1:27" ht="6" customHeight="1" x14ac:dyDescent="0.2">
      <c r="B2" s="30"/>
    </row>
    <row r="3" spans="1:27" s="18" customFormat="1" ht="13.5" x14ac:dyDescent="0.2">
      <c r="A3" s="311" t="s">
        <v>55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366</v>
      </c>
      <c r="K3" s="311" t="s">
        <v>92</v>
      </c>
      <c r="L3" s="311" t="s">
        <v>202</v>
      </c>
      <c r="M3" s="311" t="s">
        <v>344</v>
      </c>
      <c r="N3" s="311" t="s">
        <v>364</v>
      </c>
      <c r="O3" s="311" t="s">
        <v>365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367</v>
      </c>
      <c r="Q4" s="317" t="s">
        <v>368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3692.1087675149001</v>
      </c>
      <c r="C5" s="314">
        <v>3933.14881933569</v>
      </c>
      <c r="D5" s="314">
        <v>318.65131738979602</v>
      </c>
      <c r="E5" s="314">
        <v>438.06769463599801</v>
      </c>
      <c r="F5" s="314">
        <v>224.16891902032799</v>
      </c>
      <c r="G5" s="314">
        <v>0</v>
      </c>
      <c r="H5" s="314">
        <v>0</v>
      </c>
      <c r="I5" s="314">
        <v>85.362161481572301</v>
      </c>
      <c r="J5" s="314">
        <v>-60.673238991199099</v>
      </c>
      <c r="K5" s="314">
        <v>-306.81509535198398</v>
      </c>
      <c r="L5" s="314">
        <v>-570.98937572062096</v>
      </c>
      <c r="M5" s="314">
        <v>8324.0193450350998</v>
      </c>
      <c r="N5" s="314">
        <v>7753.0299693144798</v>
      </c>
      <c r="O5" s="314">
        <f>M5</f>
        <v>8324.0193450350998</v>
      </c>
      <c r="P5" s="26">
        <f t="shared" ref="P5:P28" si="0">IF(J5&lt;0,0,J5)</f>
        <v>0</v>
      </c>
      <c r="Q5" s="26">
        <f t="shared" ref="Q5:Q28" si="1">IF(J5&lt;0,J5,0)</f>
        <v>-60.673238991199099</v>
      </c>
    </row>
    <row r="6" spans="1:27" ht="12.6" customHeight="1" x14ac:dyDescent="0.2">
      <c r="A6" s="252">
        <v>4.1666666666666664E-2</v>
      </c>
      <c r="B6" s="253">
        <v>3693.3492636444298</v>
      </c>
      <c r="C6" s="254">
        <v>3862.8473984245002</v>
      </c>
      <c r="D6" s="254">
        <v>319.47098876192302</v>
      </c>
      <c r="E6" s="254">
        <v>436.16368444487699</v>
      </c>
      <c r="F6" s="254">
        <v>222.67319168563199</v>
      </c>
      <c r="G6" s="254">
        <v>0</v>
      </c>
      <c r="H6" s="254">
        <v>0</v>
      </c>
      <c r="I6" s="254">
        <v>104.488700075171</v>
      </c>
      <c r="J6" s="254">
        <v>752.95344385754095</v>
      </c>
      <c r="K6" s="254">
        <v>-944.881337530731</v>
      </c>
      <c r="L6" s="254">
        <v>-565.05747219597902</v>
      </c>
      <c r="M6" s="255">
        <v>8447.06533336334</v>
      </c>
      <c r="N6" s="254">
        <v>7882.0078611673598</v>
      </c>
      <c r="O6" s="255">
        <f t="shared" ref="O6:O28" si="2">M6</f>
        <v>8447.06533336334</v>
      </c>
      <c r="P6" s="26">
        <f t="shared" si="0"/>
        <v>752.95344385754095</v>
      </c>
      <c r="Q6" s="26">
        <f t="shared" si="1"/>
        <v>0</v>
      </c>
    </row>
    <row r="7" spans="1:27" ht="12.6" customHeight="1" x14ac:dyDescent="0.2">
      <c r="A7" s="252">
        <v>8.3333333333333301E-2</v>
      </c>
      <c r="B7" s="253">
        <v>3696.8941070384899</v>
      </c>
      <c r="C7" s="254">
        <v>3803.9806971381299</v>
      </c>
      <c r="D7" s="254">
        <v>320.94506886631598</v>
      </c>
      <c r="E7" s="254">
        <v>442.99929239588403</v>
      </c>
      <c r="F7" s="254">
        <v>222.53937075555001</v>
      </c>
      <c r="G7" s="254">
        <v>0</v>
      </c>
      <c r="H7" s="254">
        <v>0</v>
      </c>
      <c r="I7" s="254">
        <v>121.112412336788</v>
      </c>
      <c r="J7" s="254">
        <v>651.124874818237</v>
      </c>
      <c r="K7" s="254">
        <v>-948.578486362695</v>
      </c>
      <c r="L7" s="254">
        <v>-560.72136840717906</v>
      </c>
      <c r="M7" s="255">
        <v>8311.0173369867007</v>
      </c>
      <c r="N7" s="254">
        <v>7750.2959685795204</v>
      </c>
      <c r="O7" s="255">
        <f t="shared" si="2"/>
        <v>8311.0173369867007</v>
      </c>
      <c r="P7" s="26">
        <f t="shared" si="0"/>
        <v>651.124874818237</v>
      </c>
      <c r="Q7" s="26">
        <f t="shared" si="1"/>
        <v>0</v>
      </c>
    </row>
    <row r="8" spans="1:27" ht="12.6" customHeight="1" x14ac:dyDescent="0.2">
      <c r="A8" s="252">
        <v>0.125</v>
      </c>
      <c r="B8" s="253">
        <v>3694.32134437902</v>
      </c>
      <c r="C8" s="254">
        <v>3922.72520352117</v>
      </c>
      <c r="D8" s="254">
        <v>323.87485999319199</v>
      </c>
      <c r="E8" s="254">
        <v>442.82478778206502</v>
      </c>
      <c r="F8" s="254">
        <v>222.38924782461601</v>
      </c>
      <c r="G8" s="254">
        <v>0</v>
      </c>
      <c r="H8" s="254">
        <v>0</v>
      </c>
      <c r="I8" s="254">
        <v>129.40951204692101</v>
      </c>
      <c r="J8" s="254">
        <v>467.52382661994397</v>
      </c>
      <c r="K8" s="254">
        <v>-940.356640507512</v>
      </c>
      <c r="L8" s="254">
        <v>-571.08059550584801</v>
      </c>
      <c r="M8" s="255">
        <v>8262.71214165942</v>
      </c>
      <c r="N8" s="254">
        <v>7691.6315461535696</v>
      </c>
      <c r="O8" s="255">
        <f t="shared" si="2"/>
        <v>8262.71214165942</v>
      </c>
      <c r="P8" s="26">
        <f t="shared" si="0"/>
        <v>467.52382661994397</v>
      </c>
      <c r="Q8" s="26">
        <f t="shared" si="1"/>
        <v>0</v>
      </c>
    </row>
    <row r="9" spans="1:27" ht="12.6" customHeight="1" x14ac:dyDescent="0.2">
      <c r="A9" s="252">
        <v>0.16666666666666699</v>
      </c>
      <c r="B9" s="253">
        <v>3689.82945113185</v>
      </c>
      <c r="C9" s="254">
        <v>3896.8512272712601</v>
      </c>
      <c r="D9" s="254">
        <v>324.02844530538403</v>
      </c>
      <c r="E9" s="254">
        <v>448.05046134830502</v>
      </c>
      <c r="F9" s="254">
        <v>256.95041053097702</v>
      </c>
      <c r="G9" s="254">
        <v>0</v>
      </c>
      <c r="H9" s="254">
        <v>0</v>
      </c>
      <c r="I9" s="254">
        <v>145.134842643007</v>
      </c>
      <c r="J9" s="254">
        <v>507.889546626423</v>
      </c>
      <c r="K9" s="254">
        <v>-853.53972078357401</v>
      </c>
      <c r="L9" s="254">
        <v>-569.36308163895603</v>
      </c>
      <c r="M9" s="255">
        <v>8415.1946640736296</v>
      </c>
      <c r="N9" s="254">
        <v>7845.8315824346701</v>
      </c>
      <c r="O9" s="255">
        <f t="shared" si="2"/>
        <v>8415.1946640736296</v>
      </c>
      <c r="P9" s="26">
        <f t="shared" si="0"/>
        <v>507.889546626423</v>
      </c>
      <c r="Q9" s="26">
        <f t="shared" si="1"/>
        <v>0</v>
      </c>
    </row>
    <row r="10" spans="1:27" ht="12.6" customHeight="1" x14ac:dyDescent="0.2">
      <c r="A10" s="252">
        <v>0.20833333333333301</v>
      </c>
      <c r="B10" s="253">
        <v>3690.8632236877002</v>
      </c>
      <c r="C10" s="254">
        <v>4004.1037001456998</v>
      </c>
      <c r="D10" s="254">
        <v>607.34695947644298</v>
      </c>
      <c r="E10" s="254">
        <v>454.25095910705198</v>
      </c>
      <c r="F10" s="254">
        <v>288.42905464010101</v>
      </c>
      <c r="G10" s="254">
        <v>0</v>
      </c>
      <c r="H10" s="254">
        <v>1.5590964783285</v>
      </c>
      <c r="I10" s="254">
        <v>156.13078437464901</v>
      </c>
      <c r="J10" s="254">
        <v>-307.80159108931002</v>
      </c>
      <c r="K10" s="254">
        <v>-5.0406580429111401</v>
      </c>
      <c r="L10" s="254">
        <v>-583.82384561775496</v>
      </c>
      <c r="M10" s="255">
        <v>8889.8415287777607</v>
      </c>
      <c r="N10" s="254">
        <v>8306.0176831600002</v>
      </c>
      <c r="O10" s="255">
        <f t="shared" si="2"/>
        <v>8889.8415287777607</v>
      </c>
      <c r="P10" s="26">
        <f t="shared" si="0"/>
        <v>0</v>
      </c>
      <c r="Q10" s="26">
        <f t="shared" si="1"/>
        <v>-307.80159108931002</v>
      </c>
    </row>
    <row r="11" spans="1:27" ht="12.6" customHeight="1" x14ac:dyDescent="0.2">
      <c r="A11" s="252">
        <v>0.25</v>
      </c>
      <c r="B11" s="253">
        <v>3691.3667803801</v>
      </c>
      <c r="C11" s="254">
        <v>4482.5426465841701</v>
      </c>
      <c r="D11" s="254">
        <v>1131.035386471</v>
      </c>
      <c r="E11" s="254">
        <v>498.9848834567</v>
      </c>
      <c r="F11" s="254">
        <v>429.381351658543</v>
      </c>
      <c r="G11" s="254">
        <v>0</v>
      </c>
      <c r="H11" s="254">
        <v>11.0473581569912</v>
      </c>
      <c r="I11" s="254">
        <v>163.489046558014</v>
      </c>
      <c r="J11" s="254">
        <v>-665.25912285794504</v>
      </c>
      <c r="K11" s="254">
        <v>0</v>
      </c>
      <c r="L11" s="254">
        <v>-637.34902856512599</v>
      </c>
      <c r="M11" s="255">
        <v>9742.5883304075705</v>
      </c>
      <c r="N11" s="254">
        <v>9105.2393018424409</v>
      </c>
      <c r="O11" s="255">
        <f t="shared" si="2"/>
        <v>9742.5883304075705</v>
      </c>
      <c r="P11" s="26">
        <f t="shared" si="0"/>
        <v>0</v>
      </c>
      <c r="Q11" s="26">
        <f t="shared" si="1"/>
        <v>-665.25912285794504</v>
      </c>
    </row>
    <row r="12" spans="1:27" ht="12.6" customHeight="1" x14ac:dyDescent="0.2">
      <c r="A12" s="252">
        <v>0.29166666666666702</v>
      </c>
      <c r="B12" s="253">
        <v>3689.4392803839801</v>
      </c>
      <c r="C12" s="254">
        <v>4760.1910438369496</v>
      </c>
      <c r="D12" s="254">
        <v>1162.01606174126</v>
      </c>
      <c r="E12" s="254">
        <v>520.52762630636801</v>
      </c>
      <c r="F12" s="254">
        <v>480.94149810078102</v>
      </c>
      <c r="G12" s="254">
        <v>67.445340979265296</v>
      </c>
      <c r="H12" s="254">
        <v>89.2512716561952</v>
      </c>
      <c r="I12" s="254">
        <v>180.506204754945</v>
      </c>
      <c r="J12" s="254">
        <v>-713.27525681598399</v>
      </c>
      <c r="K12" s="254">
        <v>0</v>
      </c>
      <c r="L12" s="254">
        <v>-665.32197501895303</v>
      </c>
      <c r="M12" s="255">
        <v>10237.043070943801</v>
      </c>
      <c r="N12" s="254">
        <v>9571.7210959248005</v>
      </c>
      <c r="O12" s="255">
        <f t="shared" si="2"/>
        <v>10237.043070943801</v>
      </c>
      <c r="P12" s="26">
        <f t="shared" si="0"/>
        <v>0</v>
      </c>
      <c r="Q12" s="26">
        <f t="shared" si="1"/>
        <v>-713.27525681598399</v>
      </c>
    </row>
    <row r="13" spans="1:27" ht="12.6" customHeight="1" x14ac:dyDescent="0.2">
      <c r="A13" s="252">
        <v>0.33333333333333298</v>
      </c>
      <c r="B13" s="253">
        <v>3690.07788741369</v>
      </c>
      <c r="C13" s="254">
        <v>4796.9573540619003</v>
      </c>
      <c r="D13" s="254">
        <v>1141.5609417302201</v>
      </c>
      <c r="E13" s="254">
        <v>521.62296906733798</v>
      </c>
      <c r="F13" s="254">
        <v>516.50550688527096</v>
      </c>
      <c r="G13" s="254">
        <v>0</v>
      </c>
      <c r="H13" s="254">
        <v>192.199221987123</v>
      </c>
      <c r="I13" s="254">
        <v>199.848553605239</v>
      </c>
      <c r="J13" s="254">
        <v>-583.55426874400598</v>
      </c>
      <c r="K13" s="254">
        <v>0</v>
      </c>
      <c r="L13" s="254">
        <v>-668.79736373008905</v>
      </c>
      <c r="M13" s="255">
        <v>10475.2181660068</v>
      </c>
      <c r="N13" s="254">
        <v>9806.4208022766907</v>
      </c>
      <c r="O13" s="255">
        <f t="shared" si="2"/>
        <v>10475.2181660068</v>
      </c>
      <c r="P13" s="26">
        <f t="shared" si="0"/>
        <v>0</v>
      </c>
      <c r="Q13" s="26">
        <f t="shared" si="1"/>
        <v>-583.55426874400598</v>
      </c>
    </row>
    <row r="14" spans="1:27" ht="12.6" customHeight="1" x14ac:dyDescent="0.2">
      <c r="A14" s="252">
        <v>0.375</v>
      </c>
      <c r="B14" s="253">
        <v>3691.8336394961998</v>
      </c>
      <c r="C14" s="254">
        <v>4817.6105025687102</v>
      </c>
      <c r="D14" s="254">
        <v>1174.92051296204</v>
      </c>
      <c r="E14" s="254">
        <v>521.76393969992</v>
      </c>
      <c r="F14" s="254">
        <v>504.930641766625</v>
      </c>
      <c r="G14" s="254">
        <v>0</v>
      </c>
      <c r="H14" s="254">
        <v>219.33142578657299</v>
      </c>
      <c r="I14" s="254">
        <v>198.76899703842301</v>
      </c>
      <c r="J14" s="254">
        <v>-443.79954029402597</v>
      </c>
      <c r="K14" s="254">
        <v>0</v>
      </c>
      <c r="L14" s="254">
        <v>-671.31916322748998</v>
      </c>
      <c r="M14" s="255">
        <v>10685.360119024501</v>
      </c>
      <c r="N14" s="254">
        <v>10014.040955797</v>
      </c>
      <c r="O14" s="255">
        <f t="shared" si="2"/>
        <v>10685.360119024501</v>
      </c>
      <c r="P14" s="26">
        <f t="shared" si="0"/>
        <v>0</v>
      </c>
      <c r="Q14" s="26">
        <f t="shared" si="1"/>
        <v>-443.79954029402597</v>
      </c>
    </row>
    <row r="15" spans="1:27" ht="12.6" customHeight="1" x14ac:dyDescent="0.2">
      <c r="A15" s="252">
        <v>0.41666666666666702</v>
      </c>
      <c r="B15" s="253">
        <v>3691.3234271701699</v>
      </c>
      <c r="C15" s="254">
        <v>4777.1034586506203</v>
      </c>
      <c r="D15" s="254">
        <v>1109.19965694183</v>
      </c>
      <c r="E15" s="254">
        <v>522.075636151391</v>
      </c>
      <c r="F15" s="254">
        <v>338.70429722021601</v>
      </c>
      <c r="G15" s="254">
        <v>0</v>
      </c>
      <c r="H15" s="254">
        <v>221.35235660029301</v>
      </c>
      <c r="I15" s="254">
        <v>195.52285583594701</v>
      </c>
      <c r="J15" s="254">
        <v>-82.279561680877805</v>
      </c>
      <c r="K15" s="254">
        <v>0</v>
      </c>
      <c r="L15" s="254">
        <v>-665.377440945187</v>
      </c>
      <c r="M15" s="255">
        <v>10773.0021268896</v>
      </c>
      <c r="N15" s="254">
        <v>10107.6246859444</v>
      </c>
      <c r="O15" s="255">
        <f t="shared" si="2"/>
        <v>10773.0021268896</v>
      </c>
      <c r="P15" s="26">
        <f t="shared" si="0"/>
        <v>0</v>
      </c>
      <c r="Q15" s="26">
        <f t="shared" si="1"/>
        <v>-82.279561680877805</v>
      </c>
    </row>
    <row r="16" spans="1:27" ht="12.6" customHeight="1" x14ac:dyDescent="0.2">
      <c r="A16" s="252">
        <v>0.45833333333333298</v>
      </c>
      <c r="B16" s="253">
        <v>3689.8278065593699</v>
      </c>
      <c r="C16" s="254">
        <v>4582.3826653592796</v>
      </c>
      <c r="D16" s="254">
        <v>1159.57207312223</v>
      </c>
      <c r="E16" s="254">
        <v>524.04926659201897</v>
      </c>
      <c r="F16" s="254">
        <v>248.17235225102201</v>
      </c>
      <c r="G16" s="254">
        <v>179.113010991507</v>
      </c>
      <c r="H16" s="254">
        <v>223.49456961982801</v>
      </c>
      <c r="I16" s="254">
        <v>167.87259927008199</v>
      </c>
      <c r="J16" s="254">
        <v>-18.946988627884501</v>
      </c>
      <c r="K16" s="254">
        <v>0</v>
      </c>
      <c r="L16" s="254">
        <v>-650.50160530894902</v>
      </c>
      <c r="M16" s="255">
        <v>10755.5373551375</v>
      </c>
      <c r="N16" s="254">
        <v>10105.035749828499</v>
      </c>
      <c r="O16" s="255">
        <f t="shared" si="2"/>
        <v>10755.5373551375</v>
      </c>
      <c r="P16" s="26">
        <f t="shared" si="0"/>
        <v>0</v>
      </c>
      <c r="Q16" s="26">
        <f t="shared" si="1"/>
        <v>-18.946988627884501</v>
      </c>
    </row>
    <row r="17" spans="1:17" ht="12.6" customHeight="1" x14ac:dyDescent="0.2">
      <c r="A17" s="252">
        <v>0.5</v>
      </c>
      <c r="B17" s="253">
        <v>3687.9653323074199</v>
      </c>
      <c r="C17" s="254">
        <v>4533.5145963879804</v>
      </c>
      <c r="D17" s="254">
        <v>1150.2751962848699</v>
      </c>
      <c r="E17" s="254">
        <v>511.77289314085698</v>
      </c>
      <c r="F17" s="254">
        <v>234.38013042657599</v>
      </c>
      <c r="G17" s="254">
        <v>188.51595086577601</v>
      </c>
      <c r="H17" s="254">
        <v>213.42688914907899</v>
      </c>
      <c r="I17" s="254">
        <v>196.429158963856</v>
      </c>
      <c r="J17" s="254">
        <v>116.27566059877</v>
      </c>
      <c r="K17" s="254">
        <v>0</v>
      </c>
      <c r="L17" s="254">
        <v>-645.60365763372602</v>
      </c>
      <c r="M17" s="255">
        <v>10832.5558081252</v>
      </c>
      <c r="N17" s="254">
        <v>10186.952150491499</v>
      </c>
      <c r="O17" s="255">
        <f t="shared" si="2"/>
        <v>10832.5558081252</v>
      </c>
      <c r="P17" s="26">
        <f t="shared" si="0"/>
        <v>116.27566059877</v>
      </c>
      <c r="Q17" s="26">
        <f t="shared" si="1"/>
        <v>0</v>
      </c>
    </row>
    <row r="18" spans="1:17" ht="12.6" customHeight="1" x14ac:dyDescent="0.2">
      <c r="A18" s="252">
        <v>0.54166666666666696</v>
      </c>
      <c r="B18" s="253">
        <v>3685.3992537766499</v>
      </c>
      <c r="C18" s="254">
        <v>4579.515173799</v>
      </c>
      <c r="D18" s="254">
        <v>1159.7022808534</v>
      </c>
      <c r="E18" s="254">
        <v>501.96982777453798</v>
      </c>
      <c r="F18" s="254">
        <v>233.92702009516799</v>
      </c>
      <c r="G18" s="254">
        <v>174.21640871040699</v>
      </c>
      <c r="H18" s="254">
        <v>179.45781660366401</v>
      </c>
      <c r="I18" s="254">
        <v>199.32173881648399</v>
      </c>
      <c r="J18" s="254">
        <v>97.709431169753103</v>
      </c>
      <c r="K18" s="254">
        <v>0</v>
      </c>
      <c r="L18" s="254">
        <v>-648.63897012995903</v>
      </c>
      <c r="M18" s="255">
        <v>10811.218951599099</v>
      </c>
      <c r="N18" s="254">
        <v>10162.5799814691</v>
      </c>
      <c r="O18" s="255">
        <f t="shared" si="2"/>
        <v>10811.218951599099</v>
      </c>
      <c r="P18" s="26">
        <f t="shared" si="0"/>
        <v>97.709431169753103</v>
      </c>
      <c r="Q18" s="26">
        <f t="shared" si="1"/>
        <v>0</v>
      </c>
    </row>
    <row r="19" spans="1:17" ht="12.6" customHeight="1" x14ac:dyDescent="0.2">
      <c r="A19" s="252">
        <v>0.58333333333333304</v>
      </c>
      <c r="B19" s="253">
        <v>3681.2525253535</v>
      </c>
      <c r="C19" s="254">
        <v>4500.5371201507796</v>
      </c>
      <c r="D19" s="254">
        <v>1145.95979682047</v>
      </c>
      <c r="E19" s="254">
        <v>510.33795128414698</v>
      </c>
      <c r="F19" s="254">
        <v>233.666596491793</v>
      </c>
      <c r="G19" s="254">
        <v>31.397820522205599</v>
      </c>
      <c r="H19" s="254">
        <v>163.21369768475699</v>
      </c>
      <c r="I19" s="254">
        <v>221.35495988414999</v>
      </c>
      <c r="J19" s="254">
        <v>-46.450135345357602</v>
      </c>
      <c r="K19" s="254">
        <v>0</v>
      </c>
      <c r="L19" s="254">
        <v>-640.01795544224103</v>
      </c>
      <c r="M19" s="255">
        <v>10441.2703328465</v>
      </c>
      <c r="N19" s="254">
        <v>9801.2523774042093</v>
      </c>
      <c r="O19" s="255">
        <f t="shared" si="2"/>
        <v>10441.2703328465</v>
      </c>
      <c r="P19" s="26">
        <f t="shared" si="0"/>
        <v>0</v>
      </c>
      <c r="Q19" s="26">
        <f t="shared" si="1"/>
        <v>-46.450135345357602</v>
      </c>
    </row>
    <row r="20" spans="1:17" ht="12.6" customHeight="1" x14ac:dyDescent="0.2">
      <c r="A20" s="252">
        <v>0.625</v>
      </c>
      <c r="B20" s="253">
        <v>3678.1962380341301</v>
      </c>
      <c r="C20" s="254">
        <v>4547.3199745677503</v>
      </c>
      <c r="D20" s="254">
        <v>1146.17180748996</v>
      </c>
      <c r="E20" s="254">
        <v>513.47203735195501</v>
      </c>
      <c r="F20" s="254">
        <v>233.58286702587301</v>
      </c>
      <c r="G20" s="254">
        <v>143.83645763441001</v>
      </c>
      <c r="H20" s="254">
        <v>153.238412602322</v>
      </c>
      <c r="I20" s="254">
        <v>233.768180954505</v>
      </c>
      <c r="J20" s="254">
        <v>-285.73541857546002</v>
      </c>
      <c r="K20" s="254">
        <v>0</v>
      </c>
      <c r="L20" s="254">
        <v>-645.69194688384596</v>
      </c>
      <c r="M20" s="255">
        <v>10363.850557085399</v>
      </c>
      <c r="N20" s="254">
        <v>9718.1586102016008</v>
      </c>
      <c r="O20" s="255">
        <f t="shared" si="2"/>
        <v>10363.850557085399</v>
      </c>
      <c r="P20" s="26">
        <f t="shared" si="0"/>
        <v>0</v>
      </c>
      <c r="Q20" s="26">
        <f t="shared" si="1"/>
        <v>-285.73541857546002</v>
      </c>
    </row>
    <row r="21" spans="1:17" ht="12.6" customHeight="1" x14ac:dyDescent="0.2">
      <c r="A21" s="252">
        <v>0.66666666666666696</v>
      </c>
      <c r="B21" s="253">
        <v>3678.79813934611</v>
      </c>
      <c r="C21" s="254">
        <v>4725.4922300427197</v>
      </c>
      <c r="D21" s="254">
        <v>1186.3058019822899</v>
      </c>
      <c r="E21" s="254">
        <v>539.47755577287501</v>
      </c>
      <c r="F21" s="254">
        <v>362.78387527540798</v>
      </c>
      <c r="G21" s="254">
        <v>153.96894885225001</v>
      </c>
      <c r="H21" s="254">
        <v>66.143268009815401</v>
      </c>
      <c r="I21" s="254">
        <v>228.18096138863001</v>
      </c>
      <c r="J21" s="254">
        <v>-750.124980757917</v>
      </c>
      <c r="K21" s="254">
        <v>0</v>
      </c>
      <c r="L21" s="254">
        <v>-663.74086738569497</v>
      </c>
      <c r="M21" s="255">
        <v>10191.0257999122</v>
      </c>
      <c r="N21" s="254">
        <v>9527.2849325264797</v>
      </c>
      <c r="O21" s="255">
        <f t="shared" si="2"/>
        <v>10191.0257999122</v>
      </c>
      <c r="P21" s="26">
        <f t="shared" si="0"/>
        <v>0</v>
      </c>
      <c r="Q21" s="26">
        <f t="shared" si="1"/>
        <v>-750.124980757917</v>
      </c>
    </row>
    <row r="22" spans="1:17" ht="12.6" customHeight="1" x14ac:dyDescent="0.2">
      <c r="A22" s="252">
        <v>0.70833333333333304</v>
      </c>
      <c r="B22" s="253">
        <v>3674.9348595013798</v>
      </c>
      <c r="C22" s="254">
        <v>4610.2752215078699</v>
      </c>
      <c r="D22" s="254">
        <v>1181.53466221288</v>
      </c>
      <c r="E22" s="254">
        <v>530.11060803688804</v>
      </c>
      <c r="F22" s="254">
        <v>601.42579225305997</v>
      </c>
      <c r="G22" s="254">
        <v>184.344122369242</v>
      </c>
      <c r="H22" s="254">
        <v>17.223992859384801</v>
      </c>
      <c r="I22" s="254">
        <v>248.44383401065701</v>
      </c>
      <c r="J22" s="254">
        <v>-997.68851945235895</v>
      </c>
      <c r="K22" s="254">
        <v>0</v>
      </c>
      <c r="L22" s="254">
        <v>-655.12982239723704</v>
      </c>
      <c r="M22" s="255">
        <v>10050.604573299001</v>
      </c>
      <c r="N22" s="254">
        <v>9395.4747509017707</v>
      </c>
      <c r="O22" s="255">
        <f t="shared" si="2"/>
        <v>10050.604573299001</v>
      </c>
      <c r="P22" s="26">
        <f t="shared" si="0"/>
        <v>0</v>
      </c>
      <c r="Q22" s="26">
        <f t="shared" si="1"/>
        <v>-997.68851945235895</v>
      </c>
    </row>
    <row r="23" spans="1:17" ht="12.6" customHeight="1" x14ac:dyDescent="0.2">
      <c r="A23" s="252">
        <v>0.75</v>
      </c>
      <c r="B23" s="253">
        <v>3674.6814121583702</v>
      </c>
      <c r="C23" s="254">
        <v>4509.1676272282002</v>
      </c>
      <c r="D23" s="254">
        <v>1173.50653179032</v>
      </c>
      <c r="E23" s="254">
        <v>527.31333662378495</v>
      </c>
      <c r="F23" s="254">
        <v>610.55660842327302</v>
      </c>
      <c r="G23" s="254">
        <v>347.148933265577</v>
      </c>
      <c r="H23" s="254">
        <v>2.8483092217384298</v>
      </c>
      <c r="I23" s="254">
        <v>251.80599701499401</v>
      </c>
      <c r="J23" s="254">
        <v>-1064.9705297757901</v>
      </c>
      <c r="K23" s="254">
        <v>0</v>
      </c>
      <c r="L23" s="254">
        <v>-648.19742697766696</v>
      </c>
      <c r="M23" s="255">
        <v>10032.058225950501</v>
      </c>
      <c r="N23" s="254">
        <v>9383.8607989728007</v>
      </c>
      <c r="O23" s="255">
        <f t="shared" si="2"/>
        <v>10032.058225950501</v>
      </c>
      <c r="P23" s="26">
        <f t="shared" si="0"/>
        <v>0</v>
      </c>
      <c r="Q23" s="26">
        <f t="shared" si="1"/>
        <v>-1064.9705297757901</v>
      </c>
    </row>
    <row r="24" spans="1:17" ht="12.6" customHeight="1" x14ac:dyDescent="0.2">
      <c r="A24" s="252">
        <v>0.79166666666666696</v>
      </c>
      <c r="B24" s="253">
        <v>3675.1682910948002</v>
      </c>
      <c r="C24" s="254">
        <v>4540.2243483859702</v>
      </c>
      <c r="D24" s="254">
        <v>1189.6329146798601</v>
      </c>
      <c r="E24" s="254">
        <v>525.68180785214304</v>
      </c>
      <c r="F24" s="254">
        <v>616.57590971268098</v>
      </c>
      <c r="G24" s="254">
        <v>498.00852684069901</v>
      </c>
      <c r="H24" s="254">
        <v>0</v>
      </c>
      <c r="I24" s="254">
        <v>239.26562262954701</v>
      </c>
      <c r="J24" s="254">
        <v>-1244.6278840412299</v>
      </c>
      <c r="K24" s="254">
        <v>0</v>
      </c>
      <c r="L24" s="254">
        <v>-652.97292315109701</v>
      </c>
      <c r="M24" s="255">
        <v>10039.929537154499</v>
      </c>
      <c r="N24" s="254">
        <v>9386.9566140033694</v>
      </c>
      <c r="O24" s="255">
        <f t="shared" si="2"/>
        <v>10039.929537154499</v>
      </c>
      <c r="P24" s="26">
        <f t="shared" si="0"/>
        <v>0</v>
      </c>
      <c r="Q24" s="26">
        <f t="shared" si="1"/>
        <v>-1244.6278840412299</v>
      </c>
    </row>
    <row r="25" spans="1:17" ht="12.6" customHeight="1" x14ac:dyDescent="0.2">
      <c r="A25" s="252">
        <v>0.83333333333333304</v>
      </c>
      <c r="B25" s="253">
        <v>3675.3350279472402</v>
      </c>
      <c r="C25" s="254">
        <v>4458.9050619543996</v>
      </c>
      <c r="D25" s="254">
        <v>1190.1788130636401</v>
      </c>
      <c r="E25" s="254">
        <v>522.96334686039097</v>
      </c>
      <c r="F25" s="254">
        <v>602.30055686294702</v>
      </c>
      <c r="G25" s="254">
        <v>86.017062354735998</v>
      </c>
      <c r="H25" s="254">
        <v>0</v>
      </c>
      <c r="I25" s="254">
        <v>226.72497347323099</v>
      </c>
      <c r="J25" s="254">
        <v>-1024.6317191460801</v>
      </c>
      <c r="K25" s="254">
        <v>0</v>
      </c>
      <c r="L25" s="254">
        <v>-639.95725594388205</v>
      </c>
      <c r="M25" s="255">
        <v>9737.7931233705003</v>
      </c>
      <c r="N25" s="254">
        <v>9097.8358674266201</v>
      </c>
      <c r="O25" s="255">
        <f t="shared" si="2"/>
        <v>9737.7931233705003</v>
      </c>
      <c r="P25" s="26">
        <f t="shared" si="0"/>
        <v>0</v>
      </c>
      <c r="Q25" s="26">
        <f t="shared" si="1"/>
        <v>-1024.6317191460801</v>
      </c>
    </row>
    <row r="26" spans="1:17" ht="12.6" customHeight="1" x14ac:dyDescent="0.2">
      <c r="A26" s="252">
        <v>0.875</v>
      </c>
      <c r="B26" s="253">
        <v>3676.6555789336999</v>
      </c>
      <c r="C26" s="254">
        <v>4080.2187968860298</v>
      </c>
      <c r="D26" s="254">
        <v>1111.24466926478</v>
      </c>
      <c r="E26" s="254">
        <v>495.09465749853098</v>
      </c>
      <c r="F26" s="254">
        <v>418.36702851795297</v>
      </c>
      <c r="G26" s="254">
        <v>0</v>
      </c>
      <c r="H26" s="254">
        <v>0</v>
      </c>
      <c r="I26" s="254">
        <v>226.49350206733101</v>
      </c>
      <c r="J26" s="254">
        <v>-775.11647979916995</v>
      </c>
      <c r="K26" s="254">
        <v>0</v>
      </c>
      <c r="L26" s="254">
        <v>-601.56871001757497</v>
      </c>
      <c r="M26" s="255">
        <v>9232.9577533691609</v>
      </c>
      <c r="N26" s="254">
        <v>8631.3890433515808</v>
      </c>
      <c r="O26" s="255">
        <f t="shared" si="2"/>
        <v>9232.9577533691609</v>
      </c>
      <c r="P26" s="26">
        <f t="shared" si="0"/>
        <v>0</v>
      </c>
      <c r="Q26" s="26">
        <f t="shared" si="1"/>
        <v>-775.11647979916995</v>
      </c>
    </row>
    <row r="27" spans="1:17" ht="12.6" customHeight="1" x14ac:dyDescent="0.2">
      <c r="A27" s="252">
        <v>0.91666666666666696</v>
      </c>
      <c r="B27" s="253">
        <v>3676.5522151115001</v>
      </c>
      <c r="C27" s="254">
        <v>3901.9371655954501</v>
      </c>
      <c r="D27" s="254">
        <v>537.16547331062202</v>
      </c>
      <c r="E27" s="254">
        <v>440.57925787029097</v>
      </c>
      <c r="F27" s="254">
        <v>260.93095732906102</v>
      </c>
      <c r="G27" s="254">
        <v>0</v>
      </c>
      <c r="H27" s="254">
        <v>0</v>
      </c>
      <c r="I27" s="254">
        <v>221.99065638381299</v>
      </c>
      <c r="J27" s="254">
        <v>-302.663611321377</v>
      </c>
      <c r="K27" s="254">
        <v>0</v>
      </c>
      <c r="L27" s="254">
        <v>-572.91618482521699</v>
      </c>
      <c r="M27" s="255">
        <v>8736.4921142793592</v>
      </c>
      <c r="N27" s="254">
        <v>8163.5759294541404</v>
      </c>
      <c r="O27" s="255">
        <f t="shared" si="2"/>
        <v>8736.4921142793592</v>
      </c>
      <c r="P27" s="26">
        <f t="shared" si="0"/>
        <v>0</v>
      </c>
      <c r="Q27" s="26">
        <f t="shared" si="1"/>
        <v>-302.663611321377</v>
      </c>
    </row>
    <row r="28" spans="1:17" ht="12.6" customHeight="1" x14ac:dyDescent="0.2">
      <c r="A28" s="250">
        <v>0.95833333333333304</v>
      </c>
      <c r="B28" s="251">
        <v>3675.4367349847898</v>
      </c>
      <c r="C28" s="251">
        <v>3615.33400888501</v>
      </c>
      <c r="D28" s="251">
        <v>323.68955622441399</v>
      </c>
      <c r="E28" s="251">
        <v>437.23932546034001</v>
      </c>
      <c r="F28" s="251">
        <v>241.85027312525401</v>
      </c>
      <c r="G28" s="251">
        <v>0</v>
      </c>
      <c r="H28" s="251">
        <v>0</v>
      </c>
      <c r="I28" s="251">
        <v>205.72308945101801</v>
      </c>
      <c r="J28" s="251">
        <v>-191.85674351892999</v>
      </c>
      <c r="K28" s="251">
        <v>0</v>
      </c>
      <c r="L28" s="251">
        <v>-544.07359989076099</v>
      </c>
      <c r="M28" s="251">
        <v>8307.4162446118899</v>
      </c>
      <c r="N28" s="251">
        <v>7763.3426447211295</v>
      </c>
      <c r="O28" s="251">
        <f t="shared" si="2"/>
        <v>8307.4162446118899</v>
      </c>
      <c r="P28" s="26">
        <f t="shared" si="0"/>
        <v>0</v>
      </c>
      <c r="Q28" s="26">
        <f t="shared" si="1"/>
        <v>-191.85674351892999</v>
      </c>
    </row>
    <row r="29" spans="1:17" s="15" customFormat="1" ht="11.25" x14ac:dyDescent="0.2">
      <c r="O29" s="14" t="s">
        <v>373</v>
      </c>
    </row>
    <row r="31" spans="1:17" x14ac:dyDescent="0.2">
      <c r="A31" s="318" t="s">
        <v>369</v>
      </c>
      <c r="B31" s="319"/>
      <c r="C31" s="319"/>
      <c r="D31" s="319"/>
      <c r="E31" s="193" t="s">
        <v>4</v>
      </c>
      <c r="F31" s="193"/>
    </row>
    <row r="32" spans="1:17" x14ac:dyDescent="0.2">
      <c r="A32" s="521" t="s">
        <v>345</v>
      </c>
      <c r="B32" s="521"/>
      <c r="C32" s="521"/>
      <c r="D32" s="521"/>
      <c r="E32" s="177">
        <f>SUM(E33:E42)</f>
        <v>10832.555808125186</v>
      </c>
      <c r="F32" s="320">
        <f t="shared" ref="F32:F42" si="3">E32/$E$32</f>
        <v>1</v>
      </c>
    </row>
    <row r="33" spans="1:6" x14ac:dyDescent="0.2">
      <c r="A33" s="516" t="s">
        <v>370</v>
      </c>
      <c r="B33" s="516"/>
      <c r="C33" s="516"/>
      <c r="D33" s="516"/>
      <c r="E33" s="161">
        <f t="array" ref="E33:E42">TRANSPOSE(INDEX(B5:K28,MATCH(MAX(M5:M28),M5:M28,0),0))</f>
        <v>3687.9653323074199</v>
      </c>
      <c r="F33" s="321">
        <f t="shared" si="3"/>
        <v>0.34045200390670355</v>
      </c>
    </row>
    <row r="34" spans="1:6" x14ac:dyDescent="0.2">
      <c r="A34" s="516" t="s">
        <v>371</v>
      </c>
      <c r="B34" s="516"/>
      <c r="C34" s="516"/>
      <c r="D34" s="517"/>
      <c r="E34" s="158">
        <v>4533.5145963879804</v>
      </c>
      <c r="F34" s="322">
        <f t="shared" si="3"/>
        <v>0.41850830742893774</v>
      </c>
    </row>
    <row r="35" spans="1:6" x14ac:dyDescent="0.2">
      <c r="A35" s="516" t="s">
        <v>374</v>
      </c>
      <c r="B35" s="516"/>
      <c r="C35" s="516"/>
      <c r="D35" s="517"/>
      <c r="E35" s="158">
        <v>1150.2751962848699</v>
      </c>
      <c r="F35" s="322">
        <f t="shared" si="3"/>
        <v>0.10618687008490479</v>
      </c>
    </row>
    <row r="36" spans="1:6" x14ac:dyDescent="0.2">
      <c r="A36" s="308" t="s">
        <v>375</v>
      </c>
      <c r="B36" s="323"/>
      <c r="C36" s="323"/>
      <c r="D36" s="323"/>
      <c r="E36" s="158">
        <v>511.77289314085698</v>
      </c>
      <c r="F36" s="322">
        <f t="shared" si="3"/>
        <v>4.7243965524460162E-2</v>
      </c>
    </row>
    <row r="37" spans="1:6" x14ac:dyDescent="0.2">
      <c r="A37" s="516" t="s">
        <v>372</v>
      </c>
      <c r="B37" s="516"/>
      <c r="C37" s="516"/>
      <c r="D37" s="517"/>
      <c r="E37" s="158">
        <v>234.38013042657599</v>
      </c>
      <c r="F37" s="322">
        <f t="shared" si="3"/>
        <v>2.1636641857942174E-2</v>
      </c>
    </row>
    <row r="38" spans="1:6" x14ac:dyDescent="0.2">
      <c r="A38" s="516" t="s">
        <v>376</v>
      </c>
      <c r="B38" s="516"/>
      <c r="C38" s="516"/>
      <c r="D38" s="517"/>
      <c r="E38" s="158">
        <v>188.51595086577601</v>
      </c>
      <c r="F38" s="322">
        <f t="shared" si="3"/>
        <v>1.7402721408033336E-2</v>
      </c>
    </row>
    <row r="39" spans="1:6" x14ac:dyDescent="0.2">
      <c r="A39" s="516" t="s">
        <v>377</v>
      </c>
      <c r="B39" s="516"/>
      <c r="C39" s="516"/>
      <c r="D39" s="517"/>
      <c r="E39" s="158">
        <v>213.42688914907899</v>
      </c>
      <c r="F39" s="322">
        <f t="shared" si="3"/>
        <v>1.9702357682661896E-2</v>
      </c>
    </row>
    <row r="40" spans="1:6" x14ac:dyDescent="0.2">
      <c r="A40" s="516" t="s">
        <v>378</v>
      </c>
      <c r="B40" s="516"/>
      <c r="C40" s="516"/>
      <c r="D40" s="517"/>
      <c r="E40" s="158">
        <v>196.429158963856</v>
      </c>
      <c r="F40" s="322">
        <f t="shared" si="3"/>
        <v>1.813322381561332E-2</v>
      </c>
    </row>
    <row r="41" spans="1:6" x14ac:dyDescent="0.2">
      <c r="A41" s="516" t="s">
        <v>366</v>
      </c>
      <c r="B41" s="516"/>
      <c r="C41" s="516"/>
      <c r="D41" s="517"/>
      <c r="E41" s="158">
        <v>116.27566059877</v>
      </c>
      <c r="F41" s="322">
        <f t="shared" si="3"/>
        <v>1.0733908290742892E-2</v>
      </c>
    </row>
    <row r="42" spans="1:6" x14ac:dyDescent="0.2">
      <c r="A42" s="516" t="s">
        <v>92</v>
      </c>
      <c r="B42" s="516"/>
      <c r="C42" s="516"/>
      <c r="D42" s="516"/>
      <c r="E42" s="161">
        <v>0</v>
      </c>
      <c r="F42" s="321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373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6" priority="2">
      <formula>$M5=MAX($M$5:$M$28)</formula>
    </cfRule>
  </conditionalFormatting>
  <conditionalFormatting sqref="N5:O28">
    <cfRule type="expression" dxfId="5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433</v>
      </c>
      <c r="B1" s="175"/>
      <c r="N1" s="62"/>
      <c r="O1" s="129" t="str">
        <f>Titulní!A35</f>
        <v>I. čtvrtletí 2021</v>
      </c>
    </row>
    <row r="2" spans="1:27" ht="6" customHeight="1" x14ac:dyDescent="0.2">
      <c r="B2" s="30"/>
    </row>
    <row r="3" spans="1:27" s="18" customFormat="1" ht="13.5" x14ac:dyDescent="0.2">
      <c r="A3" s="311" t="s">
        <v>55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366</v>
      </c>
      <c r="K3" s="311" t="s">
        <v>92</v>
      </c>
      <c r="L3" s="311" t="s">
        <v>202</v>
      </c>
      <c r="M3" s="311" t="s">
        <v>344</v>
      </c>
      <c r="N3" s="311" t="s">
        <v>364</v>
      </c>
      <c r="O3" s="311" t="s">
        <v>365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367</v>
      </c>
      <c r="Q4" s="317" t="s">
        <v>368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3683.14068932999</v>
      </c>
      <c r="C5" s="314">
        <v>4454.3452907068004</v>
      </c>
      <c r="D5" s="314">
        <v>316.12439442355497</v>
      </c>
      <c r="E5" s="314">
        <v>431.04631347153702</v>
      </c>
      <c r="F5" s="314">
        <v>169.63251555772399</v>
      </c>
      <c r="G5" s="314">
        <v>0</v>
      </c>
      <c r="H5" s="314">
        <v>0</v>
      </c>
      <c r="I5" s="314">
        <v>18.98538169906</v>
      </c>
      <c r="J5" s="314">
        <v>-2563.7522842083099</v>
      </c>
      <c r="K5" s="314">
        <v>0</v>
      </c>
      <c r="L5" s="314">
        <v>-591.32762634998096</v>
      </c>
      <c r="M5" s="314">
        <v>6509.5223009803603</v>
      </c>
      <c r="N5" s="314">
        <v>5918.1946746303802</v>
      </c>
      <c r="O5" s="314">
        <f>M5</f>
        <v>6509.5223009803603</v>
      </c>
      <c r="P5" s="26">
        <f t="shared" ref="P5:P28" si="0">IF(J5&lt;0,0,J5)</f>
        <v>0</v>
      </c>
      <c r="Q5" s="26">
        <f t="shared" ref="Q5:Q28" si="1">IF(J5&lt;0,J5,0)</f>
        <v>-2563.7522842083099</v>
      </c>
    </row>
    <row r="6" spans="1:27" ht="12.6" customHeight="1" x14ac:dyDescent="0.2">
      <c r="A6" s="252">
        <v>4.1666666666666664E-2</v>
      </c>
      <c r="B6" s="253">
        <v>3679.6030375146001</v>
      </c>
      <c r="C6" s="254">
        <v>4099.4361312686797</v>
      </c>
      <c r="D6" s="254">
        <v>312.31315030388498</v>
      </c>
      <c r="E6" s="254">
        <v>433.61945361209803</v>
      </c>
      <c r="F6" s="254">
        <v>160.75486824405101</v>
      </c>
      <c r="G6" s="254">
        <v>0</v>
      </c>
      <c r="H6" s="254">
        <v>0</v>
      </c>
      <c r="I6" s="254">
        <v>25.957147003271398</v>
      </c>
      <c r="J6" s="254">
        <v>-2255.1076169441699</v>
      </c>
      <c r="K6" s="254">
        <v>0</v>
      </c>
      <c r="L6" s="254">
        <v>-561.73997500786402</v>
      </c>
      <c r="M6" s="255">
        <v>6456.5761710024099</v>
      </c>
      <c r="N6" s="254">
        <v>5894.8361959945496</v>
      </c>
      <c r="O6" s="255">
        <f t="shared" ref="O6:O28" si="2">M6</f>
        <v>6456.5761710024099</v>
      </c>
      <c r="P6" s="26">
        <f t="shared" si="0"/>
        <v>0</v>
      </c>
      <c r="Q6" s="26">
        <f t="shared" si="1"/>
        <v>-2255.1076169441699</v>
      </c>
    </row>
    <row r="7" spans="1:27" ht="12.6" customHeight="1" x14ac:dyDescent="0.2">
      <c r="A7" s="252">
        <v>8.3333333333333301E-2</v>
      </c>
      <c r="B7" s="253">
        <v>3675.66527011584</v>
      </c>
      <c r="C7" s="254">
        <v>4004.4560892342402</v>
      </c>
      <c r="D7" s="254">
        <v>318.31059704958801</v>
      </c>
      <c r="E7" s="254">
        <v>434.94335520429098</v>
      </c>
      <c r="F7" s="254">
        <v>161.79903956194801</v>
      </c>
      <c r="G7" s="254">
        <v>0</v>
      </c>
      <c r="H7" s="254">
        <v>0</v>
      </c>
      <c r="I7" s="254">
        <v>24.789144362422299</v>
      </c>
      <c r="J7" s="254">
        <v>-1967.6623220246199</v>
      </c>
      <c r="K7" s="254">
        <v>-100.550944526031</v>
      </c>
      <c r="L7" s="254">
        <v>-553.79326742414003</v>
      </c>
      <c r="M7" s="255">
        <v>6551.7502289776803</v>
      </c>
      <c r="N7" s="254">
        <v>5997.9569615535402</v>
      </c>
      <c r="O7" s="255">
        <f t="shared" si="2"/>
        <v>6551.7502289776803</v>
      </c>
      <c r="P7" s="26">
        <f t="shared" si="0"/>
        <v>0</v>
      </c>
      <c r="Q7" s="26">
        <f t="shared" si="1"/>
        <v>-1967.6623220246199</v>
      </c>
    </row>
    <row r="8" spans="1:27" ht="12.6" customHeight="1" x14ac:dyDescent="0.2">
      <c r="A8" s="252">
        <v>0.125</v>
      </c>
      <c r="B8" s="253">
        <v>3676.3954744415</v>
      </c>
      <c r="C8" s="254">
        <v>4062.3695578009601</v>
      </c>
      <c r="D8" s="254">
        <v>316.16948617247999</v>
      </c>
      <c r="E8" s="254">
        <v>432.09709333233599</v>
      </c>
      <c r="F8" s="254">
        <v>161.82517113867701</v>
      </c>
      <c r="G8" s="254">
        <v>0</v>
      </c>
      <c r="H8" s="254">
        <v>0</v>
      </c>
      <c r="I8" s="254">
        <v>18.841862932218501</v>
      </c>
      <c r="J8" s="254">
        <v>-2090.05332198927</v>
      </c>
      <c r="K8" s="254">
        <v>-100.401859941509</v>
      </c>
      <c r="L8" s="254">
        <v>-558.38664086060101</v>
      </c>
      <c r="M8" s="255">
        <v>6477.2434638873901</v>
      </c>
      <c r="N8" s="254">
        <v>5918.8568230267902</v>
      </c>
      <c r="O8" s="255">
        <f t="shared" si="2"/>
        <v>6477.2434638873901</v>
      </c>
      <c r="P8" s="26">
        <f t="shared" si="0"/>
        <v>0</v>
      </c>
      <c r="Q8" s="26">
        <f t="shared" si="1"/>
        <v>-2090.05332198927</v>
      </c>
    </row>
    <row r="9" spans="1:27" ht="12.6" customHeight="1" x14ac:dyDescent="0.2">
      <c r="A9" s="252">
        <v>0.16666666666666699</v>
      </c>
      <c r="B9" s="253">
        <v>3675.4135479412898</v>
      </c>
      <c r="C9" s="254">
        <v>4034.2449241066302</v>
      </c>
      <c r="D9" s="254">
        <v>311.84885462738703</v>
      </c>
      <c r="E9" s="254">
        <v>431.61437814693801</v>
      </c>
      <c r="F9" s="254">
        <v>160.677887097851</v>
      </c>
      <c r="G9" s="254">
        <v>0</v>
      </c>
      <c r="H9" s="254">
        <v>0</v>
      </c>
      <c r="I9" s="254">
        <v>19.8382607307102</v>
      </c>
      <c r="J9" s="254">
        <v>-2022.80661150022</v>
      </c>
      <c r="K9" s="254">
        <v>-60.038090066909596</v>
      </c>
      <c r="L9" s="254">
        <v>-555.91137191872895</v>
      </c>
      <c r="M9" s="255">
        <v>6550.7931510836697</v>
      </c>
      <c r="N9" s="254">
        <v>5994.8817791649399</v>
      </c>
      <c r="O9" s="255">
        <f t="shared" si="2"/>
        <v>6550.7931510836697</v>
      </c>
      <c r="P9" s="26">
        <f t="shared" si="0"/>
        <v>0</v>
      </c>
      <c r="Q9" s="26">
        <f t="shared" si="1"/>
        <v>-2022.80661150022</v>
      </c>
    </row>
    <row r="10" spans="1:27" ht="12.6" customHeight="1" x14ac:dyDescent="0.2">
      <c r="A10" s="252">
        <v>0.20833333333333301</v>
      </c>
      <c r="B10" s="253">
        <v>3675.4135357308601</v>
      </c>
      <c r="C10" s="254">
        <v>4124.6020418272801</v>
      </c>
      <c r="D10" s="254">
        <v>317.60413263650599</v>
      </c>
      <c r="E10" s="254">
        <v>433.42290859586302</v>
      </c>
      <c r="F10" s="254">
        <v>160.63244443077201</v>
      </c>
      <c r="G10" s="254">
        <v>0</v>
      </c>
      <c r="H10" s="254">
        <v>0</v>
      </c>
      <c r="I10" s="254">
        <v>20.928532571727199</v>
      </c>
      <c r="J10" s="254">
        <v>-2072.1117131053702</v>
      </c>
      <c r="K10" s="254">
        <v>0</v>
      </c>
      <c r="L10" s="254">
        <v>-563.61489784935998</v>
      </c>
      <c r="M10" s="255">
        <v>6660.4918826876301</v>
      </c>
      <c r="N10" s="254">
        <v>6096.8769848382699</v>
      </c>
      <c r="O10" s="255">
        <f t="shared" si="2"/>
        <v>6660.4918826876301</v>
      </c>
      <c r="P10" s="26">
        <f t="shared" si="0"/>
        <v>0</v>
      </c>
      <c r="Q10" s="26">
        <f t="shared" si="1"/>
        <v>-2072.1117131053702</v>
      </c>
    </row>
    <row r="11" spans="1:27" ht="12.6" customHeight="1" x14ac:dyDescent="0.2">
      <c r="A11" s="252">
        <v>0.25</v>
      </c>
      <c r="B11" s="253">
        <v>3676.9589656366502</v>
      </c>
      <c r="C11" s="254">
        <v>4462.7054679870398</v>
      </c>
      <c r="D11" s="254">
        <v>318.57949005056997</v>
      </c>
      <c r="E11" s="254">
        <v>483.66038306299203</v>
      </c>
      <c r="F11" s="254">
        <v>165.027370048488</v>
      </c>
      <c r="G11" s="254">
        <v>0</v>
      </c>
      <c r="H11" s="254">
        <v>0</v>
      </c>
      <c r="I11" s="254">
        <v>24.8891910013825</v>
      </c>
      <c r="J11" s="254">
        <v>-2236.32310195334</v>
      </c>
      <c r="K11" s="254">
        <v>0</v>
      </c>
      <c r="L11" s="254">
        <v>-594.50477297154202</v>
      </c>
      <c r="M11" s="255">
        <v>6895.4977658337903</v>
      </c>
      <c r="N11" s="254">
        <v>6300.9929928622496</v>
      </c>
      <c r="O11" s="255">
        <f t="shared" si="2"/>
        <v>6895.4977658337903</v>
      </c>
      <c r="P11" s="26">
        <f t="shared" si="0"/>
        <v>0</v>
      </c>
      <c r="Q11" s="26">
        <f t="shared" si="1"/>
        <v>-2236.32310195334</v>
      </c>
    </row>
    <row r="12" spans="1:27" ht="12.6" customHeight="1" x14ac:dyDescent="0.2">
      <c r="A12" s="252">
        <v>0.29166666666666702</v>
      </c>
      <c r="B12" s="253">
        <v>3676.4821725956299</v>
      </c>
      <c r="C12" s="254">
        <v>4907.9917324824601</v>
      </c>
      <c r="D12" s="254">
        <v>402.26482957172402</v>
      </c>
      <c r="E12" s="254">
        <v>503.00605599485601</v>
      </c>
      <c r="F12" s="254">
        <v>189.577891413906</v>
      </c>
      <c r="G12" s="254">
        <v>0</v>
      </c>
      <c r="H12" s="254">
        <v>2.3909786910611399</v>
      </c>
      <c r="I12" s="254">
        <v>23.3160729480539</v>
      </c>
      <c r="J12" s="254">
        <v>-2521.6589854468698</v>
      </c>
      <c r="K12" s="254">
        <v>0</v>
      </c>
      <c r="L12" s="254">
        <v>-633.97962826144101</v>
      </c>
      <c r="M12" s="255">
        <v>7183.3707482508198</v>
      </c>
      <c r="N12" s="254">
        <v>6549.3911199893801</v>
      </c>
      <c r="O12" s="255">
        <f t="shared" si="2"/>
        <v>7183.3707482508198</v>
      </c>
      <c r="P12" s="26">
        <f t="shared" si="0"/>
        <v>0</v>
      </c>
      <c r="Q12" s="26">
        <f t="shared" si="1"/>
        <v>-2521.6589854468698</v>
      </c>
    </row>
    <row r="13" spans="1:27" ht="12.6" customHeight="1" x14ac:dyDescent="0.2">
      <c r="A13" s="252">
        <v>0.33333333333333298</v>
      </c>
      <c r="B13" s="253">
        <v>3675.9786916152302</v>
      </c>
      <c r="C13" s="254">
        <v>4819.2023230764198</v>
      </c>
      <c r="D13" s="254">
        <v>713.82809343858798</v>
      </c>
      <c r="E13" s="254">
        <v>507.285018731131</v>
      </c>
      <c r="F13" s="254">
        <v>189.07312272244101</v>
      </c>
      <c r="G13" s="254">
        <v>0</v>
      </c>
      <c r="H13" s="254">
        <v>14.395322392502001</v>
      </c>
      <c r="I13" s="254">
        <v>21.962834844063</v>
      </c>
      <c r="J13" s="254">
        <v>-2574.2380729176998</v>
      </c>
      <c r="K13" s="254">
        <v>0</v>
      </c>
      <c r="L13" s="254">
        <v>-631.67812304325696</v>
      </c>
      <c r="M13" s="255">
        <v>7367.4873339026699</v>
      </c>
      <c r="N13" s="254">
        <v>6735.8092108594101</v>
      </c>
      <c r="O13" s="255">
        <f t="shared" si="2"/>
        <v>7367.4873339026699</v>
      </c>
      <c r="P13" s="26">
        <f t="shared" si="0"/>
        <v>0</v>
      </c>
      <c r="Q13" s="26">
        <f t="shared" si="1"/>
        <v>-2574.2380729176998</v>
      </c>
    </row>
    <row r="14" spans="1:27" ht="12.6" customHeight="1" x14ac:dyDescent="0.2">
      <c r="A14" s="252">
        <v>0.375</v>
      </c>
      <c r="B14" s="253">
        <v>3676.38380126625</v>
      </c>
      <c r="C14" s="254">
        <v>5094.6558586023602</v>
      </c>
      <c r="D14" s="254">
        <v>1057.5864939686001</v>
      </c>
      <c r="E14" s="254">
        <v>503.09627751981901</v>
      </c>
      <c r="F14" s="254">
        <v>296.61555484759998</v>
      </c>
      <c r="G14" s="254">
        <v>174.47191160204599</v>
      </c>
      <c r="H14" s="254">
        <v>66.348969675495098</v>
      </c>
      <c r="I14" s="254">
        <v>21.413937541684099</v>
      </c>
      <c r="J14" s="254">
        <v>-3022.3247996197902</v>
      </c>
      <c r="K14" s="254">
        <v>-9.0456654386187302E-2</v>
      </c>
      <c r="L14" s="254">
        <v>-663.70291671936297</v>
      </c>
      <c r="M14" s="255">
        <v>7868.1575487496802</v>
      </c>
      <c r="N14" s="254">
        <v>7204.4546320303198</v>
      </c>
      <c r="O14" s="255">
        <f t="shared" si="2"/>
        <v>7868.1575487496802</v>
      </c>
      <c r="P14" s="26">
        <f t="shared" si="0"/>
        <v>0</v>
      </c>
      <c r="Q14" s="26">
        <f t="shared" si="1"/>
        <v>-3022.3247996197902</v>
      </c>
    </row>
    <row r="15" spans="1:27" ht="12.6" customHeight="1" x14ac:dyDescent="0.2">
      <c r="A15" s="252">
        <v>0.41666666666666702</v>
      </c>
      <c r="B15" s="253">
        <v>3674.4582646088602</v>
      </c>
      <c r="C15" s="254">
        <v>5225.39474946467</v>
      </c>
      <c r="D15" s="254">
        <v>1148.5102008845299</v>
      </c>
      <c r="E15" s="254">
        <v>516.43020060103697</v>
      </c>
      <c r="F15" s="254">
        <v>316.88384249154302</v>
      </c>
      <c r="G15" s="254">
        <v>75.747360873145396</v>
      </c>
      <c r="H15" s="254">
        <v>113.23613193511601</v>
      </c>
      <c r="I15" s="254">
        <v>19.6590556398085</v>
      </c>
      <c r="J15" s="254">
        <v>-2796.60900181118</v>
      </c>
      <c r="K15" s="254">
        <v>0</v>
      </c>
      <c r="L15" s="254">
        <v>-676.23681899882502</v>
      </c>
      <c r="M15" s="255">
        <v>8293.7108046875401</v>
      </c>
      <c r="N15" s="254">
        <v>7617.4739856887099</v>
      </c>
      <c r="O15" s="255">
        <f t="shared" si="2"/>
        <v>8293.7108046875401</v>
      </c>
      <c r="P15" s="26">
        <f t="shared" si="0"/>
        <v>0</v>
      </c>
      <c r="Q15" s="26">
        <f t="shared" si="1"/>
        <v>-2796.60900181118</v>
      </c>
    </row>
    <row r="16" spans="1:27" ht="12.6" customHeight="1" x14ac:dyDescent="0.2">
      <c r="A16" s="252">
        <v>0.45833333333333298</v>
      </c>
      <c r="B16" s="253">
        <v>3674.3665805273699</v>
      </c>
      <c r="C16" s="254">
        <v>5294.61998364377</v>
      </c>
      <c r="D16" s="254">
        <v>1162.6294952610899</v>
      </c>
      <c r="E16" s="254">
        <v>521.67073493194403</v>
      </c>
      <c r="F16" s="254">
        <v>320.53521194077399</v>
      </c>
      <c r="G16" s="254">
        <v>73.929709148905204</v>
      </c>
      <c r="H16" s="254">
        <v>129.551620585156</v>
      </c>
      <c r="I16" s="254">
        <v>18.385469324822999</v>
      </c>
      <c r="J16" s="254">
        <v>-2657.32837567978</v>
      </c>
      <c r="K16" s="254">
        <v>0</v>
      </c>
      <c r="L16" s="254">
        <v>-682.75973750283401</v>
      </c>
      <c r="M16" s="255">
        <v>8538.3604296840494</v>
      </c>
      <c r="N16" s="254">
        <v>7855.6006921812104</v>
      </c>
      <c r="O16" s="255">
        <f t="shared" si="2"/>
        <v>8538.3604296840494</v>
      </c>
      <c r="P16" s="26">
        <f t="shared" si="0"/>
        <v>0</v>
      </c>
      <c r="Q16" s="26">
        <f t="shared" si="1"/>
        <v>-2657.32837567978</v>
      </c>
    </row>
    <row r="17" spans="1:17" ht="12.6" customHeight="1" x14ac:dyDescent="0.2">
      <c r="A17" s="252">
        <v>0.5</v>
      </c>
      <c r="B17" s="253">
        <v>3675.16845196246</v>
      </c>
      <c r="C17" s="254">
        <v>5290.7557789583298</v>
      </c>
      <c r="D17" s="254">
        <v>1169.3584645270701</v>
      </c>
      <c r="E17" s="254">
        <v>524.77950163573098</v>
      </c>
      <c r="F17" s="254">
        <v>317.937209150738</v>
      </c>
      <c r="G17" s="254">
        <v>174.31167446251999</v>
      </c>
      <c r="H17" s="254">
        <v>147.37170996617201</v>
      </c>
      <c r="I17" s="254">
        <v>17.655319616748201</v>
      </c>
      <c r="J17" s="254">
        <v>-2790.4665232956499</v>
      </c>
      <c r="K17" s="254">
        <v>0</v>
      </c>
      <c r="L17" s="254">
        <v>-684.36201283237995</v>
      </c>
      <c r="M17" s="255">
        <v>8526.8715869841199</v>
      </c>
      <c r="N17" s="254">
        <v>7842.5095741517398</v>
      </c>
      <c r="O17" s="255">
        <f t="shared" si="2"/>
        <v>8526.8715869841199</v>
      </c>
      <c r="P17" s="26">
        <f t="shared" si="0"/>
        <v>0</v>
      </c>
      <c r="Q17" s="26">
        <f t="shared" si="1"/>
        <v>-2790.4665232956499</v>
      </c>
    </row>
    <row r="18" spans="1:17" ht="12.6" customHeight="1" x14ac:dyDescent="0.2">
      <c r="A18" s="252">
        <v>0.54166666666666696</v>
      </c>
      <c r="B18" s="253">
        <v>3671.2590534728702</v>
      </c>
      <c r="C18" s="254">
        <v>5273.4821887608896</v>
      </c>
      <c r="D18" s="254">
        <v>1105.18361630496</v>
      </c>
      <c r="E18" s="254">
        <v>509.654569687231</v>
      </c>
      <c r="F18" s="254">
        <v>317.47063174485299</v>
      </c>
      <c r="G18" s="254">
        <v>2.1672623749122399</v>
      </c>
      <c r="H18" s="254">
        <v>164.90110487156801</v>
      </c>
      <c r="I18" s="254">
        <v>18.926870416402998</v>
      </c>
      <c r="J18" s="254">
        <v>-2455.31578850509</v>
      </c>
      <c r="K18" s="254">
        <v>0</v>
      </c>
      <c r="L18" s="254">
        <v>-679.03950569289896</v>
      </c>
      <c r="M18" s="255">
        <v>8607.7295091285996</v>
      </c>
      <c r="N18" s="254">
        <v>7928.6900034357004</v>
      </c>
      <c r="O18" s="255">
        <f t="shared" si="2"/>
        <v>8607.7295091285996</v>
      </c>
      <c r="P18" s="26">
        <f t="shared" si="0"/>
        <v>0</v>
      </c>
      <c r="Q18" s="26">
        <f t="shared" si="1"/>
        <v>-2455.31578850509</v>
      </c>
    </row>
    <row r="19" spans="1:17" ht="12.6" customHeight="1" x14ac:dyDescent="0.2">
      <c r="A19" s="252">
        <v>0.58333333333333304</v>
      </c>
      <c r="B19" s="253">
        <v>3669.1017668414102</v>
      </c>
      <c r="C19" s="254">
        <v>5259.7571170254796</v>
      </c>
      <c r="D19" s="254">
        <v>1039.72276180106</v>
      </c>
      <c r="E19" s="254">
        <v>501.83088914764198</v>
      </c>
      <c r="F19" s="254">
        <v>300.59110171571001</v>
      </c>
      <c r="G19" s="254">
        <v>0</v>
      </c>
      <c r="H19" s="254">
        <v>65.477238444904003</v>
      </c>
      <c r="I19" s="254">
        <v>19.4039587892313</v>
      </c>
      <c r="J19" s="254">
        <v>-2395.3015395379898</v>
      </c>
      <c r="K19" s="254">
        <v>0</v>
      </c>
      <c r="L19" s="254">
        <v>-674.40145580343096</v>
      </c>
      <c r="M19" s="255">
        <v>8460.5832942274501</v>
      </c>
      <c r="N19" s="254">
        <v>7786.1818384240196</v>
      </c>
      <c r="O19" s="255">
        <f t="shared" si="2"/>
        <v>8460.5832942274501</v>
      </c>
      <c r="P19" s="26">
        <f t="shared" si="0"/>
        <v>0</v>
      </c>
      <c r="Q19" s="26">
        <f t="shared" si="1"/>
        <v>-2395.3015395379898</v>
      </c>
    </row>
    <row r="20" spans="1:17" ht="12.6" customHeight="1" x14ac:dyDescent="0.2">
      <c r="A20" s="252">
        <v>0.625</v>
      </c>
      <c r="B20" s="253">
        <v>3668.76669217175</v>
      </c>
      <c r="C20" s="254">
        <v>5261.9537220265302</v>
      </c>
      <c r="D20" s="254">
        <v>1033.96581610569</v>
      </c>
      <c r="E20" s="254">
        <v>506.47503777190298</v>
      </c>
      <c r="F20" s="254">
        <v>371.423823496154</v>
      </c>
      <c r="G20" s="254">
        <v>73.180312636532094</v>
      </c>
      <c r="H20" s="254">
        <v>12.6592247729523</v>
      </c>
      <c r="I20" s="254">
        <v>22.3118457989166</v>
      </c>
      <c r="J20" s="254">
        <v>-2513.68734307668</v>
      </c>
      <c r="K20" s="254">
        <v>0</v>
      </c>
      <c r="L20" s="254">
        <v>-675.35400038571197</v>
      </c>
      <c r="M20" s="255">
        <v>8437.0491317037504</v>
      </c>
      <c r="N20" s="254">
        <v>7761.6951313180298</v>
      </c>
      <c r="O20" s="255">
        <f t="shared" si="2"/>
        <v>8437.0491317037504</v>
      </c>
      <c r="P20" s="26">
        <f t="shared" si="0"/>
        <v>0</v>
      </c>
      <c r="Q20" s="26">
        <f t="shared" si="1"/>
        <v>-2513.68734307668</v>
      </c>
    </row>
    <row r="21" spans="1:17" ht="12.6" customHeight="1" x14ac:dyDescent="0.2">
      <c r="A21" s="252">
        <v>0.66666666666666696</v>
      </c>
      <c r="B21" s="253">
        <v>3666.0242489644302</v>
      </c>
      <c r="C21" s="254">
        <v>5265.4207999186301</v>
      </c>
      <c r="D21" s="254">
        <v>1194.3419764084699</v>
      </c>
      <c r="E21" s="254">
        <v>506.96490124898901</v>
      </c>
      <c r="F21" s="254">
        <v>463.10477096963899</v>
      </c>
      <c r="G21" s="254">
        <v>239.37972437855001</v>
      </c>
      <c r="H21" s="254">
        <v>2.5319737285390098</v>
      </c>
      <c r="I21" s="254">
        <v>22.922596752102901</v>
      </c>
      <c r="J21" s="254">
        <v>-2896.9425309132898</v>
      </c>
      <c r="K21" s="254">
        <v>0</v>
      </c>
      <c r="L21" s="254">
        <v>-680.726287159609</v>
      </c>
      <c r="M21" s="255">
        <v>8463.7484614560599</v>
      </c>
      <c r="N21" s="254">
        <v>7783.0221742964504</v>
      </c>
      <c r="O21" s="255">
        <f t="shared" si="2"/>
        <v>8463.7484614560599</v>
      </c>
      <c r="P21" s="26">
        <f t="shared" si="0"/>
        <v>0</v>
      </c>
      <c r="Q21" s="26">
        <f t="shared" si="1"/>
        <v>-2896.9425309132898</v>
      </c>
    </row>
    <row r="22" spans="1:17" ht="12.6" customHeight="1" x14ac:dyDescent="0.2">
      <c r="A22" s="252">
        <v>0.70833333333333304</v>
      </c>
      <c r="B22" s="253">
        <v>3665.0656566042899</v>
      </c>
      <c r="C22" s="254">
        <v>5269.1586707953202</v>
      </c>
      <c r="D22" s="254">
        <v>1189.20632437108</v>
      </c>
      <c r="E22" s="254">
        <v>522.45941733904101</v>
      </c>
      <c r="F22" s="254">
        <v>453.53235388940999</v>
      </c>
      <c r="G22" s="254">
        <v>553.63601768205899</v>
      </c>
      <c r="H22" s="254">
        <v>0</v>
      </c>
      <c r="I22" s="254">
        <v>28.837371656010301</v>
      </c>
      <c r="J22" s="254">
        <v>-3201.27070837767</v>
      </c>
      <c r="K22" s="254">
        <v>-8.5431281591773101E-2</v>
      </c>
      <c r="L22" s="254">
        <v>-685.80492132172196</v>
      </c>
      <c r="M22" s="255">
        <v>8480.53967267794</v>
      </c>
      <c r="N22" s="254">
        <v>7794.7347513562199</v>
      </c>
      <c r="O22" s="255">
        <f t="shared" si="2"/>
        <v>8480.53967267794</v>
      </c>
      <c r="P22" s="26">
        <f t="shared" si="0"/>
        <v>0</v>
      </c>
      <c r="Q22" s="26">
        <f t="shared" si="1"/>
        <v>-3201.27070837767</v>
      </c>
    </row>
    <row r="23" spans="1:17" ht="12.6" customHeight="1" x14ac:dyDescent="0.2">
      <c r="A23" s="252">
        <v>0.75</v>
      </c>
      <c r="B23" s="253">
        <v>3665.5174589563198</v>
      </c>
      <c r="C23" s="254">
        <v>5269.6594170169001</v>
      </c>
      <c r="D23" s="254">
        <v>1196.0805923306</v>
      </c>
      <c r="E23" s="254">
        <v>525.99994969356703</v>
      </c>
      <c r="F23" s="254">
        <v>419.68821726753299</v>
      </c>
      <c r="G23" s="254">
        <v>561.43427708582499</v>
      </c>
      <c r="H23" s="254">
        <v>0</v>
      </c>
      <c r="I23" s="254">
        <v>43.631097855780602</v>
      </c>
      <c r="J23" s="254">
        <v>-3256.17937862291</v>
      </c>
      <c r="K23" s="254">
        <v>0</v>
      </c>
      <c r="L23" s="254">
        <v>-686.16649725369598</v>
      </c>
      <c r="M23" s="255">
        <v>8425.8316315836091</v>
      </c>
      <c r="N23" s="254">
        <v>7739.66513432991</v>
      </c>
      <c r="O23" s="255">
        <f t="shared" si="2"/>
        <v>8425.8316315836091</v>
      </c>
      <c r="P23" s="26">
        <f t="shared" si="0"/>
        <v>0</v>
      </c>
      <c r="Q23" s="26">
        <f t="shared" si="1"/>
        <v>-3256.17937862291</v>
      </c>
    </row>
    <row r="24" spans="1:17" ht="12.6" customHeight="1" x14ac:dyDescent="0.2">
      <c r="A24" s="252">
        <v>0.79166666666666696</v>
      </c>
      <c r="B24" s="253">
        <v>3661.88975925764</v>
      </c>
      <c r="C24" s="254">
        <v>5136.2281758855197</v>
      </c>
      <c r="D24" s="254">
        <v>1137.27020453416</v>
      </c>
      <c r="E24" s="254">
        <v>522.62383747790295</v>
      </c>
      <c r="F24" s="254">
        <v>437.85724729931798</v>
      </c>
      <c r="G24" s="254">
        <v>305.23439742505599</v>
      </c>
      <c r="H24" s="254">
        <v>0</v>
      </c>
      <c r="I24" s="254">
        <v>47.875330701465302</v>
      </c>
      <c r="J24" s="254">
        <v>-3039.7319774799798</v>
      </c>
      <c r="K24" s="254">
        <v>0</v>
      </c>
      <c r="L24" s="254">
        <v>-670.66267034918599</v>
      </c>
      <c r="M24" s="255">
        <v>8209.2469751010794</v>
      </c>
      <c r="N24" s="254">
        <v>7538.5843047519002</v>
      </c>
      <c r="O24" s="255">
        <f t="shared" si="2"/>
        <v>8209.2469751010794</v>
      </c>
      <c r="P24" s="26">
        <f t="shared" si="0"/>
        <v>0</v>
      </c>
      <c r="Q24" s="26">
        <f t="shared" si="1"/>
        <v>-3039.7319774799798</v>
      </c>
    </row>
    <row r="25" spans="1:17" ht="12.6" customHeight="1" x14ac:dyDescent="0.2">
      <c r="A25" s="252">
        <v>0.83333333333333304</v>
      </c>
      <c r="B25" s="253">
        <v>3661.6163472815201</v>
      </c>
      <c r="C25" s="254">
        <v>5192.5202603345697</v>
      </c>
      <c r="D25" s="254">
        <v>421.89556859266997</v>
      </c>
      <c r="E25" s="254">
        <v>514.08186725581299</v>
      </c>
      <c r="F25" s="254">
        <v>389.57678556449002</v>
      </c>
      <c r="G25" s="254">
        <v>865.88205434409201</v>
      </c>
      <c r="H25" s="254">
        <v>0</v>
      </c>
      <c r="I25" s="254">
        <v>47.208360233436998</v>
      </c>
      <c r="J25" s="254">
        <v>-3047.7472851062498</v>
      </c>
      <c r="K25" s="254">
        <v>0</v>
      </c>
      <c r="L25" s="254">
        <v>-671.10058146266203</v>
      </c>
      <c r="M25" s="255">
        <v>8045.0339585003403</v>
      </c>
      <c r="N25" s="254">
        <v>7373.9333770376797</v>
      </c>
      <c r="O25" s="255">
        <f t="shared" si="2"/>
        <v>8045.0339585003403</v>
      </c>
      <c r="P25" s="26">
        <f t="shared" si="0"/>
        <v>0</v>
      </c>
      <c r="Q25" s="26">
        <f t="shared" si="1"/>
        <v>-3047.7472851062498</v>
      </c>
    </row>
    <row r="26" spans="1:17" ht="12.6" customHeight="1" x14ac:dyDescent="0.2">
      <c r="A26" s="252">
        <v>0.875</v>
      </c>
      <c r="B26" s="253">
        <v>3661.0995691380999</v>
      </c>
      <c r="C26" s="254">
        <v>5130.1143165450203</v>
      </c>
      <c r="D26" s="254">
        <v>315.26594528142402</v>
      </c>
      <c r="E26" s="254">
        <v>492.326092898615</v>
      </c>
      <c r="F26" s="254">
        <v>275.360515689897</v>
      </c>
      <c r="G26" s="254">
        <v>688.97581665678297</v>
      </c>
      <c r="H26" s="254">
        <v>0</v>
      </c>
      <c r="I26" s="254">
        <v>45.1732902619922</v>
      </c>
      <c r="J26" s="254">
        <v>-2954.8342907750598</v>
      </c>
      <c r="K26" s="254">
        <v>0</v>
      </c>
      <c r="L26" s="254">
        <v>-659.82666079122305</v>
      </c>
      <c r="M26" s="255">
        <v>7653.48125569678</v>
      </c>
      <c r="N26" s="254">
        <v>6993.6545949055599</v>
      </c>
      <c r="O26" s="255">
        <f t="shared" si="2"/>
        <v>7653.48125569678</v>
      </c>
      <c r="P26" s="26">
        <f t="shared" si="0"/>
        <v>0</v>
      </c>
      <c r="Q26" s="26">
        <f t="shared" si="1"/>
        <v>-2954.8342907750598</v>
      </c>
    </row>
    <row r="27" spans="1:17" ht="12.6" customHeight="1" x14ac:dyDescent="0.2">
      <c r="A27" s="252">
        <v>0.91666666666666696</v>
      </c>
      <c r="B27" s="253">
        <v>3661.2395821188002</v>
      </c>
      <c r="C27" s="254">
        <v>5027.8801277283001</v>
      </c>
      <c r="D27" s="254">
        <v>310.33404403479199</v>
      </c>
      <c r="E27" s="254">
        <v>447.42091390006698</v>
      </c>
      <c r="F27" s="254">
        <v>172.37409998501599</v>
      </c>
      <c r="G27" s="254">
        <v>109.114139481628</v>
      </c>
      <c r="H27" s="254">
        <v>0</v>
      </c>
      <c r="I27" s="254">
        <v>46.292632645439703</v>
      </c>
      <c r="J27" s="254">
        <v>-2294.43652949332</v>
      </c>
      <c r="K27" s="254">
        <v>0</v>
      </c>
      <c r="L27" s="254">
        <v>-640.43084307048002</v>
      </c>
      <c r="M27" s="255">
        <v>7480.2190104007204</v>
      </c>
      <c r="N27" s="254">
        <v>6839.78816733024</v>
      </c>
      <c r="O27" s="255">
        <f t="shared" si="2"/>
        <v>7480.2190104007204</v>
      </c>
      <c r="P27" s="26">
        <f t="shared" si="0"/>
        <v>0</v>
      </c>
      <c r="Q27" s="26">
        <f t="shared" si="1"/>
        <v>-2294.43652949332</v>
      </c>
    </row>
    <row r="28" spans="1:17" ht="12.6" customHeight="1" x14ac:dyDescent="0.2">
      <c r="A28" s="250">
        <v>0.95833333333333304</v>
      </c>
      <c r="B28" s="251">
        <v>3659.0272996909598</v>
      </c>
      <c r="C28" s="251">
        <v>4873.0239282274197</v>
      </c>
      <c r="D28" s="251">
        <v>307.92237298013703</v>
      </c>
      <c r="E28" s="251">
        <v>437.228587767693</v>
      </c>
      <c r="F28" s="251">
        <v>161.073517016464</v>
      </c>
      <c r="G28" s="251">
        <v>0</v>
      </c>
      <c r="H28" s="251">
        <v>0</v>
      </c>
      <c r="I28" s="251">
        <v>47.562577274237903</v>
      </c>
      <c r="J28" s="251">
        <v>-2304.8924727082099</v>
      </c>
      <c r="K28" s="251">
        <v>0</v>
      </c>
      <c r="L28" s="251">
        <v>-625.36329214285297</v>
      </c>
      <c r="M28" s="251">
        <v>7180.9458102487097</v>
      </c>
      <c r="N28" s="251">
        <v>6555.5825181058599</v>
      </c>
      <c r="O28" s="251">
        <f t="shared" si="2"/>
        <v>7180.9458102487097</v>
      </c>
      <c r="P28" s="26">
        <f t="shared" si="0"/>
        <v>0</v>
      </c>
      <c r="Q28" s="26">
        <f t="shared" si="1"/>
        <v>-2304.8924727082099</v>
      </c>
    </row>
    <row r="29" spans="1:17" s="15" customFormat="1" ht="11.25" x14ac:dyDescent="0.2">
      <c r="O29" s="14" t="s">
        <v>373</v>
      </c>
    </row>
    <row r="31" spans="1:17" x14ac:dyDescent="0.2">
      <c r="A31" s="318" t="s">
        <v>410</v>
      </c>
      <c r="B31" s="319"/>
      <c r="C31" s="319"/>
      <c r="D31" s="319"/>
      <c r="E31" s="193" t="s">
        <v>4</v>
      </c>
      <c r="F31" s="193"/>
    </row>
    <row r="32" spans="1:17" x14ac:dyDescent="0.2">
      <c r="A32" s="521" t="s">
        <v>345</v>
      </c>
      <c r="B32" s="521"/>
      <c r="C32" s="521"/>
      <c r="D32" s="521"/>
      <c r="E32" s="177">
        <f>SUM(E33:E42)</f>
        <v>6456.5761710024144</v>
      </c>
      <c r="F32" s="320">
        <f t="shared" ref="F32:F42" si="3">E32/$E$32</f>
        <v>1</v>
      </c>
    </row>
    <row r="33" spans="1:6" x14ac:dyDescent="0.2">
      <c r="A33" s="516" t="s">
        <v>370</v>
      </c>
      <c r="B33" s="516"/>
      <c r="C33" s="516"/>
      <c r="D33" s="516"/>
      <c r="E33" s="161">
        <f t="array" ref="E33:E42">TRANSPOSE(INDEX(B5:K28,MATCH(MIN(M5:M28),M5:M28,0),0))</f>
        <v>3679.6030375146001</v>
      </c>
      <c r="F33" s="321">
        <f t="shared" si="3"/>
        <v>0.56990004300426678</v>
      </c>
    </row>
    <row r="34" spans="1:6" x14ac:dyDescent="0.2">
      <c r="A34" s="516" t="s">
        <v>371</v>
      </c>
      <c r="B34" s="516"/>
      <c r="C34" s="516"/>
      <c r="D34" s="517"/>
      <c r="E34" s="158">
        <v>4099.4361312686797</v>
      </c>
      <c r="F34" s="322">
        <f t="shared" si="3"/>
        <v>0.63492414906834782</v>
      </c>
    </row>
    <row r="35" spans="1:6" x14ac:dyDescent="0.2">
      <c r="A35" s="516" t="s">
        <v>374</v>
      </c>
      <c r="B35" s="516"/>
      <c r="C35" s="516"/>
      <c r="D35" s="517"/>
      <c r="E35" s="158">
        <v>312.31315030388498</v>
      </c>
      <c r="F35" s="322">
        <f t="shared" si="3"/>
        <v>4.8371325921397264E-2</v>
      </c>
    </row>
    <row r="36" spans="1:6" x14ac:dyDescent="0.2">
      <c r="A36" s="308" t="s">
        <v>375</v>
      </c>
      <c r="B36" s="323"/>
      <c r="C36" s="323"/>
      <c r="D36" s="323"/>
      <c r="E36" s="158">
        <v>433.61945361209803</v>
      </c>
      <c r="F36" s="322">
        <f t="shared" si="3"/>
        <v>6.7159349185649975E-2</v>
      </c>
    </row>
    <row r="37" spans="1:6" x14ac:dyDescent="0.2">
      <c r="A37" s="516" t="s">
        <v>372</v>
      </c>
      <c r="B37" s="516"/>
      <c r="C37" s="516"/>
      <c r="D37" s="517"/>
      <c r="E37" s="158">
        <v>160.75486824405101</v>
      </c>
      <c r="F37" s="322">
        <f t="shared" si="3"/>
        <v>2.489785049946883E-2</v>
      </c>
    </row>
    <row r="38" spans="1:6" x14ac:dyDescent="0.2">
      <c r="A38" s="516" t="s">
        <v>376</v>
      </c>
      <c r="B38" s="516"/>
      <c r="C38" s="516"/>
      <c r="D38" s="517"/>
      <c r="E38" s="158">
        <v>0</v>
      </c>
      <c r="F38" s="322">
        <f t="shared" si="3"/>
        <v>0</v>
      </c>
    </row>
    <row r="39" spans="1:6" x14ac:dyDescent="0.2">
      <c r="A39" s="516" t="s">
        <v>377</v>
      </c>
      <c r="B39" s="516"/>
      <c r="C39" s="516"/>
      <c r="D39" s="517"/>
      <c r="E39" s="158">
        <v>0</v>
      </c>
      <c r="F39" s="322">
        <f t="shared" si="3"/>
        <v>0</v>
      </c>
    </row>
    <row r="40" spans="1:6" x14ac:dyDescent="0.2">
      <c r="A40" s="516" t="s">
        <v>378</v>
      </c>
      <c r="B40" s="516"/>
      <c r="C40" s="516"/>
      <c r="D40" s="517"/>
      <c r="E40" s="158">
        <v>25.957147003271398</v>
      </c>
      <c r="F40" s="322">
        <f t="shared" si="3"/>
        <v>4.0202649695126923E-3</v>
      </c>
    </row>
    <row r="41" spans="1:6" x14ac:dyDescent="0.2">
      <c r="A41" s="516" t="s">
        <v>366</v>
      </c>
      <c r="B41" s="516"/>
      <c r="C41" s="516"/>
      <c r="D41" s="517"/>
      <c r="E41" s="158">
        <v>-2255.1076169441699</v>
      </c>
      <c r="F41" s="322">
        <f t="shared" si="3"/>
        <v>-0.34927298264864326</v>
      </c>
    </row>
    <row r="42" spans="1:6" x14ac:dyDescent="0.2">
      <c r="A42" s="516" t="s">
        <v>92</v>
      </c>
      <c r="B42" s="516"/>
      <c r="C42" s="516"/>
      <c r="D42" s="516"/>
      <c r="E42" s="161">
        <v>0</v>
      </c>
      <c r="F42" s="321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373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4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0"/>
  <sheetViews>
    <sheetView showGridLines="0" zoomScaleNormal="100" zoomScaleSheetLayoutView="100" workbookViewId="0"/>
  </sheetViews>
  <sheetFormatPr defaultColWidth="9.140625" defaultRowHeight="12" x14ac:dyDescent="0.2"/>
  <cols>
    <col min="1" max="1" width="5.5703125" style="9" customWidth="1"/>
    <col min="2" max="2" width="20.5703125" style="9" customWidth="1"/>
    <col min="3" max="10" width="9.140625" style="9" customWidth="1"/>
    <col min="11" max="16384" width="9.140625" style="9"/>
  </cols>
  <sheetData>
    <row r="1" spans="1:12" s="44" customFormat="1" ht="18.75" x14ac:dyDescent="0.3">
      <c r="A1" s="128" t="s">
        <v>173</v>
      </c>
    </row>
    <row r="2" spans="1:12" s="45" customFormat="1" ht="6" customHeight="1" x14ac:dyDescent="0.25"/>
    <row r="3" spans="1:12" s="45" customFormat="1" ht="24.75" customHeight="1" x14ac:dyDescent="0.25">
      <c r="A3" s="305" t="s">
        <v>181</v>
      </c>
      <c r="B3" s="56" t="s">
        <v>182</v>
      </c>
      <c r="D3" s="303"/>
      <c r="E3" s="303"/>
      <c r="F3" s="303"/>
      <c r="G3" s="304"/>
      <c r="H3" s="304"/>
      <c r="I3" s="304"/>
    </row>
    <row r="4" spans="1:12" s="45" customFormat="1" ht="24.75" customHeight="1" x14ac:dyDescent="0.25">
      <c r="A4" s="305" t="s">
        <v>110</v>
      </c>
      <c r="B4" s="56" t="s">
        <v>111</v>
      </c>
      <c r="D4" s="304"/>
      <c r="E4" s="304"/>
      <c r="F4" s="304"/>
      <c r="G4" s="304"/>
      <c r="H4" s="304"/>
      <c r="I4" s="304"/>
      <c r="J4" s="46"/>
    </row>
    <row r="5" spans="1:12" s="45" customFormat="1" ht="24.75" customHeight="1" x14ac:dyDescent="0.25">
      <c r="A5" s="305" t="s">
        <v>46</v>
      </c>
      <c r="B5" s="56" t="s">
        <v>122</v>
      </c>
      <c r="D5" s="304"/>
      <c r="E5" s="304"/>
      <c r="F5" s="304"/>
      <c r="G5" s="304"/>
      <c r="H5" s="304"/>
      <c r="I5" s="304"/>
      <c r="J5" s="46"/>
    </row>
    <row r="6" spans="1:12" s="45" customFormat="1" ht="24.75" customHeight="1" x14ac:dyDescent="0.25">
      <c r="A6" s="305" t="s">
        <v>7</v>
      </c>
      <c r="B6" s="56" t="s">
        <v>119</v>
      </c>
      <c r="D6" s="304"/>
      <c r="E6" s="304"/>
      <c r="F6" s="304"/>
      <c r="G6" s="304"/>
      <c r="H6" s="304"/>
      <c r="I6" s="304"/>
      <c r="J6" s="46"/>
    </row>
    <row r="7" spans="1:12" s="45" customFormat="1" ht="24.75" customHeight="1" x14ac:dyDescent="0.25">
      <c r="A7" s="305" t="s">
        <v>124</v>
      </c>
      <c r="B7" s="56" t="s">
        <v>125</v>
      </c>
      <c r="D7" s="304"/>
      <c r="E7" s="304"/>
      <c r="F7" s="304"/>
      <c r="G7" s="304"/>
      <c r="H7" s="304"/>
      <c r="I7" s="304"/>
      <c r="J7" s="46"/>
      <c r="K7" s="47"/>
    </row>
    <row r="8" spans="1:12" s="45" customFormat="1" ht="24.75" customHeight="1" x14ac:dyDescent="0.25">
      <c r="A8" s="305" t="s">
        <v>132</v>
      </c>
      <c r="B8" s="56" t="s">
        <v>133</v>
      </c>
      <c r="D8" s="304"/>
      <c r="E8" s="304"/>
      <c r="F8" s="304"/>
      <c r="G8" s="304"/>
      <c r="H8" s="304"/>
      <c r="I8" s="304"/>
      <c r="J8" s="48"/>
    </row>
    <row r="9" spans="1:12" s="45" customFormat="1" ht="24.75" customHeight="1" x14ac:dyDescent="0.25">
      <c r="A9" s="305" t="s">
        <v>136</v>
      </c>
      <c r="B9" s="56" t="s">
        <v>137</v>
      </c>
      <c r="D9" s="304"/>
      <c r="E9" s="304"/>
      <c r="F9" s="304"/>
      <c r="G9" s="304"/>
      <c r="H9" s="304"/>
      <c r="I9" s="304"/>
    </row>
    <row r="10" spans="1:12" s="45" customFormat="1" ht="24.75" customHeight="1" x14ac:dyDescent="0.25">
      <c r="A10" s="305" t="s">
        <v>138</v>
      </c>
      <c r="B10" s="56" t="s">
        <v>139</v>
      </c>
      <c r="D10" s="304"/>
      <c r="E10" s="304"/>
      <c r="F10" s="304"/>
      <c r="G10" s="304"/>
      <c r="H10" s="304"/>
      <c r="I10" s="304"/>
    </row>
    <row r="11" spans="1:12" s="45" customFormat="1" ht="24.75" customHeight="1" x14ac:dyDescent="0.25">
      <c r="A11" s="305" t="s">
        <v>168</v>
      </c>
      <c r="B11" s="56" t="s">
        <v>169</v>
      </c>
      <c r="D11" s="304"/>
      <c r="E11" s="304"/>
      <c r="F11" s="304"/>
      <c r="G11" s="304"/>
      <c r="H11" s="304"/>
      <c r="I11" s="304"/>
    </row>
    <row r="12" spans="1:12" s="45" customFormat="1" ht="24.75" customHeight="1" x14ac:dyDescent="0.25">
      <c r="A12" s="305" t="s">
        <v>112</v>
      </c>
      <c r="B12" s="56" t="s">
        <v>113</v>
      </c>
      <c r="D12" s="304"/>
      <c r="E12" s="304"/>
      <c r="F12" s="304"/>
      <c r="G12" s="304"/>
      <c r="H12" s="304"/>
      <c r="I12" s="304"/>
    </row>
    <row r="13" spans="1:12" s="45" customFormat="1" ht="24.75" customHeight="1" x14ac:dyDescent="0.25">
      <c r="A13" s="305" t="s">
        <v>114</v>
      </c>
      <c r="B13" s="56" t="s">
        <v>115</v>
      </c>
      <c r="D13" s="304"/>
      <c r="E13" s="304"/>
      <c r="F13" s="304"/>
      <c r="G13" s="304"/>
      <c r="H13" s="304"/>
      <c r="I13" s="304"/>
    </row>
    <row r="14" spans="1:12" s="45" customFormat="1" ht="24.75" customHeight="1" x14ac:dyDescent="0.25">
      <c r="A14" s="305" t="s">
        <v>128</v>
      </c>
      <c r="B14" s="56" t="s">
        <v>129</v>
      </c>
      <c r="D14" s="304"/>
      <c r="E14" s="304"/>
      <c r="F14" s="304"/>
      <c r="G14" s="304"/>
      <c r="H14" s="304"/>
      <c r="I14" s="304"/>
    </row>
    <row r="15" spans="1:12" s="45" customFormat="1" ht="24.75" customHeight="1" x14ac:dyDescent="0.25">
      <c r="A15" s="305" t="s">
        <v>126</v>
      </c>
      <c r="B15" s="56" t="s">
        <v>127</v>
      </c>
      <c r="D15" s="304"/>
      <c r="E15" s="304"/>
      <c r="F15" s="304"/>
      <c r="G15" s="304"/>
      <c r="H15" s="304"/>
      <c r="I15" s="304"/>
      <c r="K15" s="48"/>
      <c r="L15" s="48"/>
    </row>
    <row r="16" spans="1:12" s="45" customFormat="1" ht="24.75" customHeight="1" x14ac:dyDescent="0.25">
      <c r="A16" s="305" t="s">
        <v>22</v>
      </c>
      <c r="B16" s="56" t="s">
        <v>116</v>
      </c>
      <c r="D16" s="304"/>
      <c r="E16" s="304"/>
      <c r="F16" s="304"/>
      <c r="G16" s="304"/>
      <c r="H16" s="304"/>
      <c r="I16" s="304"/>
      <c r="K16" s="48"/>
      <c r="L16" s="48"/>
    </row>
    <row r="17" spans="1:12" s="45" customFormat="1" ht="24.75" customHeight="1" x14ac:dyDescent="0.25">
      <c r="A17" s="305" t="s">
        <v>44</v>
      </c>
      <c r="B17" s="56" t="s">
        <v>123</v>
      </c>
      <c r="D17" s="304"/>
      <c r="E17" s="304"/>
      <c r="F17" s="304"/>
      <c r="G17" s="304"/>
      <c r="H17" s="304"/>
      <c r="I17" s="304"/>
      <c r="K17" s="48"/>
      <c r="L17" s="48"/>
    </row>
    <row r="18" spans="1:12" s="45" customFormat="1" ht="24.75" customHeight="1" x14ac:dyDescent="0.25">
      <c r="A18" s="305" t="s">
        <v>130</v>
      </c>
      <c r="B18" s="56" t="s">
        <v>131</v>
      </c>
      <c r="D18" s="304"/>
      <c r="E18" s="304"/>
      <c r="F18" s="304"/>
      <c r="G18" s="304"/>
      <c r="H18" s="304"/>
      <c r="I18" s="304"/>
      <c r="K18" s="48"/>
      <c r="L18" s="48"/>
    </row>
    <row r="19" spans="1:12" s="45" customFormat="1" ht="24.75" customHeight="1" x14ac:dyDescent="0.25">
      <c r="A19" s="305" t="s">
        <v>117</v>
      </c>
      <c r="B19" s="56" t="s">
        <v>118</v>
      </c>
      <c r="D19" s="304"/>
      <c r="E19" s="304"/>
      <c r="F19" s="304"/>
      <c r="G19" s="304"/>
      <c r="H19" s="304"/>
      <c r="I19" s="304"/>
      <c r="K19" s="48"/>
      <c r="L19" s="48"/>
    </row>
    <row r="20" spans="1:12" s="45" customFormat="1" ht="24.75" customHeight="1" x14ac:dyDescent="0.25">
      <c r="A20" s="305" t="s">
        <v>142</v>
      </c>
      <c r="B20" s="56" t="s">
        <v>140</v>
      </c>
      <c r="D20" s="304"/>
      <c r="E20" s="304"/>
      <c r="F20" s="304"/>
      <c r="G20" s="304"/>
      <c r="H20" s="304"/>
      <c r="I20" s="304"/>
      <c r="K20" s="48"/>
      <c r="L20" s="48"/>
    </row>
    <row r="21" spans="1:12" s="45" customFormat="1" ht="24.75" customHeight="1" x14ac:dyDescent="0.25">
      <c r="A21" s="305" t="s">
        <v>134</v>
      </c>
      <c r="B21" s="56" t="s">
        <v>135</v>
      </c>
      <c r="D21" s="304"/>
      <c r="E21" s="304"/>
      <c r="F21" s="304"/>
      <c r="G21" s="304"/>
      <c r="H21" s="304"/>
      <c r="I21" s="304"/>
      <c r="K21" s="48"/>
      <c r="L21" s="48"/>
    </row>
    <row r="22" spans="1:12" s="45" customFormat="1" ht="24.75" customHeight="1" x14ac:dyDescent="0.25">
      <c r="A22" s="305" t="s">
        <v>120</v>
      </c>
      <c r="B22" s="56" t="s">
        <v>121</v>
      </c>
      <c r="D22" s="304"/>
      <c r="E22" s="304"/>
      <c r="F22" s="304"/>
      <c r="G22" s="304"/>
      <c r="H22" s="304"/>
      <c r="I22" s="304"/>
    </row>
    <row r="23" spans="1:12" s="45" customFormat="1" ht="24.75" customHeight="1" x14ac:dyDescent="0.25">
      <c r="A23" s="305" t="s">
        <v>143</v>
      </c>
      <c r="B23" s="56" t="s">
        <v>141</v>
      </c>
    </row>
    <row r="24" spans="1:12" s="45" customFormat="1" ht="24.75" customHeight="1" x14ac:dyDescent="0.25">
      <c r="A24" s="305"/>
      <c r="B24" s="56"/>
    </row>
    <row r="25" spans="1:12" s="45" customFormat="1" ht="24.75" customHeight="1" x14ac:dyDescent="0.25">
      <c r="A25" s="305"/>
      <c r="B25" s="56"/>
    </row>
    <row r="26" spans="1:12" s="45" customFormat="1" ht="24.75" customHeight="1" x14ac:dyDescent="0.25">
      <c r="A26" s="305"/>
      <c r="B26" s="56"/>
    </row>
    <row r="27" spans="1:12" s="45" customFormat="1" ht="24.75" customHeight="1" x14ac:dyDescent="0.25">
      <c r="A27" s="305"/>
      <c r="B27" s="56"/>
    </row>
    <row r="28" spans="1:12" s="45" customFormat="1" ht="24.75" customHeight="1" x14ac:dyDescent="0.25">
      <c r="A28" s="305"/>
      <c r="B28" s="56"/>
    </row>
    <row r="29" spans="1:12" s="45" customFormat="1" ht="24.75" customHeight="1" x14ac:dyDescent="0.25">
      <c r="A29" s="305"/>
      <c r="B29" s="56"/>
    </row>
    <row r="30" spans="1:12" s="45" customFormat="1" ht="24.75" customHeight="1" x14ac:dyDescent="0.25">
      <c r="A30" s="305"/>
      <c r="B30" s="56"/>
    </row>
    <row r="31" spans="1:12" s="45" customFormat="1" ht="24.75" customHeight="1" x14ac:dyDescent="0.25">
      <c r="A31" s="305"/>
      <c r="B31" s="56"/>
    </row>
    <row r="32" spans="1:12" s="45" customFormat="1" ht="24.75" customHeight="1" x14ac:dyDescent="0.25">
      <c r="A32" s="305"/>
      <c r="B32" s="56"/>
    </row>
    <row r="33" spans="1:10" s="45" customFormat="1" ht="24.75" customHeight="1" x14ac:dyDescent="0.25">
      <c r="A33" s="305"/>
      <c r="B33" s="56"/>
    </row>
    <row r="34" spans="1:10" s="45" customFormat="1" ht="22.5" customHeight="1" x14ac:dyDescent="0.25">
      <c r="A34" s="305"/>
      <c r="B34" s="56"/>
    </row>
    <row r="35" spans="1:10" s="45" customFormat="1" ht="15" x14ac:dyDescent="0.25">
      <c r="A35" s="46" t="s">
        <v>265</v>
      </c>
    </row>
    <row r="36" spans="1:10" s="56" customFormat="1" ht="24.75" customHeight="1" x14ac:dyDescent="0.2">
      <c r="A36" s="307" t="s">
        <v>266</v>
      </c>
    </row>
    <row r="37" spans="1:10" s="45" customFormat="1" ht="15" x14ac:dyDescent="0.25">
      <c r="A37" s="46" t="s">
        <v>186</v>
      </c>
    </row>
    <row r="38" spans="1:10" s="56" customFormat="1" ht="24.75" customHeight="1" x14ac:dyDescent="0.2">
      <c r="A38" s="307" t="s">
        <v>187</v>
      </c>
    </row>
    <row r="39" spans="1:10" s="45" customFormat="1" ht="15" x14ac:dyDescent="0.25">
      <c r="A39" s="46" t="s">
        <v>145</v>
      </c>
    </row>
    <row r="40" spans="1:10" s="56" customFormat="1" ht="39.75" customHeight="1" x14ac:dyDescent="0.2">
      <c r="A40" s="445" t="s">
        <v>408</v>
      </c>
      <c r="B40" s="445"/>
      <c r="C40" s="445"/>
      <c r="D40" s="445"/>
      <c r="E40" s="445"/>
      <c r="F40" s="445"/>
      <c r="G40" s="445"/>
      <c r="H40" s="445"/>
      <c r="I40" s="445"/>
      <c r="J40" s="445"/>
    </row>
    <row r="41" spans="1:10" s="45" customFormat="1" ht="15" x14ac:dyDescent="0.25">
      <c r="A41" s="46" t="s">
        <v>166</v>
      </c>
    </row>
    <row r="42" spans="1:10" s="56" customFormat="1" ht="24.75" customHeight="1" x14ac:dyDescent="0.2">
      <c r="A42" s="307" t="s">
        <v>184</v>
      </c>
      <c r="B42" s="306"/>
    </row>
    <row r="43" spans="1:10" s="45" customFormat="1" ht="15" x14ac:dyDescent="0.25">
      <c r="A43" s="46" t="s">
        <v>350</v>
      </c>
    </row>
    <row r="44" spans="1:10" s="56" customFormat="1" ht="54.75" customHeight="1" x14ac:dyDescent="0.2">
      <c r="A44" s="444" t="s">
        <v>362</v>
      </c>
      <c r="B44" s="444"/>
      <c r="C44" s="444"/>
      <c r="D44" s="444"/>
      <c r="E44" s="444"/>
      <c r="F44" s="444"/>
      <c r="G44" s="444"/>
      <c r="H44" s="444"/>
      <c r="I44" s="444"/>
      <c r="J44" s="444"/>
    </row>
    <row r="45" spans="1:10" s="45" customFormat="1" ht="15" x14ac:dyDescent="0.25">
      <c r="A45" s="46" t="s">
        <v>355</v>
      </c>
    </row>
    <row r="46" spans="1:10" s="56" customFormat="1" ht="24.75" customHeight="1" x14ac:dyDescent="0.2">
      <c r="A46" s="307" t="s">
        <v>360</v>
      </c>
    </row>
    <row r="47" spans="1:10" s="45" customFormat="1" ht="18" x14ac:dyDescent="0.35">
      <c r="A47" s="46" t="s">
        <v>351</v>
      </c>
    </row>
    <row r="48" spans="1:10" s="45" customFormat="1" ht="69.75" customHeight="1" x14ac:dyDescent="0.25">
      <c r="A48" s="444" t="s">
        <v>409</v>
      </c>
      <c r="B48" s="444"/>
      <c r="C48" s="444"/>
      <c r="D48" s="444"/>
      <c r="E48" s="444"/>
      <c r="F48" s="444"/>
      <c r="G48" s="444"/>
      <c r="H48" s="444"/>
      <c r="I48" s="444"/>
      <c r="J48" s="444"/>
    </row>
    <row r="49" spans="1:10" s="45" customFormat="1" ht="18" x14ac:dyDescent="0.35">
      <c r="A49" s="46" t="s">
        <v>352</v>
      </c>
    </row>
    <row r="50" spans="1:10" s="56" customFormat="1" ht="24.75" customHeight="1" x14ac:dyDescent="0.2">
      <c r="A50" s="307" t="s">
        <v>357</v>
      </c>
    </row>
    <row r="51" spans="1:10" s="45" customFormat="1" ht="15" x14ac:dyDescent="0.25">
      <c r="A51" s="46" t="s">
        <v>353</v>
      </c>
    </row>
    <row r="52" spans="1:10" s="56" customFormat="1" ht="24.75" customHeight="1" x14ac:dyDescent="0.2">
      <c r="A52" s="307" t="s">
        <v>358</v>
      </c>
    </row>
    <row r="53" spans="1:10" s="45" customFormat="1" ht="15" x14ac:dyDescent="0.25">
      <c r="A53" s="46" t="s">
        <v>354</v>
      </c>
    </row>
    <row r="54" spans="1:10" s="56" customFormat="1" ht="24.75" customHeight="1" x14ac:dyDescent="0.2">
      <c r="A54" s="307" t="s">
        <v>359</v>
      </c>
    </row>
    <row r="55" spans="1:10" s="45" customFormat="1" ht="15" x14ac:dyDescent="0.25">
      <c r="A55" s="46" t="s">
        <v>144</v>
      </c>
    </row>
    <row r="56" spans="1:10" s="56" customFormat="1" ht="24.75" customHeight="1" x14ac:dyDescent="0.2">
      <c r="A56" s="307" t="s">
        <v>183</v>
      </c>
    </row>
    <row r="57" spans="1:10" s="45" customFormat="1" ht="15" x14ac:dyDescent="0.25">
      <c r="A57" s="46" t="s">
        <v>356</v>
      </c>
    </row>
    <row r="58" spans="1:10" s="56" customFormat="1" ht="24.75" customHeight="1" x14ac:dyDescent="0.2">
      <c r="A58" s="307" t="s">
        <v>361</v>
      </c>
    </row>
    <row r="59" spans="1:10" s="45" customFormat="1" ht="15" x14ac:dyDescent="0.25">
      <c r="A59" s="46" t="s">
        <v>188</v>
      </c>
    </row>
    <row r="60" spans="1:10" s="45" customFormat="1" ht="39.75" customHeight="1" x14ac:dyDescent="0.25">
      <c r="A60" s="444" t="s">
        <v>243</v>
      </c>
      <c r="B60" s="444"/>
      <c r="C60" s="444"/>
      <c r="D60" s="444"/>
      <c r="E60" s="444"/>
      <c r="F60" s="444"/>
      <c r="G60" s="444"/>
      <c r="H60" s="444"/>
      <c r="I60" s="444"/>
      <c r="J60" s="444"/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434</v>
      </c>
      <c r="B1" s="175"/>
      <c r="N1" s="62"/>
      <c r="O1" s="129" t="str">
        <f>Titulní!A35</f>
        <v>I. čtvrtletí 2021</v>
      </c>
    </row>
    <row r="2" spans="1:27" ht="6" customHeight="1" x14ac:dyDescent="0.2">
      <c r="B2" s="30"/>
    </row>
    <row r="3" spans="1:27" s="18" customFormat="1" ht="13.5" x14ac:dyDescent="0.2">
      <c r="A3" s="311" t="s">
        <v>55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366</v>
      </c>
      <c r="K3" s="311" t="s">
        <v>92</v>
      </c>
      <c r="L3" s="311" t="s">
        <v>202</v>
      </c>
      <c r="M3" s="311" t="s">
        <v>344</v>
      </c>
      <c r="N3" s="311" t="s">
        <v>364</v>
      </c>
      <c r="O3" s="311" t="s">
        <v>365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367</v>
      </c>
      <c r="Q4" s="317" t="s">
        <v>368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3689.29380624755</v>
      </c>
      <c r="C5" s="314">
        <v>3801.2104906387299</v>
      </c>
      <c r="D5" s="314">
        <v>303.84928107894098</v>
      </c>
      <c r="E5" s="314">
        <v>440.45915545707697</v>
      </c>
      <c r="F5" s="314">
        <v>304.50912603667598</v>
      </c>
      <c r="G5" s="314">
        <v>0</v>
      </c>
      <c r="H5" s="314">
        <v>0</v>
      </c>
      <c r="I5" s="314">
        <v>30.743877162187001</v>
      </c>
      <c r="J5" s="314">
        <v>-1723.8971728608601</v>
      </c>
      <c r="K5" s="314">
        <v>0</v>
      </c>
      <c r="L5" s="314">
        <v>-559.75355527361205</v>
      </c>
      <c r="M5" s="314">
        <v>6846.1685637602905</v>
      </c>
      <c r="N5" s="314">
        <v>6286.4150084866797</v>
      </c>
      <c r="O5" s="314">
        <f>M5</f>
        <v>6846.1685637602905</v>
      </c>
      <c r="P5" s="26">
        <f t="shared" ref="P5:P28" si="0">IF(J5&lt;0,0,J5)</f>
        <v>0</v>
      </c>
      <c r="Q5" s="26">
        <f t="shared" ref="Q5:Q28" si="1">IF(J5&lt;0,J5,0)</f>
        <v>-1723.8971728608601</v>
      </c>
    </row>
    <row r="6" spans="1:27" ht="12.6" customHeight="1" x14ac:dyDescent="0.2">
      <c r="A6" s="252">
        <v>4.1666666666666664E-2</v>
      </c>
      <c r="B6" s="253">
        <v>3687.8999327699999</v>
      </c>
      <c r="C6" s="254">
        <v>3793.13201331252</v>
      </c>
      <c r="D6" s="254">
        <v>311.91960914895202</v>
      </c>
      <c r="E6" s="254">
        <v>438.18857556447102</v>
      </c>
      <c r="F6" s="254">
        <v>214.95675224615999</v>
      </c>
      <c r="G6" s="254">
        <v>0</v>
      </c>
      <c r="H6" s="254">
        <v>0</v>
      </c>
      <c r="I6" s="254">
        <v>28.243601410283102</v>
      </c>
      <c r="J6" s="254">
        <v>-1681.6120671966401</v>
      </c>
      <c r="K6" s="254">
        <v>0</v>
      </c>
      <c r="L6" s="254">
        <v>-558.296883515275</v>
      </c>
      <c r="M6" s="255">
        <v>6792.7284172557602</v>
      </c>
      <c r="N6" s="254">
        <v>6234.4315337404796</v>
      </c>
      <c r="O6" s="255">
        <f t="shared" ref="O6:O28" si="2">M6</f>
        <v>6792.7284172557602</v>
      </c>
      <c r="P6" s="26">
        <f t="shared" si="0"/>
        <v>0</v>
      </c>
      <c r="Q6" s="26">
        <f t="shared" si="1"/>
        <v>-1681.6120671966401</v>
      </c>
    </row>
    <row r="7" spans="1:27" ht="12.6" customHeight="1" x14ac:dyDescent="0.2">
      <c r="A7" s="252">
        <v>8.3333333333333301E-2</v>
      </c>
      <c r="B7" s="253">
        <v>3689.1671126801698</v>
      </c>
      <c r="C7" s="254">
        <v>3723.0748475288901</v>
      </c>
      <c r="D7" s="254">
        <v>317.615914784008</v>
      </c>
      <c r="E7" s="254">
        <v>441.934313237109</v>
      </c>
      <c r="F7" s="254">
        <v>208.211110817318</v>
      </c>
      <c r="G7" s="254">
        <v>0</v>
      </c>
      <c r="H7" s="254">
        <v>0</v>
      </c>
      <c r="I7" s="254">
        <v>23.167338840927499</v>
      </c>
      <c r="J7" s="254">
        <v>-1561.5527776233801</v>
      </c>
      <c r="K7" s="254">
        <v>0</v>
      </c>
      <c r="L7" s="254">
        <v>-552.40309590855395</v>
      </c>
      <c r="M7" s="255">
        <v>6841.6178602650498</v>
      </c>
      <c r="N7" s="254">
        <v>6289.2147643565004</v>
      </c>
      <c r="O7" s="255">
        <f t="shared" si="2"/>
        <v>6841.6178602650498</v>
      </c>
      <c r="P7" s="26">
        <f t="shared" si="0"/>
        <v>0</v>
      </c>
      <c r="Q7" s="26">
        <f t="shared" si="1"/>
        <v>-1561.5527776233801</v>
      </c>
    </row>
    <row r="8" spans="1:27" ht="12.6" customHeight="1" x14ac:dyDescent="0.2">
      <c r="A8" s="252">
        <v>0.125</v>
      </c>
      <c r="B8" s="253">
        <v>3686.6494545597102</v>
      </c>
      <c r="C8" s="254">
        <v>3602.8955932211602</v>
      </c>
      <c r="D8" s="254">
        <v>317.58085534226501</v>
      </c>
      <c r="E8" s="254">
        <v>441.69648114243699</v>
      </c>
      <c r="F8" s="254">
        <v>207.84828547338901</v>
      </c>
      <c r="G8" s="254">
        <v>0</v>
      </c>
      <c r="H8" s="254">
        <v>0</v>
      </c>
      <c r="I8" s="254">
        <v>17.961787538477498</v>
      </c>
      <c r="J8" s="254">
        <v>-1392.51182042511</v>
      </c>
      <c r="K8" s="254">
        <v>0</v>
      </c>
      <c r="L8" s="254">
        <v>-541.66035990804801</v>
      </c>
      <c r="M8" s="255">
        <v>6882.1206368523299</v>
      </c>
      <c r="N8" s="254">
        <v>6340.4602769442899</v>
      </c>
      <c r="O8" s="255">
        <f t="shared" si="2"/>
        <v>6882.1206368523299</v>
      </c>
      <c r="P8" s="26">
        <f t="shared" si="0"/>
        <v>0</v>
      </c>
      <c r="Q8" s="26">
        <f t="shared" si="1"/>
        <v>-1392.51182042511</v>
      </c>
    </row>
    <row r="9" spans="1:27" ht="12.6" customHeight="1" x14ac:dyDescent="0.2">
      <c r="A9" s="252">
        <v>0.16666666666666699</v>
      </c>
      <c r="B9" s="253">
        <v>3687.5314573679798</v>
      </c>
      <c r="C9" s="254">
        <v>3669.44241133079</v>
      </c>
      <c r="D9" s="254">
        <v>320.35555390892898</v>
      </c>
      <c r="E9" s="254">
        <v>447.16801381772302</v>
      </c>
      <c r="F9" s="254">
        <v>228.61786683342299</v>
      </c>
      <c r="G9" s="254">
        <v>0</v>
      </c>
      <c r="H9" s="254">
        <v>0</v>
      </c>
      <c r="I9" s="254">
        <v>12.136050519582801</v>
      </c>
      <c r="J9" s="254">
        <v>-1409.63743645058</v>
      </c>
      <c r="K9" s="254">
        <v>0</v>
      </c>
      <c r="L9" s="254">
        <v>-547.94875376239395</v>
      </c>
      <c r="M9" s="255">
        <v>6955.6139173278598</v>
      </c>
      <c r="N9" s="254">
        <v>6407.6651635654598</v>
      </c>
      <c r="O9" s="255">
        <f t="shared" si="2"/>
        <v>6955.6139173278598</v>
      </c>
      <c r="P9" s="26">
        <f t="shared" si="0"/>
        <v>0</v>
      </c>
      <c r="Q9" s="26">
        <f t="shared" si="1"/>
        <v>-1409.63743645058</v>
      </c>
    </row>
    <row r="10" spans="1:27" ht="12.6" customHeight="1" x14ac:dyDescent="0.2">
      <c r="A10" s="252">
        <v>0.20833333333333301</v>
      </c>
      <c r="B10" s="253">
        <v>3689.5639276470301</v>
      </c>
      <c r="C10" s="254">
        <v>3701.6975636584302</v>
      </c>
      <c r="D10" s="254">
        <v>321.72286857049301</v>
      </c>
      <c r="E10" s="254">
        <v>452.71026642642801</v>
      </c>
      <c r="F10" s="254">
        <v>227.27742680884</v>
      </c>
      <c r="G10" s="254">
        <v>0</v>
      </c>
      <c r="H10" s="254">
        <v>0</v>
      </c>
      <c r="I10" s="254">
        <v>10.348990324893199</v>
      </c>
      <c r="J10" s="254">
        <v>-1390.0903397321099</v>
      </c>
      <c r="K10" s="254">
        <v>0</v>
      </c>
      <c r="L10" s="254">
        <v>-551.16586107381204</v>
      </c>
      <c r="M10" s="255">
        <v>7013.23070370401</v>
      </c>
      <c r="N10" s="254">
        <v>6462.0648426301896</v>
      </c>
      <c r="O10" s="255">
        <f t="shared" si="2"/>
        <v>7013.23070370401</v>
      </c>
      <c r="P10" s="26">
        <f t="shared" si="0"/>
        <v>0</v>
      </c>
      <c r="Q10" s="26">
        <f t="shared" si="1"/>
        <v>-1390.0903397321099</v>
      </c>
    </row>
    <row r="11" spans="1:27" ht="12.6" customHeight="1" x14ac:dyDescent="0.2">
      <c r="A11" s="252">
        <v>0.25</v>
      </c>
      <c r="B11" s="253">
        <v>3688.1550336302298</v>
      </c>
      <c r="C11" s="254">
        <v>3531.9496895748798</v>
      </c>
      <c r="D11" s="254">
        <v>308.50716480126903</v>
      </c>
      <c r="E11" s="254">
        <v>493.97114612823702</v>
      </c>
      <c r="F11" s="254">
        <v>230.12003742331899</v>
      </c>
      <c r="G11" s="254">
        <v>0</v>
      </c>
      <c r="H11" s="254">
        <v>2.78487271673082</v>
      </c>
      <c r="I11" s="254">
        <v>9.9306128088957699</v>
      </c>
      <c r="J11" s="254">
        <v>-1136.69064930582</v>
      </c>
      <c r="K11" s="254">
        <v>0</v>
      </c>
      <c r="L11" s="254">
        <v>-538.24911231308795</v>
      </c>
      <c r="M11" s="255">
        <v>7128.7279077777503</v>
      </c>
      <c r="N11" s="254">
        <v>6590.4787954646599</v>
      </c>
      <c r="O11" s="255">
        <f t="shared" si="2"/>
        <v>7128.7279077777503</v>
      </c>
      <c r="P11" s="26">
        <f t="shared" si="0"/>
        <v>0</v>
      </c>
      <c r="Q11" s="26">
        <f t="shared" si="1"/>
        <v>-1136.69064930582</v>
      </c>
    </row>
    <row r="12" spans="1:27" ht="12.6" customHeight="1" x14ac:dyDescent="0.2">
      <c r="A12" s="252">
        <v>0.29166666666666702</v>
      </c>
      <c r="B12" s="253">
        <v>3686.5127228758602</v>
      </c>
      <c r="C12" s="254">
        <v>3672.2625363450102</v>
      </c>
      <c r="D12" s="254">
        <v>311.33194661067398</v>
      </c>
      <c r="E12" s="254">
        <v>496.62823255106201</v>
      </c>
      <c r="F12" s="254">
        <v>354.62714363043801</v>
      </c>
      <c r="G12" s="254">
        <v>0</v>
      </c>
      <c r="H12" s="254">
        <v>74.791451705736904</v>
      </c>
      <c r="I12" s="254">
        <v>12.3504125040541</v>
      </c>
      <c r="J12" s="254">
        <v>-1123.9792401306499</v>
      </c>
      <c r="K12" s="254">
        <v>0</v>
      </c>
      <c r="L12" s="254">
        <v>-552.39987316050997</v>
      </c>
      <c r="M12" s="255">
        <v>7484.5252060921803</v>
      </c>
      <c r="N12" s="254">
        <v>6932.1253329316696</v>
      </c>
      <c r="O12" s="255">
        <f t="shared" si="2"/>
        <v>7484.5252060921803</v>
      </c>
      <c r="P12" s="26">
        <f t="shared" si="0"/>
        <v>0</v>
      </c>
      <c r="Q12" s="26">
        <f t="shared" si="1"/>
        <v>-1123.9792401306499</v>
      </c>
    </row>
    <row r="13" spans="1:27" ht="12.6" customHeight="1" x14ac:dyDescent="0.2">
      <c r="A13" s="252">
        <v>0.33333333333333298</v>
      </c>
      <c r="B13" s="253">
        <v>3687.3747227221102</v>
      </c>
      <c r="C13" s="254">
        <v>3896.09916902441</v>
      </c>
      <c r="D13" s="254">
        <v>317.67434650759498</v>
      </c>
      <c r="E13" s="254">
        <v>497.34833433466702</v>
      </c>
      <c r="F13" s="254">
        <v>369.85186024330602</v>
      </c>
      <c r="G13" s="254">
        <v>0</v>
      </c>
      <c r="H13" s="254">
        <v>318.19437838870698</v>
      </c>
      <c r="I13" s="254">
        <v>9.9063949498363293</v>
      </c>
      <c r="J13" s="254">
        <v>-1271.8521833012201</v>
      </c>
      <c r="K13" s="254">
        <v>0</v>
      </c>
      <c r="L13" s="254">
        <v>-575.06482145049802</v>
      </c>
      <c r="M13" s="255">
        <v>7824.5970228694196</v>
      </c>
      <c r="N13" s="254">
        <v>7249.5322014189196</v>
      </c>
      <c r="O13" s="255">
        <f t="shared" si="2"/>
        <v>7824.5970228694196</v>
      </c>
      <c r="P13" s="26">
        <f t="shared" si="0"/>
        <v>0</v>
      </c>
      <c r="Q13" s="26">
        <f t="shared" si="1"/>
        <v>-1271.8521833012201</v>
      </c>
    </row>
    <row r="14" spans="1:27" ht="12.6" customHeight="1" x14ac:dyDescent="0.2">
      <c r="A14" s="252">
        <v>0.375</v>
      </c>
      <c r="B14" s="253">
        <v>3686.2009388153401</v>
      </c>
      <c r="C14" s="254">
        <v>3664.08457506493</v>
      </c>
      <c r="D14" s="254">
        <v>319.11178209060103</v>
      </c>
      <c r="E14" s="254">
        <v>498.98558079797402</v>
      </c>
      <c r="F14" s="254">
        <v>366.19894707648598</v>
      </c>
      <c r="G14" s="254">
        <v>0</v>
      </c>
      <c r="H14" s="254">
        <v>641.18568389365498</v>
      </c>
      <c r="I14" s="254">
        <v>7.80713186857664</v>
      </c>
      <c r="J14" s="254">
        <v>-988.10030761342796</v>
      </c>
      <c r="K14" s="254">
        <v>-19.983493944337301</v>
      </c>
      <c r="L14" s="254">
        <v>-558.43989699777001</v>
      </c>
      <c r="M14" s="255">
        <v>8175.4908380498</v>
      </c>
      <c r="N14" s="254">
        <v>7617.0509410520299</v>
      </c>
      <c r="O14" s="255">
        <f t="shared" si="2"/>
        <v>8175.4908380498</v>
      </c>
      <c r="P14" s="26">
        <f t="shared" si="0"/>
        <v>0</v>
      </c>
      <c r="Q14" s="26">
        <f t="shared" si="1"/>
        <v>-988.10030761342796</v>
      </c>
    </row>
    <row r="15" spans="1:27" ht="12.6" customHeight="1" x14ac:dyDescent="0.2">
      <c r="A15" s="252">
        <v>0.41666666666666702</v>
      </c>
      <c r="B15" s="253">
        <v>3685.9775235587799</v>
      </c>
      <c r="C15" s="254">
        <v>3642.1908372429202</v>
      </c>
      <c r="D15" s="254">
        <v>319.12012751451402</v>
      </c>
      <c r="E15" s="254">
        <v>507.96286444450197</v>
      </c>
      <c r="F15" s="254">
        <v>357.940291162248</v>
      </c>
      <c r="G15" s="254">
        <v>0</v>
      </c>
      <c r="H15" s="254">
        <v>978.49512221273994</v>
      </c>
      <c r="I15" s="254">
        <v>7.4964603605205902</v>
      </c>
      <c r="J15" s="254">
        <v>-731.60657930662398</v>
      </c>
      <c r="K15" s="254">
        <v>-315.20592875320199</v>
      </c>
      <c r="L15" s="254">
        <v>-560.79256155698602</v>
      </c>
      <c r="M15" s="255">
        <v>8452.3707184363902</v>
      </c>
      <c r="N15" s="254">
        <v>7891.5781568794</v>
      </c>
      <c r="O15" s="255">
        <f t="shared" si="2"/>
        <v>8452.3707184363902</v>
      </c>
      <c r="P15" s="26">
        <f t="shared" si="0"/>
        <v>0</v>
      </c>
      <c r="Q15" s="26">
        <f t="shared" si="1"/>
        <v>-731.60657930662398</v>
      </c>
    </row>
    <row r="16" spans="1:27" ht="12.6" customHeight="1" x14ac:dyDescent="0.2">
      <c r="A16" s="252">
        <v>0.45833333333333298</v>
      </c>
      <c r="B16" s="253">
        <v>3684.4802566674298</v>
      </c>
      <c r="C16" s="254">
        <v>3600.8528489015398</v>
      </c>
      <c r="D16" s="254">
        <v>309.07312210453102</v>
      </c>
      <c r="E16" s="254">
        <v>506.97047023642199</v>
      </c>
      <c r="F16" s="254">
        <v>340.952116006018</v>
      </c>
      <c r="G16" s="254">
        <v>0</v>
      </c>
      <c r="H16" s="254">
        <v>1292.04450371239</v>
      </c>
      <c r="I16" s="254">
        <v>7.9233654128836397</v>
      </c>
      <c r="J16" s="254">
        <v>-580.30469172494304</v>
      </c>
      <c r="K16" s="254">
        <v>-713.79653010304105</v>
      </c>
      <c r="L16" s="254">
        <v>-560.35971816420397</v>
      </c>
      <c r="M16" s="255">
        <v>8448.1954612132195</v>
      </c>
      <c r="N16" s="254">
        <v>7887.8357430490196</v>
      </c>
      <c r="O16" s="255">
        <f t="shared" si="2"/>
        <v>8448.1954612132195</v>
      </c>
      <c r="P16" s="26">
        <f t="shared" si="0"/>
        <v>0</v>
      </c>
      <c r="Q16" s="26">
        <f t="shared" si="1"/>
        <v>-580.30469172494304</v>
      </c>
    </row>
    <row r="17" spans="1:17" ht="12.6" customHeight="1" x14ac:dyDescent="0.2">
      <c r="A17" s="252">
        <v>0.5</v>
      </c>
      <c r="B17" s="253">
        <v>3684.0701023219399</v>
      </c>
      <c r="C17" s="254">
        <v>3266.4003276901799</v>
      </c>
      <c r="D17" s="254">
        <v>301.05288288163598</v>
      </c>
      <c r="E17" s="254">
        <v>486.53562171302798</v>
      </c>
      <c r="F17" s="254">
        <v>225.14310775735899</v>
      </c>
      <c r="G17" s="254">
        <v>0</v>
      </c>
      <c r="H17" s="254">
        <v>1414.66268525743</v>
      </c>
      <c r="I17" s="254">
        <v>7.1779508364806404</v>
      </c>
      <c r="J17" s="254">
        <v>-240.417538433142</v>
      </c>
      <c r="K17" s="254">
        <v>-1030.3783848358901</v>
      </c>
      <c r="L17" s="254">
        <v>-530.38464848357899</v>
      </c>
      <c r="M17" s="255">
        <v>8114.2467551890204</v>
      </c>
      <c r="N17" s="254">
        <v>7583.8621067054401</v>
      </c>
      <c r="O17" s="255">
        <f t="shared" si="2"/>
        <v>8114.2467551890204</v>
      </c>
      <c r="P17" s="26">
        <f t="shared" si="0"/>
        <v>0</v>
      </c>
      <c r="Q17" s="26">
        <f t="shared" si="1"/>
        <v>-240.417538433142</v>
      </c>
    </row>
    <row r="18" spans="1:17" ht="12.6" customHeight="1" x14ac:dyDescent="0.2">
      <c r="A18" s="252">
        <v>0.54166666666666696</v>
      </c>
      <c r="B18" s="253">
        <v>3681.5657998625402</v>
      </c>
      <c r="C18" s="254">
        <v>3232.8586416113799</v>
      </c>
      <c r="D18" s="254">
        <v>305.79090101512401</v>
      </c>
      <c r="E18" s="254">
        <v>473.98482615716102</v>
      </c>
      <c r="F18" s="254">
        <v>224.28809498547599</v>
      </c>
      <c r="G18" s="254">
        <v>0</v>
      </c>
      <c r="H18" s="254">
        <v>1370.7028433544299</v>
      </c>
      <c r="I18" s="254">
        <v>8.1457585893199695</v>
      </c>
      <c r="J18" s="254">
        <v>-346.22750627616301</v>
      </c>
      <c r="K18" s="254">
        <v>-1042.04939141301</v>
      </c>
      <c r="L18" s="254">
        <v>-526.22366640240602</v>
      </c>
      <c r="M18" s="255">
        <v>7909.05996788625</v>
      </c>
      <c r="N18" s="254">
        <v>7382.8363014838496</v>
      </c>
      <c r="O18" s="255">
        <f t="shared" si="2"/>
        <v>7909.05996788625</v>
      </c>
      <c r="P18" s="26">
        <f t="shared" si="0"/>
        <v>0</v>
      </c>
      <c r="Q18" s="26">
        <f t="shared" si="1"/>
        <v>-346.22750627616301</v>
      </c>
    </row>
    <row r="19" spans="1:17" ht="12.6" customHeight="1" x14ac:dyDescent="0.2">
      <c r="A19" s="252">
        <v>0.58333333333333304</v>
      </c>
      <c r="B19" s="253">
        <v>3679.2082061443498</v>
      </c>
      <c r="C19" s="254">
        <v>3223.3646384533299</v>
      </c>
      <c r="D19" s="254">
        <v>305.36351086558602</v>
      </c>
      <c r="E19" s="254">
        <v>473.89444931967802</v>
      </c>
      <c r="F19" s="254">
        <v>223.48009939817101</v>
      </c>
      <c r="G19" s="254">
        <v>0</v>
      </c>
      <c r="H19" s="254">
        <v>1164.13882383388</v>
      </c>
      <c r="I19" s="254">
        <v>10.830115939598</v>
      </c>
      <c r="J19" s="254">
        <v>-268.62591643589502</v>
      </c>
      <c r="K19" s="254">
        <v>-1031.53308088978</v>
      </c>
      <c r="L19" s="254">
        <v>-522.91314952139498</v>
      </c>
      <c r="M19" s="255">
        <v>7780.1208466289199</v>
      </c>
      <c r="N19" s="254">
        <v>7257.2076971075203</v>
      </c>
      <c r="O19" s="255">
        <f t="shared" si="2"/>
        <v>7780.1208466289199</v>
      </c>
      <c r="P19" s="26">
        <f t="shared" si="0"/>
        <v>0</v>
      </c>
      <c r="Q19" s="26">
        <f t="shared" si="1"/>
        <v>-268.62591643589502</v>
      </c>
    </row>
    <row r="20" spans="1:17" ht="12.6" customHeight="1" x14ac:dyDescent="0.2">
      <c r="A20" s="252">
        <v>0.625</v>
      </c>
      <c r="B20" s="253">
        <v>3676.94730562111</v>
      </c>
      <c r="C20" s="254">
        <v>3306.6050393423202</v>
      </c>
      <c r="D20" s="254">
        <v>284.71189147794701</v>
      </c>
      <c r="E20" s="254">
        <v>476.04916557011001</v>
      </c>
      <c r="F20" s="254">
        <v>335.66113643380402</v>
      </c>
      <c r="G20" s="254">
        <v>0</v>
      </c>
      <c r="H20" s="254">
        <v>811.09414027128503</v>
      </c>
      <c r="I20" s="254">
        <v>17.446299724047801</v>
      </c>
      <c r="J20" s="254">
        <v>-259.27083163202701</v>
      </c>
      <c r="K20" s="254">
        <v>-967.29229006190405</v>
      </c>
      <c r="L20" s="254">
        <v>-526.72087173527495</v>
      </c>
      <c r="M20" s="255">
        <v>7681.9518567467003</v>
      </c>
      <c r="N20" s="254">
        <v>7155.2309850114198</v>
      </c>
      <c r="O20" s="255">
        <f t="shared" si="2"/>
        <v>7681.9518567467003</v>
      </c>
      <c r="P20" s="26">
        <f t="shared" si="0"/>
        <v>0</v>
      </c>
      <c r="Q20" s="26">
        <f t="shared" si="1"/>
        <v>-259.27083163202701</v>
      </c>
    </row>
    <row r="21" spans="1:17" ht="12.6" customHeight="1" x14ac:dyDescent="0.2">
      <c r="A21" s="252">
        <v>0.66666666666666696</v>
      </c>
      <c r="B21" s="253">
        <v>3674.6114041667902</v>
      </c>
      <c r="C21" s="254">
        <v>3914.3805318402701</v>
      </c>
      <c r="D21" s="254">
        <v>316.77616287132901</v>
      </c>
      <c r="E21" s="254">
        <v>493.41606526764599</v>
      </c>
      <c r="F21" s="254">
        <v>388.32970684513901</v>
      </c>
      <c r="G21" s="254">
        <v>0</v>
      </c>
      <c r="H21" s="254">
        <v>344.50131584129701</v>
      </c>
      <c r="I21" s="254">
        <v>20.110165496542599</v>
      </c>
      <c r="J21" s="254">
        <v>-1385.8134476247001</v>
      </c>
      <c r="K21" s="254">
        <v>-34.872236632875797</v>
      </c>
      <c r="L21" s="254">
        <v>-576.32939342324403</v>
      </c>
      <c r="M21" s="255">
        <v>7731.4396680714299</v>
      </c>
      <c r="N21" s="254">
        <v>7155.1102746481902</v>
      </c>
      <c r="O21" s="255">
        <f t="shared" si="2"/>
        <v>7731.4396680714299</v>
      </c>
      <c r="P21" s="26">
        <f t="shared" si="0"/>
        <v>0</v>
      </c>
      <c r="Q21" s="26">
        <f t="shared" si="1"/>
        <v>-1385.8134476247001</v>
      </c>
    </row>
    <row r="22" spans="1:17" ht="12.6" customHeight="1" x14ac:dyDescent="0.2">
      <c r="A22" s="252">
        <v>0.70833333333333304</v>
      </c>
      <c r="B22" s="253">
        <v>3673.7843993275701</v>
      </c>
      <c r="C22" s="254">
        <v>4135.9715837233798</v>
      </c>
      <c r="D22" s="254">
        <v>348.02070958621402</v>
      </c>
      <c r="E22" s="254">
        <v>513.40669484333398</v>
      </c>
      <c r="F22" s="254">
        <v>483.08194972497103</v>
      </c>
      <c r="G22" s="254">
        <v>125.430907283783</v>
      </c>
      <c r="H22" s="254">
        <v>27.311544233894502</v>
      </c>
      <c r="I22" s="254">
        <v>25.854703043272799</v>
      </c>
      <c r="J22" s="254">
        <v>-1361.5433396588201</v>
      </c>
      <c r="K22" s="254">
        <v>0</v>
      </c>
      <c r="L22" s="254">
        <v>-596.11176026582905</v>
      </c>
      <c r="M22" s="255">
        <v>7971.3191521075996</v>
      </c>
      <c r="N22" s="254">
        <v>7375.20739184177</v>
      </c>
      <c r="O22" s="255">
        <f t="shared" si="2"/>
        <v>7971.3191521075996</v>
      </c>
      <c r="P22" s="26">
        <f t="shared" si="0"/>
        <v>0</v>
      </c>
      <c r="Q22" s="26">
        <f t="shared" si="1"/>
        <v>-1361.5433396588201</v>
      </c>
    </row>
    <row r="23" spans="1:17" ht="12.6" customHeight="1" x14ac:dyDescent="0.2">
      <c r="A23" s="252">
        <v>0.75</v>
      </c>
      <c r="B23" s="253">
        <v>3673.68769392081</v>
      </c>
      <c r="C23" s="254">
        <v>4340.3704231011297</v>
      </c>
      <c r="D23" s="254">
        <v>355.55679958718702</v>
      </c>
      <c r="E23" s="254">
        <v>510.58200933894602</v>
      </c>
      <c r="F23" s="254">
        <v>487.77370079033699</v>
      </c>
      <c r="G23" s="254">
        <v>817.44444555159998</v>
      </c>
      <c r="H23" s="254">
        <v>1.00271594639382</v>
      </c>
      <c r="I23" s="254">
        <v>35.157009072450101</v>
      </c>
      <c r="J23" s="254">
        <v>-1684.4333695248999</v>
      </c>
      <c r="K23" s="254">
        <v>0</v>
      </c>
      <c r="L23" s="254">
        <v>-623.42660193347899</v>
      </c>
      <c r="M23" s="255">
        <v>8537.1414277839503</v>
      </c>
      <c r="N23" s="254">
        <v>7913.7148258504703</v>
      </c>
      <c r="O23" s="255">
        <f t="shared" si="2"/>
        <v>8537.1414277839503</v>
      </c>
      <c r="P23" s="26">
        <f t="shared" si="0"/>
        <v>0</v>
      </c>
      <c r="Q23" s="26">
        <f t="shared" si="1"/>
        <v>-1684.4333695248999</v>
      </c>
    </row>
    <row r="24" spans="1:17" ht="12.6" customHeight="1" x14ac:dyDescent="0.2">
      <c r="A24" s="252">
        <v>0.79166666666666696</v>
      </c>
      <c r="B24" s="253">
        <v>3672.78233804108</v>
      </c>
      <c r="C24" s="254">
        <v>4359.2665550207303</v>
      </c>
      <c r="D24" s="254">
        <v>354.15108629533597</v>
      </c>
      <c r="E24" s="254">
        <v>515.59056067512495</v>
      </c>
      <c r="F24" s="254">
        <v>488.12706741193102</v>
      </c>
      <c r="G24" s="254">
        <v>938.89088098637797</v>
      </c>
      <c r="H24" s="254">
        <v>0</v>
      </c>
      <c r="I24" s="254">
        <v>35.503983521267699</v>
      </c>
      <c r="J24" s="254">
        <v>-1876.0341052731401</v>
      </c>
      <c r="K24" s="254">
        <v>0</v>
      </c>
      <c r="L24" s="254">
        <v>-626.95697654521098</v>
      </c>
      <c r="M24" s="255">
        <v>8488.2783666787</v>
      </c>
      <c r="N24" s="254">
        <v>7861.3213901334902</v>
      </c>
      <c r="O24" s="255">
        <f t="shared" si="2"/>
        <v>8488.2783666787</v>
      </c>
      <c r="P24" s="26">
        <f t="shared" si="0"/>
        <v>0</v>
      </c>
      <c r="Q24" s="26">
        <f t="shared" si="1"/>
        <v>-1876.0341052731401</v>
      </c>
    </row>
    <row r="25" spans="1:17" ht="12.6" customHeight="1" x14ac:dyDescent="0.2">
      <c r="A25" s="252">
        <v>0.83333333333333304</v>
      </c>
      <c r="B25" s="253">
        <v>3674.4013120064201</v>
      </c>
      <c r="C25" s="254">
        <v>4322.5929825428102</v>
      </c>
      <c r="D25" s="254">
        <v>356.78554352860698</v>
      </c>
      <c r="E25" s="254">
        <v>526.98335795337005</v>
      </c>
      <c r="F25" s="254">
        <v>478.43883823101299</v>
      </c>
      <c r="G25" s="254">
        <v>594.56760759274198</v>
      </c>
      <c r="H25" s="254">
        <v>0</v>
      </c>
      <c r="I25" s="254">
        <v>29.300514065595902</v>
      </c>
      <c r="J25" s="254">
        <v>-1579.7016467333101</v>
      </c>
      <c r="K25" s="254">
        <v>0</v>
      </c>
      <c r="L25" s="254">
        <v>-619.55345205457002</v>
      </c>
      <c r="M25" s="255">
        <v>8403.3685091872503</v>
      </c>
      <c r="N25" s="254">
        <v>7783.8150571326796</v>
      </c>
      <c r="O25" s="255">
        <f t="shared" si="2"/>
        <v>8403.3685091872503</v>
      </c>
      <c r="P25" s="26">
        <f t="shared" si="0"/>
        <v>0</v>
      </c>
      <c r="Q25" s="26">
        <f t="shared" si="1"/>
        <v>-1579.7016467333101</v>
      </c>
    </row>
    <row r="26" spans="1:17" ht="12.6" customHeight="1" x14ac:dyDescent="0.2">
      <c r="A26" s="252">
        <v>0.875</v>
      </c>
      <c r="B26" s="253">
        <v>3675.5217383986901</v>
      </c>
      <c r="C26" s="254">
        <v>4261.8069821161198</v>
      </c>
      <c r="D26" s="254">
        <v>358.77224098164999</v>
      </c>
      <c r="E26" s="254">
        <v>511.53030307129302</v>
      </c>
      <c r="F26" s="254">
        <v>436.85463639562101</v>
      </c>
      <c r="G26" s="254">
        <v>15.0439062249709</v>
      </c>
      <c r="H26" s="254">
        <v>0</v>
      </c>
      <c r="I26" s="254">
        <v>28.246277104692499</v>
      </c>
      <c r="J26" s="254">
        <v>-1100.1276671606499</v>
      </c>
      <c r="K26" s="254">
        <v>0</v>
      </c>
      <c r="L26" s="254">
        <v>-605.14766847670899</v>
      </c>
      <c r="M26" s="255">
        <v>8187.64841713238</v>
      </c>
      <c r="N26" s="254">
        <v>7582.5007486556697</v>
      </c>
      <c r="O26" s="255">
        <f t="shared" si="2"/>
        <v>8187.64841713238</v>
      </c>
      <c r="P26" s="26">
        <f t="shared" si="0"/>
        <v>0</v>
      </c>
      <c r="Q26" s="26">
        <f t="shared" si="1"/>
        <v>-1100.1276671606499</v>
      </c>
    </row>
    <row r="27" spans="1:17" ht="12.6" customHeight="1" x14ac:dyDescent="0.2">
      <c r="A27" s="252">
        <v>0.91666666666666696</v>
      </c>
      <c r="B27" s="253">
        <v>3679.6717098631202</v>
      </c>
      <c r="C27" s="254">
        <v>4221.4727351374504</v>
      </c>
      <c r="D27" s="254">
        <v>358.70546281517198</v>
      </c>
      <c r="E27" s="254">
        <v>461.282773626167</v>
      </c>
      <c r="F27" s="254">
        <v>379.065618460461</v>
      </c>
      <c r="G27" s="254">
        <v>0</v>
      </c>
      <c r="H27" s="254">
        <v>0</v>
      </c>
      <c r="I27" s="254">
        <v>35.435829917674198</v>
      </c>
      <c r="J27" s="254">
        <v>-1012.39840505965</v>
      </c>
      <c r="K27" s="254">
        <v>0</v>
      </c>
      <c r="L27" s="254">
        <v>-598.62916351077502</v>
      </c>
      <c r="M27" s="255">
        <v>8123.2357247603804</v>
      </c>
      <c r="N27" s="254">
        <v>7524.6065612496104</v>
      </c>
      <c r="O27" s="255">
        <f t="shared" si="2"/>
        <v>8123.2357247603804</v>
      </c>
      <c r="P27" s="26">
        <f t="shared" si="0"/>
        <v>0</v>
      </c>
      <c r="Q27" s="26">
        <f t="shared" si="1"/>
        <v>-1012.39840505965</v>
      </c>
    </row>
    <row r="28" spans="1:17" ht="12.6" customHeight="1" x14ac:dyDescent="0.2">
      <c r="A28" s="250">
        <v>0.95833333333333304</v>
      </c>
      <c r="B28" s="251">
        <v>3681.7125086037599</v>
      </c>
      <c r="C28" s="251">
        <v>4015.81066807856</v>
      </c>
      <c r="D28" s="251">
        <v>355.808893037497</v>
      </c>
      <c r="E28" s="251">
        <v>449.49164588425202</v>
      </c>
      <c r="F28" s="251">
        <v>317.37157811028698</v>
      </c>
      <c r="G28" s="251">
        <v>74.551356021138503</v>
      </c>
      <c r="H28" s="251">
        <v>0</v>
      </c>
      <c r="I28" s="251">
        <v>35.410262399812602</v>
      </c>
      <c r="J28" s="251">
        <v>-1123.7240313171901</v>
      </c>
      <c r="K28" s="251">
        <v>0</v>
      </c>
      <c r="L28" s="251">
        <v>-580.63525017668496</v>
      </c>
      <c r="M28" s="251">
        <v>7806.4328808181099</v>
      </c>
      <c r="N28" s="251">
        <v>7225.7976306414303</v>
      </c>
      <c r="O28" s="251">
        <f t="shared" si="2"/>
        <v>7806.4328808181099</v>
      </c>
      <c r="P28" s="26">
        <f t="shared" si="0"/>
        <v>0</v>
      </c>
      <c r="Q28" s="26">
        <f t="shared" si="1"/>
        <v>-1123.7240313171901</v>
      </c>
    </row>
    <row r="29" spans="1:17" s="15" customFormat="1" ht="11.25" x14ac:dyDescent="0.2">
      <c r="O29" s="14" t="s">
        <v>373</v>
      </c>
    </row>
    <row r="31" spans="1:17" x14ac:dyDescent="0.2">
      <c r="A31" s="318" t="s">
        <v>410</v>
      </c>
      <c r="B31" s="319"/>
      <c r="C31" s="319"/>
      <c r="D31" s="319"/>
      <c r="E31" s="193" t="s">
        <v>4</v>
      </c>
      <c r="F31" s="193"/>
    </row>
    <row r="32" spans="1:17" x14ac:dyDescent="0.2">
      <c r="A32" s="521" t="s">
        <v>345</v>
      </c>
      <c r="B32" s="521"/>
      <c r="C32" s="521"/>
      <c r="D32" s="521"/>
      <c r="E32" s="177">
        <f>SUM(E33:E42)</f>
        <v>6792.7284172557447</v>
      </c>
      <c r="F32" s="320">
        <f t="shared" ref="F32:F42" si="3">E32/$E$32</f>
        <v>1</v>
      </c>
    </row>
    <row r="33" spans="1:6" x14ac:dyDescent="0.2">
      <c r="A33" s="516" t="s">
        <v>370</v>
      </c>
      <c r="B33" s="516"/>
      <c r="C33" s="516"/>
      <c r="D33" s="516"/>
      <c r="E33" s="161">
        <f t="array" ref="E33:E42">TRANSPOSE(INDEX(B5:K28,MATCH(MIN(M5:M28),M5:M28,0),0))</f>
        <v>3687.8999327699999</v>
      </c>
      <c r="F33" s="321">
        <f t="shared" si="3"/>
        <v>0.54291879584078939</v>
      </c>
    </row>
    <row r="34" spans="1:6" x14ac:dyDescent="0.2">
      <c r="A34" s="516" t="s">
        <v>371</v>
      </c>
      <c r="B34" s="516"/>
      <c r="C34" s="516"/>
      <c r="D34" s="517"/>
      <c r="E34" s="158">
        <v>3793.13201331252</v>
      </c>
      <c r="F34" s="322">
        <f t="shared" si="3"/>
        <v>0.55841066804271577</v>
      </c>
    </row>
    <row r="35" spans="1:6" x14ac:dyDescent="0.2">
      <c r="A35" s="516" t="s">
        <v>374</v>
      </c>
      <c r="B35" s="516"/>
      <c r="C35" s="516"/>
      <c r="D35" s="517"/>
      <c r="E35" s="158">
        <v>311.91960914895202</v>
      </c>
      <c r="F35" s="322">
        <f t="shared" si="3"/>
        <v>4.5919634937350733E-2</v>
      </c>
    </row>
    <row r="36" spans="1:6" x14ac:dyDescent="0.2">
      <c r="A36" s="308" t="s">
        <v>375</v>
      </c>
      <c r="B36" s="323"/>
      <c r="C36" s="323"/>
      <c r="D36" s="323"/>
      <c r="E36" s="158">
        <v>438.18857556447102</v>
      </c>
      <c r="F36" s="322">
        <f t="shared" si="3"/>
        <v>6.4508478574136593E-2</v>
      </c>
    </row>
    <row r="37" spans="1:6" x14ac:dyDescent="0.2">
      <c r="A37" s="516" t="s">
        <v>372</v>
      </c>
      <c r="B37" s="516"/>
      <c r="C37" s="516"/>
      <c r="D37" s="517"/>
      <c r="E37" s="158">
        <v>214.95675224615999</v>
      </c>
      <c r="F37" s="322">
        <f t="shared" si="3"/>
        <v>3.1645126824163879E-2</v>
      </c>
    </row>
    <row r="38" spans="1:6" x14ac:dyDescent="0.2">
      <c r="A38" s="516" t="s">
        <v>376</v>
      </c>
      <c r="B38" s="516"/>
      <c r="C38" s="516"/>
      <c r="D38" s="517"/>
      <c r="E38" s="158">
        <v>0</v>
      </c>
      <c r="F38" s="322">
        <f t="shared" si="3"/>
        <v>0</v>
      </c>
    </row>
    <row r="39" spans="1:6" x14ac:dyDescent="0.2">
      <c r="A39" s="516" t="s">
        <v>377</v>
      </c>
      <c r="B39" s="516"/>
      <c r="C39" s="516"/>
      <c r="D39" s="517"/>
      <c r="E39" s="158">
        <v>0</v>
      </c>
      <c r="F39" s="322">
        <f t="shared" si="3"/>
        <v>0</v>
      </c>
    </row>
    <row r="40" spans="1:6" x14ac:dyDescent="0.2">
      <c r="A40" s="516" t="s">
        <v>378</v>
      </c>
      <c r="B40" s="516"/>
      <c r="C40" s="516"/>
      <c r="D40" s="517"/>
      <c r="E40" s="158">
        <v>28.243601410283102</v>
      </c>
      <c r="F40" s="322">
        <f t="shared" si="3"/>
        <v>4.1579170659223098E-3</v>
      </c>
    </row>
    <row r="41" spans="1:6" x14ac:dyDescent="0.2">
      <c r="A41" s="516" t="s">
        <v>366</v>
      </c>
      <c r="B41" s="516"/>
      <c r="C41" s="516"/>
      <c r="D41" s="517"/>
      <c r="E41" s="158">
        <v>-1681.6120671966401</v>
      </c>
      <c r="F41" s="322">
        <f t="shared" si="3"/>
        <v>-0.2475606212850785</v>
      </c>
    </row>
    <row r="42" spans="1:6" x14ac:dyDescent="0.2">
      <c r="A42" s="516" t="s">
        <v>92</v>
      </c>
      <c r="B42" s="516"/>
      <c r="C42" s="516"/>
      <c r="D42" s="516"/>
      <c r="E42" s="161">
        <v>0</v>
      </c>
      <c r="F42" s="321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373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3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435</v>
      </c>
      <c r="B1" s="175"/>
      <c r="N1" s="62"/>
      <c r="O1" s="129" t="str">
        <f>Titulní!A35</f>
        <v>I. čtvrtletí 2021</v>
      </c>
    </row>
    <row r="2" spans="1:27" ht="6" customHeight="1" x14ac:dyDescent="0.2">
      <c r="B2" s="30"/>
    </row>
    <row r="3" spans="1:27" s="18" customFormat="1" ht="13.5" x14ac:dyDescent="0.2">
      <c r="A3" s="311" t="s">
        <v>55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366</v>
      </c>
      <c r="K3" s="311" t="s">
        <v>92</v>
      </c>
      <c r="L3" s="311" t="s">
        <v>202</v>
      </c>
      <c r="M3" s="311" t="s">
        <v>344</v>
      </c>
      <c r="N3" s="311" t="s">
        <v>364</v>
      </c>
      <c r="O3" s="311" t="s">
        <v>365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367</v>
      </c>
      <c r="Q4" s="317" t="s">
        <v>368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2597.6096974531101</v>
      </c>
      <c r="C5" s="314">
        <v>3510.21391507214</v>
      </c>
      <c r="D5" s="314">
        <v>260.07548528995102</v>
      </c>
      <c r="E5" s="314">
        <v>424.29174609052097</v>
      </c>
      <c r="F5" s="314">
        <v>211.786571782495</v>
      </c>
      <c r="G5" s="314">
        <v>0</v>
      </c>
      <c r="H5" s="314">
        <v>0</v>
      </c>
      <c r="I5" s="314">
        <v>102.34300250408501</v>
      </c>
      <c r="J5" s="314">
        <v>-489.46510059016299</v>
      </c>
      <c r="K5" s="314">
        <v>0</v>
      </c>
      <c r="L5" s="314">
        <v>-474.52126583094997</v>
      </c>
      <c r="M5" s="314">
        <v>6616.8553176021396</v>
      </c>
      <c r="N5" s="314">
        <v>6142.3340517711904</v>
      </c>
      <c r="O5" s="314">
        <f>M5</f>
        <v>6616.8553176021396</v>
      </c>
      <c r="P5" s="26">
        <f t="shared" ref="P5:P28" si="0">IF(J5&lt;0,0,J5)</f>
        <v>0</v>
      </c>
      <c r="Q5" s="26">
        <f t="shared" ref="Q5:Q28" si="1">IF(J5&lt;0,J5,0)</f>
        <v>-489.46510059016299</v>
      </c>
    </row>
    <row r="6" spans="1:27" ht="12.6" customHeight="1" x14ac:dyDescent="0.2">
      <c r="A6" s="252">
        <v>4.1666666666666664E-2</v>
      </c>
      <c r="B6" s="253">
        <v>2599.74728344087</v>
      </c>
      <c r="C6" s="254">
        <v>3496.61386595253</v>
      </c>
      <c r="D6" s="254">
        <v>282.38198138568799</v>
      </c>
      <c r="E6" s="254">
        <v>425.29042039387701</v>
      </c>
      <c r="F6" s="254">
        <v>209.70030716047901</v>
      </c>
      <c r="G6" s="254">
        <v>0</v>
      </c>
      <c r="H6" s="254">
        <v>0</v>
      </c>
      <c r="I6" s="254">
        <v>88.953330857272803</v>
      </c>
      <c r="J6" s="254">
        <v>-457.02928134133998</v>
      </c>
      <c r="K6" s="254">
        <v>-0.52936124729084499</v>
      </c>
      <c r="L6" s="254">
        <v>-473.65620641781402</v>
      </c>
      <c r="M6" s="255">
        <v>6645.12854660208</v>
      </c>
      <c r="N6" s="254">
        <v>6171.4723401842703</v>
      </c>
      <c r="O6" s="255">
        <f t="shared" ref="O6:O27" si="2">M6</f>
        <v>6645.12854660208</v>
      </c>
      <c r="P6" s="26">
        <f t="shared" si="0"/>
        <v>0</v>
      </c>
      <c r="Q6" s="26">
        <f t="shared" si="1"/>
        <v>-457.02928134133998</v>
      </c>
    </row>
    <row r="7" spans="1:27" ht="12.6" customHeight="1" x14ac:dyDescent="0.2">
      <c r="A7" s="256" t="s">
        <v>414</v>
      </c>
      <c r="B7" s="253">
        <v>2599.0369787504601</v>
      </c>
      <c r="C7" s="254">
        <v>3508.6795412330898</v>
      </c>
      <c r="D7" s="254">
        <v>285.39691037462302</v>
      </c>
      <c r="E7" s="254">
        <v>435.33033419795601</v>
      </c>
      <c r="F7" s="254">
        <v>209.031891561392</v>
      </c>
      <c r="G7" s="254">
        <v>0</v>
      </c>
      <c r="H7" s="254">
        <v>0</v>
      </c>
      <c r="I7" s="254">
        <v>87.655514410631596</v>
      </c>
      <c r="J7" s="254">
        <v>284.40693936298101</v>
      </c>
      <c r="K7" s="254">
        <v>-597.32720550516694</v>
      </c>
      <c r="L7" s="254">
        <v>-475.25366111934102</v>
      </c>
      <c r="M7" s="255">
        <v>6812.21090438597</v>
      </c>
      <c r="N7" s="254">
        <v>6336.95724326662</v>
      </c>
      <c r="O7" s="255">
        <f t="shared" si="2"/>
        <v>6812.21090438597</v>
      </c>
      <c r="P7" s="26">
        <f t="shared" si="0"/>
        <v>284.40693936298101</v>
      </c>
      <c r="Q7" s="26">
        <f t="shared" si="1"/>
        <v>0</v>
      </c>
    </row>
    <row r="8" spans="1:27" ht="12.6" customHeight="1" x14ac:dyDescent="0.2">
      <c r="A8" s="252">
        <v>0.16666666666666699</v>
      </c>
      <c r="B8" s="253">
        <v>2601.0144794486901</v>
      </c>
      <c r="C8" s="254">
        <v>3558.9603894008401</v>
      </c>
      <c r="D8" s="254">
        <v>324.02677682459699</v>
      </c>
      <c r="E8" s="254">
        <v>437.77101268600899</v>
      </c>
      <c r="F8" s="254">
        <v>206.59306338246199</v>
      </c>
      <c r="G8" s="254">
        <v>0</v>
      </c>
      <c r="H8" s="254">
        <v>0</v>
      </c>
      <c r="I8" s="254">
        <v>85.491903254164498</v>
      </c>
      <c r="J8" s="254">
        <v>562.28017789843102</v>
      </c>
      <c r="K8" s="254">
        <v>-949.357457614586</v>
      </c>
      <c r="L8" s="254">
        <v>-480.41819700753399</v>
      </c>
      <c r="M8" s="255">
        <v>6826.7803452806102</v>
      </c>
      <c r="N8" s="254">
        <v>6346.3621482730696</v>
      </c>
      <c r="O8" s="255">
        <f t="shared" si="2"/>
        <v>6826.7803452806102</v>
      </c>
      <c r="P8" s="26">
        <f t="shared" si="0"/>
        <v>562.28017789843102</v>
      </c>
      <c r="Q8" s="26">
        <f t="shared" si="1"/>
        <v>0</v>
      </c>
    </row>
    <row r="9" spans="1:27" ht="12.6" customHeight="1" x14ac:dyDescent="0.2">
      <c r="A9" s="252">
        <v>0.20833333333333301</v>
      </c>
      <c r="B9" s="253">
        <v>2600.8644040693198</v>
      </c>
      <c r="C9" s="254">
        <v>3537.7365507685199</v>
      </c>
      <c r="D9" s="254">
        <v>317.85835189945698</v>
      </c>
      <c r="E9" s="254">
        <v>443.38054843979</v>
      </c>
      <c r="F9" s="254">
        <v>202.23339817991899</v>
      </c>
      <c r="G9" s="254">
        <v>0</v>
      </c>
      <c r="H9" s="254">
        <v>5.18539246089844E-2</v>
      </c>
      <c r="I9" s="254">
        <v>79.812324584631696</v>
      </c>
      <c r="J9" s="254">
        <v>134.69410498777901</v>
      </c>
      <c r="K9" s="254">
        <v>-564.15836468026998</v>
      </c>
      <c r="L9" s="254">
        <v>-478.67052612586298</v>
      </c>
      <c r="M9" s="255">
        <v>6752.4731721737598</v>
      </c>
      <c r="N9" s="254">
        <v>6273.8026460479005</v>
      </c>
      <c r="O9" s="255">
        <f t="shared" si="2"/>
        <v>6752.4731721737598</v>
      </c>
      <c r="P9" s="26">
        <f t="shared" si="0"/>
        <v>134.69410498777901</v>
      </c>
      <c r="Q9" s="26">
        <f t="shared" si="1"/>
        <v>0</v>
      </c>
    </row>
    <row r="10" spans="1:27" ht="12.6" customHeight="1" x14ac:dyDescent="0.2">
      <c r="A10" s="252">
        <v>0.25</v>
      </c>
      <c r="B10" s="253">
        <v>2598.6634939000101</v>
      </c>
      <c r="C10" s="254">
        <v>3448.59845591467</v>
      </c>
      <c r="D10" s="254">
        <v>315.57795489220899</v>
      </c>
      <c r="E10" s="254">
        <v>490.36154758057398</v>
      </c>
      <c r="F10" s="254">
        <v>202.33769623666001</v>
      </c>
      <c r="G10" s="254">
        <v>0</v>
      </c>
      <c r="H10" s="254">
        <v>3.8467662397377702</v>
      </c>
      <c r="I10" s="254">
        <v>75.485459170867898</v>
      </c>
      <c r="J10" s="254">
        <v>-2.138612104441</v>
      </c>
      <c r="K10" s="254">
        <v>-337.71404476719903</v>
      </c>
      <c r="L10" s="254">
        <v>-473.33662538905901</v>
      </c>
      <c r="M10" s="255">
        <v>6795.0187170630797</v>
      </c>
      <c r="N10" s="254">
        <v>6321.6820916740198</v>
      </c>
      <c r="O10" s="255">
        <f t="shared" si="2"/>
        <v>6795.0187170630797</v>
      </c>
      <c r="P10" s="26">
        <f t="shared" si="0"/>
        <v>0</v>
      </c>
      <c r="Q10" s="26">
        <f t="shared" si="1"/>
        <v>-2.138612104441</v>
      </c>
    </row>
    <row r="11" spans="1:27" ht="12.6" customHeight="1" x14ac:dyDescent="0.2">
      <c r="A11" s="252">
        <v>0.29166666666666702</v>
      </c>
      <c r="B11" s="253">
        <v>2599.1153483276798</v>
      </c>
      <c r="C11" s="254">
        <v>3564.3452355208301</v>
      </c>
      <c r="D11" s="254">
        <v>314.324238050433</v>
      </c>
      <c r="E11" s="254">
        <v>498.76025022778401</v>
      </c>
      <c r="F11" s="254">
        <v>216.18130047405199</v>
      </c>
      <c r="G11" s="254">
        <v>0</v>
      </c>
      <c r="H11" s="254">
        <v>115.151602079326</v>
      </c>
      <c r="I11" s="254">
        <v>63.611618255947</v>
      </c>
      <c r="J11" s="254">
        <v>543.38120796812404</v>
      </c>
      <c r="K11" s="254">
        <v>-889.88304823655903</v>
      </c>
      <c r="L11" s="254">
        <v>-484.78733349669301</v>
      </c>
      <c r="M11" s="255">
        <v>7024.98775266762</v>
      </c>
      <c r="N11" s="254">
        <v>6540.2004191709302</v>
      </c>
      <c r="O11" s="255">
        <f t="shared" si="2"/>
        <v>7024.98775266762</v>
      </c>
      <c r="P11" s="26">
        <f t="shared" si="0"/>
        <v>543.38120796812404</v>
      </c>
      <c r="Q11" s="26">
        <f t="shared" si="1"/>
        <v>0</v>
      </c>
    </row>
    <row r="12" spans="1:27" ht="12.6" customHeight="1" x14ac:dyDescent="0.2">
      <c r="A12" s="252">
        <v>0.33333333333333298</v>
      </c>
      <c r="B12" s="253">
        <v>2600.2241361842398</v>
      </c>
      <c r="C12" s="254">
        <v>3348.22427570025</v>
      </c>
      <c r="D12" s="254">
        <v>305.154236058332</v>
      </c>
      <c r="E12" s="254">
        <v>494.64994751245399</v>
      </c>
      <c r="F12" s="254">
        <v>227.73555666854401</v>
      </c>
      <c r="G12" s="254">
        <v>0</v>
      </c>
      <c r="H12" s="254">
        <v>438.58923233484001</v>
      </c>
      <c r="I12" s="254">
        <v>50.024949990240799</v>
      </c>
      <c r="J12" s="254">
        <v>781.84419602268804</v>
      </c>
      <c r="K12" s="254">
        <v>-930.32390033859599</v>
      </c>
      <c r="L12" s="254">
        <v>-468.21451703167997</v>
      </c>
      <c r="M12" s="255">
        <v>7316.1226301329898</v>
      </c>
      <c r="N12" s="254">
        <v>6847.9081131013099</v>
      </c>
      <c r="O12" s="255">
        <f t="shared" si="2"/>
        <v>7316.1226301329898</v>
      </c>
      <c r="P12" s="26">
        <f t="shared" si="0"/>
        <v>781.84419602268804</v>
      </c>
      <c r="Q12" s="26">
        <f t="shared" si="1"/>
        <v>0</v>
      </c>
    </row>
    <row r="13" spans="1:27" ht="12.6" customHeight="1" x14ac:dyDescent="0.2">
      <c r="A13" s="252">
        <v>0.375</v>
      </c>
      <c r="B13" s="253">
        <v>2600.7243548830102</v>
      </c>
      <c r="C13" s="254">
        <v>3404.9108810146799</v>
      </c>
      <c r="D13" s="254">
        <v>316.10715522215799</v>
      </c>
      <c r="E13" s="254">
        <v>493.24263940783402</v>
      </c>
      <c r="F13" s="254">
        <v>227.96436768051899</v>
      </c>
      <c r="G13" s="254">
        <v>0</v>
      </c>
      <c r="H13" s="254">
        <v>799.112575791273</v>
      </c>
      <c r="I13" s="254">
        <v>44.5737309399303</v>
      </c>
      <c r="J13" s="254">
        <v>551.93587310842599</v>
      </c>
      <c r="K13" s="254">
        <v>-708.31884501882496</v>
      </c>
      <c r="L13" s="254">
        <v>-476.17502106353697</v>
      </c>
      <c r="M13" s="255">
        <v>7730.2527330290104</v>
      </c>
      <c r="N13" s="254">
        <v>7254.0777119654704</v>
      </c>
      <c r="O13" s="255">
        <f t="shared" si="2"/>
        <v>7730.2527330290104</v>
      </c>
      <c r="P13" s="26">
        <f t="shared" si="0"/>
        <v>551.93587310842599</v>
      </c>
      <c r="Q13" s="26">
        <f t="shared" si="1"/>
        <v>0</v>
      </c>
    </row>
    <row r="14" spans="1:27" ht="12.6" customHeight="1" x14ac:dyDescent="0.2">
      <c r="A14" s="252">
        <v>0.41666666666666702</v>
      </c>
      <c r="B14" s="253">
        <v>2598.6901734246899</v>
      </c>
      <c r="C14" s="254">
        <v>3433.14827686537</v>
      </c>
      <c r="D14" s="254">
        <v>317.08875838608998</v>
      </c>
      <c r="E14" s="254">
        <v>486.743459657193</v>
      </c>
      <c r="F14" s="254">
        <v>217.02794682605801</v>
      </c>
      <c r="G14" s="254">
        <v>0</v>
      </c>
      <c r="H14" s="254">
        <v>1046.2834262706999</v>
      </c>
      <c r="I14" s="254">
        <v>54.665091735287703</v>
      </c>
      <c r="J14" s="254">
        <v>679.84581040979901</v>
      </c>
      <c r="K14" s="254">
        <v>-702.38195675905797</v>
      </c>
      <c r="L14" s="254">
        <v>-480.254653462097</v>
      </c>
      <c r="M14" s="255">
        <v>8131.1109868161202</v>
      </c>
      <c r="N14" s="254">
        <v>7650.8563333540196</v>
      </c>
      <c r="O14" s="255">
        <f t="shared" si="2"/>
        <v>8131.1109868161202</v>
      </c>
      <c r="P14" s="26">
        <f t="shared" si="0"/>
        <v>679.84581040979901</v>
      </c>
      <c r="Q14" s="26">
        <f t="shared" si="1"/>
        <v>0</v>
      </c>
    </row>
    <row r="15" spans="1:27" ht="12.6" customHeight="1" x14ac:dyDescent="0.2">
      <c r="A15" s="252">
        <v>0.45833333333333298</v>
      </c>
      <c r="B15" s="253">
        <v>2597.5480137733002</v>
      </c>
      <c r="C15" s="254">
        <v>3341.6271727124199</v>
      </c>
      <c r="D15" s="254">
        <v>312.01378902954701</v>
      </c>
      <c r="E15" s="254">
        <v>484.04336478285501</v>
      </c>
      <c r="F15" s="254">
        <v>207.544545945083</v>
      </c>
      <c r="G15" s="254">
        <v>0</v>
      </c>
      <c r="H15" s="254">
        <v>1068.42252630537</v>
      </c>
      <c r="I15" s="254">
        <v>60.053809435813399</v>
      </c>
      <c r="J15" s="254">
        <v>371.47088479487599</v>
      </c>
      <c r="K15" s="254">
        <v>-162.381562103226</v>
      </c>
      <c r="L15" s="254">
        <v>-472.15509217406498</v>
      </c>
      <c r="M15" s="255">
        <v>8280.3425446760302</v>
      </c>
      <c r="N15" s="254">
        <v>7808.1874525019703</v>
      </c>
      <c r="O15" s="255">
        <f t="shared" si="2"/>
        <v>8280.3425446760302</v>
      </c>
      <c r="P15" s="26">
        <f t="shared" si="0"/>
        <v>371.47088479487599</v>
      </c>
      <c r="Q15" s="26">
        <f t="shared" si="1"/>
        <v>0</v>
      </c>
    </row>
    <row r="16" spans="1:27" ht="12.6" customHeight="1" x14ac:dyDescent="0.2">
      <c r="A16" s="252">
        <v>0.5</v>
      </c>
      <c r="B16" s="253">
        <v>2594.0598837051198</v>
      </c>
      <c r="C16" s="254">
        <v>3228.9499982459001</v>
      </c>
      <c r="D16" s="254">
        <v>313.89686905123102</v>
      </c>
      <c r="E16" s="254">
        <v>469.53670104043402</v>
      </c>
      <c r="F16" s="254">
        <v>204.34827831625299</v>
      </c>
      <c r="G16" s="254">
        <v>0</v>
      </c>
      <c r="H16" s="254">
        <v>1021.90449079447</v>
      </c>
      <c r="I16" s="254">
        <v>75.914676558785104</v>
      </c>
      <c r="J16" s="254">
        <v>522.98026710445197</v>
      </c>
      <c r="K16" s="254">
        <v>-249.97242016152299</v>
      </c>
      <c r="L16" s="254">
        <v>-461.15257448034799</v>
      </c>
      <c r="M16" s="255">
        <v>8181.6187446551103</v>
      </c>
      <c r="N16" s="254">
        <v>7720.46617017476</v>
      </c>
      <c r="O16" s="255">
        <f t="shared" si="2"/>
        <v>8181.6187446551103</v>
      </c>
      <c r="P16" s="26">
        <f t="shared" si="0"/>
        <v>522.98026710445197</v>
      </c>
      <c r="Q16" s="26">
        <f t="shared" si="1"/>
        <v>0</v>
      </c>
    </row>
    <row r="17" spans="1:17" ht="12.6" customHeight="1" x14ac:dyDescent="0.2">
      <c r="A17" s="252">
        <v>0.54166666666666696</v>
      </c>
      <c r="B17" s="253">
        <v>2593.1144824951998</v>
      </c>
      <c r="C17" s="254">
        <v>3334.8398039551898</v>
      </c>
      <c r="D17" s="254">
        <v>317.15720328892297</v>
      </c>
      <c r="E17" s="254">
        <v>452.06179939188797</v>
      </c>
      <c r="F17" s="254">
        <v>205.26452308215801</v>
      </c>
      <c r="G17" s="254">
        <v>0</v>
      </c>
      <c r="H17" s="254">
        <v>812.194496489259</v>
      </c>
      <c r="I17" s="254">
        <v>81.703041836365799</v>
      </c>
      <c r="J17" s="254">
        <v>353.39958737291499</v>
      </c>
      <c r="K17" s="254">
        <v>-205.727200280576</v>
      </c>
      <c r="L17" s="254">
        <v>-467.769515654413</v>
      </c>
      <c r="M17" s="255">
        <v>7944.0077376313202</v>
      </c>
      <c r="N17" s="254">
        <v>7476.2382219769097</v>
      </c>
      <c r="O17" s="255">
        <f t="shared" si="2"/>
        <v>7944.0077376313202</v>
      </c>
      <c r="P17" s="26">
        <f t="shared" si="0"/>
        <v>353.39958737291499</v>
      </c>
      <c r="Q17" s="26">
        <f t="shared" si="1"/>
        <v>0</v>
      </c>
    </row>
    <row r="18" spans="1:17" ht="12.6" customHeight="1" x14ac:dyDescent="0.2">
      <c r="A18" s="252">
        <v>0.58333333333333304</v>
      </c>
      <c r="B18" s="253">
        <v>2593.2211883817499</v>
      </c>
      <c r="C18" s="254">
        <v>3094.6595904240498</v>
      </c>
      <c r="D18" s="254">
        <v>313.347639309942</v>
      </c>
      <c r="E18" s="254">
        <v>459.950204951682</v>
      </c>
      <c r="F18" s="254">
        <v>202.900259676361</v>
      </c>
      <c r="G18" s="254">
        <v>0</v>
      </c>
      <c r="H18" s="254">
        <v>747.34700831703003</v>
      </c>
      <c r="I18" s="254">
        <v>95.195821251776394</v>
      </c>
      <c r="J18" s="254">
        <v>519.04398081900501</v>
      </c>
      <c r="K18" s="254">
        <v>-204.34349035488199</v>
      </c>
      <c r="L18" s="254">
        <v>-446.82223007620399</v>
      </c>
      <c r="M18" s="255">
        <v>7821.3222027767097</v>
      </c>
      <c r="N18" s="254">
        <v>7374.4999727005097</v>
      </c>
      <c r="O18" s="255">
        <f t="shared" si="2"/>
        <v>7821.3222027767097</v>
      </c>
      <c r="P18" s="26">
        <f t="shared" si="0"/>
        <v>519.04398081900501</v>
      </c>
      <c r="Q18" s="26">
        <f t="shared" si="1"/>
        <v>0</v>
      </c>
    </row>
    <row r="19" spans="1:17" ht="12.6" customHeight="1" x14ac:dyDescent="0.2">
      <c r="A19" s="252">
        <v>0.625</v>
      </c>
      <c r="B19" s="253">
        <v>2591.1769807303699</v>
      </c>
      <c r="C19" s="254">
        <v>3061.1226617544398</v>
      </c>
      <c r="D19" s="254">
        <v>307.72176816510398</v>
      </c>
      <c r="E19" s="254">
        <v>451.20788467766602</v>
      </c>
      <c r="F19" s="254">
        <v>202.62295530287301</v>
      </c>
      <c r="G19" s="254">
        <v>0</v>
      </c>
      <c r="H19" s="254">
        <v>678.15064484944901</v>
      </c>
      <c r="I19" s="254">
        <v>70.591805997813196</v>
      </c>
      <c r="J19" s="254">
        <v>514.08797337356805</v>
      </c>
      <c r="K19" s="254">
        <v>-202.89444695076401</v>
      </c>
      <c r="L19" s="254">
        <v>-442.33517208758298</v>
      </c>
      <c r="M19" s="255">
        <v>7673.7882279005298</v>
      </c>
      <c r="N19" s="254">
        <v>7231.45305581294</v>
      </c>
      <c r="O19" s="255">
        <f t="shared" si="2"/>
        <v>7673.7882279005298</v>
      </c>
      <c r="P19" s="26">
        <f t="shared" si="0"/>
        <v>514.08797337356805</v>
      </c>
      <c r="Q19" s="26">
        <f t="shared" si="1"/>
        <v>0</v>
      </c>
    </row>
    <row r="20" spans="1:17" ht="12.6" customHeight="1" x14ac:dyDescent="0.2">
      <c r="A20" s="252">
        <v>0.66666666666666696</v>
      </c>
      <c r="B20" s="253">
        <v>2586.7134522875799</v>
      </c>
      <c r="C20" s="254">
        <v>3033.5953883453899</v>
      </c>
      <c r="D20" s="254">
        <v>302.19773038885199</v>
      </c>
      <c r="E20" s="254">
        <v>451.96259224818198</v>
      </c>
      <c r="F20" s="254">
        <v>207.34456367820599</v>
      </c>
      <c r="G20" s="254">
        <v>0</v>
      </c>
      <c r="H20" s="254">
        <v>568.65156101214802</v>
      </c>
      <c r="I20" s="254">
        <v>65.831429802512801</v>
      </c>
      <c r="J20" s="254">
        <v>277.30252612415001</v>
      </c>
      <c r="K20" s="254">
        <v>0</v>
      </c>
      <c r="L20" s="254">
        <v>-438.73339441756599</v>
      </c>
      <c r="M20" s="255">
        <v>7493.5992438870198</v>
      </c>
      <c r="N20" s="254">
        <v>7054.86584946946</v>
      </c>
      <c r="O20" s="255">
        <f t="shared" si="2"/>
        <v>7493.5992438870198</v>
      </c>
      <c r="P20" s="26">
        <f t="shared" si="0"/>
        <v>277.30252612415001</v>
      </c>
      <c r="Q20" s="26">
        <f t="shared" si="1"/>
        <v>0</v>
      </c>
    </row>
    <row r="21" spans="1:17" ht="12.6" customHeight="1" x14ac:dyDescent="0.2">
      <c r="A21" s="252">
        <v>0.70833333333333304</v>
      </c>
      <c r="B21" s="253">
        <v>2587.0752623017902</v>
      </c>
      <c r="C21" s="254">
        <v>3065.1006773174299</v>
      </c>
      <c r="D21" s="254">
        <v>305.03403768351399</v>
      </c>
      <c r="E21" s="254">
        <v>464.57406296159502</v>
      </c>
      <c r="F21" s="254">
        <v>208.30581677980001</v>
      </c>
      <c r="G21" s="254">
        <v>0</v>
      </c>
      <c r="H21" s="254">
        <v>343.63366853423798</v>
      </c>
      <c r="I21" s="254">
        <v>46.315432810095501</v>
      </c>
      <c r="J21" s="254">
        <v>408.99187101610801</v>
      </c>
      <c r="K21" s="254">
        <v>0</v>
      </c>
      <c r="L21" s="254">
        <v>-440.15553532741399</v>
      </c>
      <c r="M21" s="255">
        <v>7429.0308294045699</v>
      </c>
      <c r="N21" s="254">
        <v>6988.8752940771601</v>
      </c>
      <c r="O21" s="255">
        <f t="shared" si="2"/>
        <v>7429.0308294045699</v>
      </c>
      <c r="P21" s="26">
        <f t="shared" si="0"/>
        <v>408.99187101610801</v>
      </c>
      <c r="Q21" s="26">
        <f t="shared" si="1"/>
        <v>0</v>
      </c>
    </row>
    <row r="22" spans="1:17" ht="12.6" customHeight="1" x14ac:dyDescent="0.2">
      <c r="A22" s="252">
        <v>0.75</v>
      </c>
      <c r="B22" s="253">
        <v>2587.5421214179</v>
      </c>
      <c r="C22" s="254">
        <v>3511.55763151272</v>
      </c>
      <c r="D22" s="254">
        <v>318.12378655955399</v>
      </c>
      <c r="E22" s="254">
        <v>485.820004188621</v>
      </c>
      <c r="F22" s="254">
        <v>446.619835586443</v>
      </c>
      <c r="G22" s="254">
        <v>22.848680317893901</v>
      </c>
      <c r="H22" s="254">
        <v>103.267198406424</v>
      </c>
      <c r="I22" s="254">
        <v>33.789285950917403</v>
      </c>
      <c r="J22" s="254">
        <v>140.33055972581599</v>
      </c>
      <c r="K22" s="254">
        <v>0</v>
      </c>
      <c r="L22" s="254">
        <v>-480.65036724252298</v>
      </c>
      <c r="M22" s="255">
        <v>7649.8991036662901</v>
      </c>
      <c r="N22" s="254">
        <v>7169.2487364237604</v>
      </c>
      <c r="O22" s="255">
        <f t="shared" si="2"/>
        <v>7649.8991036662901</v>
      </c>
      <c r="P22" s="26">
        <f t="shared" si="0"/>
        <v>140.33055972581599</v>
      </c>
      <c r="Q22" s="26">
        <f t="shared" si="1"/>
        <v>0</v>
      </c>
    </row>
    <row r="23" spans="1:17" ht="12.6" customHeight="1" x14ac:dyDescent="0.2">
      <c r="A23" s="252">
        <v>0.79166666666666696</v>
      </c>
      <c r="B23" s="253">
        <v>2587.29703941257</v>
      </c>
      <c r="C23" s="254">
        <v>3680.1778684639498</v>
      </c>
      <c r="D23" s="254">
        <v>319.37917290103701</v>
      </c>
      <c r="E23" s="254">
        <v>518.507510661487</v>
      </c>
      <c r="F23" s="254">
        <v>483.02992718444801</v>
      </c>
      <c r="G23" s="254">
        <v>534.56577420946599</v>
      </c>
      <c r="H23" s="254">
        <v>6.8973509863280098</v>
      </c>
      <c r="I23" s="254">
        <v>37.900173130253798</v>
      </c>
      <c r="J23" s="254">
        <v>-153.553339449806</v>
      </c>
      <c r="K23" s="254">
        <v>0</v>
      </c>
      <c r="L23" s="254">
        <v>-503.59070766459098</v>
      </c>
      <c r="M23" s="255">
        <v>8014.2014774997397</v>
      </c>
      <c r="N23" s="254">
        <v>7510.6107698351398</v>
      </c>
      <c r="O23" s="255">
        <f t="shared" si="2"/>
        <v>8014.2014774997397</v>
      </c>
      <c r="P23" s="26">
        <f t="shared" si="0"/>
        <v>0</v>
      </c>
      <c r="Q23" s="26">
        <f t="shared" si="1"/>
        <v>-153.553339449806</v>
      </c>
    </row>
    <row r="24" spans="1:17" ht="12.6" customHeight="1" x14ac:dyDescent="0.2">
      <c r="A24" s="252">
        <v>0.83333333333333304</v>
      </c>
      <c r="B24" s="253">
        <v>2588.4958635411599</v>
      </c>
      <c r="C24" s="254">
        <v>3631.0090819583102</v>
      </c>
      <c r="D24" s="254">
        <v>322.12700282476601</v>
      </c>
      <c r="E24" s="254">
        <v>513.38429095566801</v>
      </c>
      <c r="F24" s="254">
        <v>611.09001255375495</v>
      </c>
      <c r="G24" s="254">
        <v>897.70751186936104</v>
      </c>
      <c r="H24" s="254">
        <v>0.41460749658649698</v>
      </c>
      <c r="I24" s="254">
        <v>61.567044597246898</v>
      </c>
      <c r="J24" s="254">
        <v>-351.90233992502903</v>
      </c>
      <c r="K24" s="254">
        <v>0</v>
      </c>
      <c r="L24" s="254">
        <v>-505.286656171907</v>
      </c>
      <c r="M24" s="255">
        <v>8273.8930758718197</v>
      </c>
      <c r="N24" s="254">
        <v>7768.6064196999096</v>
      </c>
      <c r="O24" s="255">
        <f t="shared" si="2"/>
        <v>8273.8930758718197</v>
      </c>
      <c r="P24" s="26">
        <f t="shared" si="0"/>
        <v>0</v>
      </c>
      <c r="Q24" s="26">
        <f t="shared" si="1"/>
        <v>-351.90233992502903</v>
      </c>
    </row>
    <row r="25" spans="1:17" ht="12.6" customHeight="1" x14ac:dyDescent="0.2">
      <c r="A25" s="252">
        <v>0.875</v>
      </c>
      <c r="B25" s="253">
        <v>2590.7067917620798</v>
      </c>
      <c r="C25" s="254">
        <v>3589.9005493801701</v>
      </c>
      <c r="D25" s="254">
        <v>346.08452943635399</v>
      </c>
      <c r="E25" s="254">
        <v>496.42100584220202</v>
      </c>
      <c r="F25" s="254">
        <v>488.54768090914399</v>
      </c>
      <c r="G25" s="254">
        <v>448.19668163892101</v>
      </c>
      <c r="H25" s="254">
        <v>0</v>
      </c>
      <c r="I25" s="254">
        <v>81.258962255477996</v>
      </c>
      <c r="J25" s="254">
        <v>-25.312620365900599</v>
      </c>
      <c r="K25" s="254">
        <v>0</v>
      </c>
      <c r="L25" s="254">
        <v>-494.45084190206802</v>
      </c>
      <c r="M25" s="255">
        <v>8015.80358085845</v>
      </c>
      <c r="N25" s="254">
        <v>7521.3527389563797</v>
      </c>
      <c r="O25" s="255">
        <f t="shared" si="2"/>
        <v>8015.80358085845</v>
      </c>
      <c r="P25" s="26">
        <f t="shared" si="0"/>
        <v>0</v>
      </c>
      <c r="Q25" s="26">
        <f t="shared" si="1"/>
        <v>-25.312620365900599</v>
      </c>
    </row>
    <row r="26" spans="1:17" ht="12.6" customHeight="1" x14ac:dyDescent="0.2">
      <c r="A26" s="250">
        <v>0.91666666666666696</v>
      </c>
      <c r="B26" s="253">
        <v>2591.2236882168199</v>
      </c>
      <c r="C26" s="254">
        <v>3486.5272778707499</v>
      </c>
      <c r="D26" s="254">
        <v>347.850753139392</v>
      </c>
      <c r="E26" s="254">
        <v>431.13102778090899</v>
      </c>
      <c r="F26" s="254">
        <v>464.67927268551699</v>
      </c>
      <c r="G26" s="254">
        <v>356.77010219610298</v>
      </c>
      <c r="H26" s="254">
        <v>0</v>
      </c>
      <c r="I26" s="254">
        <v>77.040459899556296</v>
      </c>
      <c r="J26" s="254">
        <v>177.70744880645799</v>
      </c>
      <c r="K26" s="254">
        <v>0</v>
      </c>
      <c r="L26" s="254">
        <v>-480.37966238523899</v>
      </c>
      <c r="M26" s="255">
        <v>7932.9300305955103</v>
      </c>
      <c r="N26" s="254">
        <v>7452.5503682102699</v>
      </c>
      <c r="O26" s="255">
        <f t="shared" si="2"/>
        <v>7932.9300305955103</v>
      </c>
      <c r="P26" s="26">
        <f t="shared" si="0"/>
        <v>177.70744880645799</v>
      </c>
      <c r="Q26" s="26">
        <f t="shared" si="1"/>
        <v>0</v>
      </c>
    </row>
    <row r="27" spans="1:17" ht="12.6" customHeight="1" x14ac:dyDescent="0.2">
      <c r="A27" s="250">
        <v>0.95833333333334003</v>
      </c>
      <c r="B27" s="251">
        <v>2590.79016425903</v>
      </c>
      <c r="C27" s="251">
        <v>3503.7268763426</v>
      </c>
      <c r="D27" s="251">
        <v>342.94439306402001</v>
      </c>
      <c r="E27" s="251">
        <v>425.40521593626602</v>
      </c>
      <c r="F27" s="251">
        <v>408.72373811578899</v>
      </c>
      <c r="G27" s="251">
        <v>55.5638359293064</v>
      </c>
      <c r="H27" s="251">
        <v>0</v>
      </c>
      <c r="I27" s="251">
        <v>80.825725125178295</v>
      </c>
      <c r="J27" s="251">
        <v>240.17581910511399</v>
      </c>
      <c r="K27" s="251">
        <v>0</v>
      </c>
      <c r="L27" s="251">
        <v>-477.01761268154002</v>
      </c>
      <c r="M27" s="251">
        <v>7648.1557678772997</v>
      </c>
      <c r="N27" s="251">
        <v>7171.1381551957602</v>
      </c>
      <c r="O27" s="251">
        <f t="shared" si="2"/>
        <v>7648.1557678772997</v>
      </c>
      <c r="P27" s="26">
        <f t="shared" si="0"/>
        <v>240.17581910511399</v>
      </c>
      <c r="Q27" s="26">
        <f t="shared" si="1"/>
        <v>0</v>
      </c>
    </row>
    <row r="28" spans="1:17" hidden="1" x14ac:dyDescent="0.2">
      <c r="A28" s="250"/>
      <c r="B28" s="251"/>
      <c r="C28" s="251"/>
      <c r="D28" s="251"/>
      <c r="E28" s="251"/>
      <c r="F28" s="251"/>
      <c r="G28" s="251"/>
      <c r="H28" s="251"/>
      <c r="I28" s="251"/>
      <c r="J28" s="251"/>
      <c r="K28" s="251"/>
      <c r="L28" s="251"/>
      <c r="M28" s="251"/>
      <c r="N28" s="251"/>
      <c r="O28" s="251"/>
      <c r="P28" s="26">
        <f t="shared" si="0"/>
        <v>0</v>
      </c>
      <c r="Q28" s="26">
        <f t="shared" si="1"/>
        <v>0</v>
      </c>
    </row>
    <row r="29" spans="1:17" s="15" customFormat="1" ht="11.25" x14ac:dyDescent="0.2">
      <c r="A29" s="324" t="s">
        <v>415</v>
      </c>
      <c r="B29" s="367"/>
      <c r="C29" s="367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14" t="s">
        <v>373</v>
      </c>
      <c r="P29" s="368"/>
      <c r="Q29" s="368"/>
    </row>
    <row r="31" spans="1:17" x14ac:dyDescent="0.2">
      <c r="A31" s="318" t="s">
        <v>410</v>
      </c>
      <c r="B31" s="319"/>
      <c r="C31" s="319"/>
      <c r="D31" s="319"/>
      <c r="E31" s="193" t="s">
        <v>4</v>
      </c>
      <c r="F31" s="193"/>
    </row>
    <row r="32" spans="1:17" x14ac:dyDescent="0.2">
      <c r="A32" s="521" t="s">
        <v>345</v>
      </c>
      <c r="B32" s="521"/>
      <c r="C32" s="521"/>
      <c r="D32" s="521"/>
      <c r="E32" s="177">
        <f>SUM(E33:E42)</f>
        <v>6616.8553176021387</v>
      </c>
      <c r="F32" s="320">
        <f t="shared" ref="F32:F42" si="3">E32/$E$32</f>
        <v>1</v>
      </c>
    </row>
    <row r="33" spans="1:6" x14ac:dyDescent="0.2">
      <c r="A33" s="516" t="s">
        <v>370</v>
      </c>
      <c r="B33" s="516"/>
      <c r="C33" s="516"/>
      <c r="D33" s="516"/>
      <c r="E33" s="161">
        <f t="array" ref="E33:E42">TRANSPOSE(INDEX(B5:K28,MATCH(MIN(M5:M28),M5:M28,0),0))</f>
        <v>2597.6096974531101</v>
      </c>
      <c r="F33" s="321">
        <f t="shared" si="3"/>
        <v>0.39257465559855248</v>
      </c>
    </row>
    <row r="34" spans="1:6" x14ac:dyDescent="0.2">
      <c r="A34" s="516" t="s">
        <v>371</v>
      </c>
      <c r="B34" s="516"/>
      <c r="C34" s="516"/>
      <c r="D34" s="517"/>
      <c r="E34" s="158">
        <v>3510.21391507214</v>
      </c>
      <c r="F34" s="322">
        <f t="shared" si="3"/>
        <v>0.53049579393617385</v>
      </c>
    </row>
    <row r="35" spans="1:6" x14ac:dyDescent="0.2">
      <c r="A35" s="516" t="s">
        <v>374</v>
      </c>
      <c r="B35" s="516"/>
      <c r="C35" s="516"/>
      <c r="D35" s="517"/>
      <c r="E35" s="158">
        <v>260.07548528995102</v>
      </c>
      <c r="F35" s="322">
        <f t="shared" si="3"/>
        <v>3.9304998040096024E-2</v>
      </c>
    </row>
    <row r="36" spans="1:6" x14ac:dyDescent="0.2">
      <c r="A36" s="308" t="s">
        <v>375</v>
      </c>
      <c r="B36" s="323"/>
      <c r="C36" s="323"/>
      <c r="D36" s="323"/>
      <c r="E36" s="158">
        <v>424.29174609052097</v>
      </c>
      <c r="F36" s="322">
        <f t="shared" si="3"/>
        <v>6.4122868904481156E-2</v>
      </c>
    </row>
    <row r="37" spans="1:6" x14ac:dyDescent="0.2">
      <c r="A37" s="516" t="s">
        <v>372</v>
      </c>
      <c r="B37" s="516"/>
      <c r="C37" s="516"/>
      <c r="D37" s="517"/>
      <c r="E37" s="158">
        <v>211.786571782495</v>
      </c>
      <c r="F37" s="322">
        <f t="shared" si="3"/>
        <v>3.2007133542590993E-2</v>
      </c>
    </row>
    <row r="38" spans="1:6" x14ac:dyDescent="0.2">
      <c r="A38" s="516" t="s">
        <v>376</v>
      </c>
      <c r="B38" s="516"/>
      <c r="C38" s="516"/>
      <c r="D38" s="517"/>
      <c r="E38" s="158">
        <v>0</v>
      </c>
      <c r="F38" s="322">
        <f t="shared" si="3"/>
        <v>0</v>
      </c>
    </row>
    <row r="39" spans="1:6" x14ac:dyDescent="0.2">
      <c r="A39" s="516" t="s">
        <v>377</v>
      </c>
      <c r="B39" s="516"/>
      <c r="C39" s="516"/>
      <c r="D39" s="517"/>
      <c r="E39" s="158">
        <v>0</v>
      </c>
      <c r="F39" s="322">
        <f t="shared" si="3"/>
        <v>0</v>
      </c>
    </row>
    <row r="40" spans="1:6" x14ac:dyDescent="0.2">
      <c r="A40" s="516" t="s">
        <v>378</v>
      </c>
      <c r="B40" s="516"/>
      <c r="C40" s="516"/>
      <c r="D40" s="517"/>
      <c r="E40" s="158">
        <v>102.34300250408501</v>
      </c>
      <c r="F40" s="322">
        <f t="shared" si="3"/>
        <v>1.5467015310404696E-2</v>
      </c>
    </row>
    <row r="41" spans="1:6" x14ac:dyDescent="0.2">
      <c r="A41" s="516" t="s">
        <v>366</v>
      </c>
      <c r="B41" s="516"/>
      <c r="C41" s="516"/>
      <c r="D41" s="517"/>
      <c r="E41" s="158">
        <v>-489.46510059016299</v>
      </c>
      <c r="F41" s="322">
        <f t="shared" si="3"/>
        <v>-7.3972465332299078E-2</v>
      </c>
    </row>
    <row r="42" spans="1:6" x14ac:dyDescent="0.2">
      <c r="A42" s="516" t="s">
        <v>92</v>
      </c>
      <c r="B42" s="516"/>
      <c r="C42" s="516"/>
      <c r="D42" s="516"/>
      <c r="E42" s="161">
        <v>0</v>
      </c>
      <c r="F42" s="321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373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6 A8:O28 B7:O7">
    <cfRule type="expression" dxfId="2" priority="4">
      <formula>$M5=MIN($M$5:$M$28)</formula>
    </cfRule>
  </conditionalFormatting>
  <conditionalFormatting sqref="A7">
    <cfRule type="expression" dxfId="1" priority="2">
      <formula>$M7=MIN($M$5:$M$28)</formula>
    </cfRule>
  </conditionalFormatting>
  <conditionalFormatting sqref="A29">
    <cfRule type="expression" dxfId="0" priority="1">
      <formula>$M29=MIN($M$5:$M$28)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 x14ac:dyDescent="0.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18.75" x14ac:dyDescent="0.3">
      <c r="A1" s="238" t="s">
        <v>343</v>
      </c>
      <c r="T1" s="326"/>
      <c r="U1" s="60"/>
      <c r="V1" s="60"/>
      <c r="W1" s="60"/>
      <c r="Y1" s="61"/>
      <c r="Z1" s="60"/>
      <c r="AC1" s="327"/>
      <c r="AF1" s="328"/>
      <c r="AH1" s="150" t="str">
        <f>Titulní!A35</f>
        <v>I. čtvrtletí 2021</v>
      </c>
    </row>
    <row r="2" spans="1:34" ht="6" customHeight="1" x14ac:dyDescent="0.2"/>
    <row r="3" spans="1:34" ht="12" customHeight="1" x14ac:dyDescent="0.2">
      <c r="F3" s="329"/>
      <c r="U3" s="329"/>
    </row>
    <row r="4" spans="1:34" ht="12" customHeight="1" x14ac:dyDescent="0.2"/>
    <row r="5" spans="1:34" s="25" customFormat="1" ht="12" customHeight="1" x14ac:dyDescent="0.2">
      <c r="A5" s="525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1"/>
      <c r="P5" s="525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</row>
    <row r="6" spans="1:34" s="25" customFormat="1" ht="12" customHeight="1" x14ac:dyDescent="0.2">
      <c r="A6" s="525"/>
      <c r="B6" s="526"/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309"/>
      <c r="O6" s="31"/>
      <c r="P6" s="525"/>
      <c r="Q6" s="527"/>
      <c r="R6" s="527"/>
      <c r="S6" s="527"/>
      <c r="T6" s="527"/>
      <c r="U6" s="527"/>
      <c r="V6" s="527"/>
      <c r="W6" s="527"/>
      <c r="X6" s="527"/>
      <c r="Y6" s="527"/>
      <c r="Z6" s="527"/>
      <c r="AA6" s="527"/>
      <c r="AB6" s="527"/>
      <c r="AC6" s="309"/>
    </row>
    <row r="7" spans="1:34" ht="12" customHeight="1" x14ac:dyDescent="0.2">
      <c r="A7" s="119"/>
      <c r="B7" s="71" t="s">
        <v>7</v>
      </c>
      <c r="C7" s="71" t="s">
        <v>20</v>
      </c>
      <c r="D7" s="71" t="s">
        <v>21</v>
      </c>
      <c r="E7" s="71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9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</row>
    <row r="8" spans="1:34" ht="12" customHeight="1" x14ac:dyDescent="0.2">
      <c r="A8" s="120" t="s">
        <v>156</v>
      </c>
      <c r="C8" s="71">
        <f>SUM('4.1'!B11:D11)</f>
        <v>628.66840800000023</v>
      </c>
      <c r="D8" s="71">
        <f>SUM('4.2'!B8:D8)</f>
        <v>0</v>
      </c>
      <c r="E8" s="71">
        <f>SUM('4.2'!B22:D22)</f>
        <v>0.47105300000000006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9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</row>
    <row r="9" spans="1:34" ht="12" customHeight="1" x14ac:dyDescent="0.2">
      <c r="A9" s="120" t="s">
        <v>155</v>
      </c>
      <c r="B9" s="71"/>
      <c r="C9" s="71">
        <f>SUM('4.1'!B12:D12)</f>
        <v>1.9312149999999999</v>
      </c>
      <c r="D9" s="71">
        <f>SUM('4.2'!B9:D9)</f>
        <v>0</v>
      </c>
      <c r="E9" s="71">
        <f>SUM('4.2'!B23:D23)</f>
        <v>648.09710299999995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9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</row>
    <row r="10" spans="1:34" ht="12" customHeight="1" x14ac:dyDescent="0.2">
      <c r="A10" s="120" t="s">
        <v>154</v>
      </c>
      <c r="B10" s="71"/>
      <c r="C10" s="71">
        <f>SUM('4.1'!B13:D13)</f>
        <v>738.39959900000008</v>
      </c>
      <c r="D10" s="71">
        <f>SUM('4.2'!B10:D10)</f>
        <v>0</v>
      </c>
      <c r="E10" s="71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9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</row>
    <row r="11" spans="1:34" ht="12" customHeight="1" x14ac:dyDescent="0.2">
      <c r="A11" s="120" t="s">
        <v>153</v>
      </c>
      <c r="B11" s="71"/>
      <c r="C11" s="71">
        <f>SUM('4.1'!B14:D14)</f>
        <v>8965.3225249999978</v>
      </c>
      <c r="D11" s="71">
        <f>SUM('4.2'!B11:D11)</f>
        <v>0</v>
      </c>
      <c r="E11" s="71">
        <f>SUM('4.2'!B25:D25)</f>
        <v>0.77520800000000012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9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</row>
    <row r="12" spans="1:34" ht="12" customHeight="1" x14ac:dyDescent="0.2">
      <c r="A12" s="120" t="s">
        <v>152</v>
      </c>
      <c r="B12" s="71"/>
      <c r="C12" s="71">
        <f>SUM('4.1'!B15:D15)</f>
        <v>0</v>
      </c>
      <c r="D12" s="71">
        <f>SUM('4.2'!B12:D12)</f>
        <v>0</v>
      </c>
      <c r="E12" s="71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9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</row>
    <row r="13" spans="1:34" ht="12" customHeight="1" x14ac:dyDescent="0.2">
      <c r="A13" s="120" t="s">
        <v>151</v>
      </c>
      <c r="B13" s="71"/>
      <c r="C13" s="71">
        <f>SUM('4.1'!B16:D16)</f>
        <v>18.922249000000001</v>
      </c>
      <c r="D13" s="71">
        <f>SUM('4.2'!B13:D13)</f>
        <v>0</v>
      </c>
      <c r="E13" s="71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9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</row>
    <row r="14" spans="1:34" ht="12" customHeight="1" x14ac:dyDescent="0.2">
      <c r="A14" s="120" t="s">
        <v>150</v>
      </c>
      <c r="B14" s="71"/>
      <c r="C14" s="71">
        <f>SUM('4.1'!B17:D17)</f>
        <v>6.6367899999999995</v>
      </c>
      <c r="D14" s="71">
        <f>SUM('4.2'!B14:D14)</f>
        <v>0</v>
      </c>
      <c r="E14" s="71">
        <f>SUM('4.2'!B28:D28)</f>
        <v>4.8989999999999997E-3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9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</row>
    <row r="15" spans="1:34" ht="12" customHeight="1" x14ac:dyDescent="0.2">
      <c r="A15" s="120" t="s">
        <v>149</v>
      </c>
      <c r="B15" s="71"/>
      <c r="C15" s="71">
        <f>SUM('4.1'!B18:D18)</f>
        <v>57.973357000000007</v>
      </c>
      <c r="D15" s="71">
        <f>SUM('4.2'!B15:D15)</f>
        <v>0</v>
      </c>
      <c r="E15" s="71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9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</row>
    <row r="16" spans="1:34" ht="12" customHeight="1" x14ac:dyDescent="0.2">
      <c r="A16" s="120" t="s">
        <v>148</v>
      </c>
      <c r="B16" s="71"/>
      <c r="C16" s="71">
        <f>SUM('4.1'!B19:D19)</f>
        <v>201.04572100000001</v>
      </c>
      <c r="D16" s="71">
        <f>SUM('4.2'!B16:D16)</f>
        <v>0</v>
      </c>
      <c r="E16" s="71">
        <f>SUM('4.2'!B30:D30)</f>
        <v>62.141759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9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</row>
    <row r="17" spans="1:29" ht="12" customHeight="1" x14ac:dyDescent="0.2">
      <c r="A17" s="120" t="s">
        <v>14</v>
      </c>
      <c r="C17" s="71">
        <f>SUM('4.1'!B20:D20)</f>
        <v>0</v>
      </c>
      <c r="D17" s="71">
        <f>SUM('4.2'!B17:D17)</f>
        <v>0</v>
      </c>
      <c r="E17" s="71">
        <f>SUM('4.2'!B31:D31)</f>
        <v>0.92018699999999998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9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</row>
    <row r="18" spans="1:29" ht="12" customHeight="1" x14ac:dyDescent="0.2">
      <c r="A18" s="120" t="s">
        <v>147</v>
      </c>
      <c r="B18" s="71"/>
      <c r="C18" s="71">
        <f>SUM('4.1'!B21:D21)</f>
        <v>3.0468739999999999</v>
      </c>
      <c r="D18" s="71">
        <f>SUM('4.2'!B18:D18)</f>
        <v>0</v>
      </c>
      <c r="E18" s="71">
        <f>SUM('4.2'!B32:D32)</f>
        <v>2.2521469999999999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9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</row>
    <row r="19" spans="1:29" ht="12" customHeight="1" x14ac:dyDescent="0.2">
      <c r="A19" s="120" t="s">
        <v>146</v>
      </c>
      <c r="B19" s="71"/>
      <c r="C19" s="71">
        <f>SUM('4.1'!B22:D22)</f>
        <v>217.45291400000002</v>
      </c>
      <c r="D19" s="71">
        <f>SUM('4.2'!B19:D19)</f>
        <v>1750.8281200000001</v>
      </c>
      <c r="E19" s="71">
        <f>SUM('4.2'!B33:D33)</f>
        <v>359.0355219999999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9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</row>
    <row r="20" spans="1:29" ht="12" customHeight="1" x14ac:dyDescent="0.2">
      <c r="A20" s="120" t="s">
        <v>213</v>
      </c>
      <c r="B20" s="71">
        <f>SUM('4.1'!B8:D8)</f>
        <v>7802.7797500000006</v>
      </c>
      <c r="C20" s="71"/>
      <c r="D20" s="71"/>
      <c r="E20" s="71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9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</row>
    <row r="21" spans="1:29" ht="12" customHeight="1" x14ac:dyDescent="0.2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9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</row>
    <row r="22" spans="1:29" ht="12" customHeight="1" x14ac:dyDescent="0.2">
      <c r="A22" s="69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9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</row>
    <row r="23" spans="1:29" ht="12" customHeight="1" x14ac:dyDescent="0.2">
      <c r="A23" s="69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9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</row>
    <row r="24" spans="1:29" ht="12" customHeight="1" x14ac:dyDescent="0.2">
      <c r="A24" s="69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9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</row>
    <row r="25" spans="1:29" ht="12" customHeight="1" x14ac:dyDescent="0.2">
      <c r="A25" s="69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9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</row>
    <row r="26" spans="1:29" ht="12" customHeight="1" x14ac:dyDescent="0.2">
      <c r="A26" s="69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9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</row>
    <row r="27" spans="1:29" ht="12" customHeight="1" x14ac:dyDescent="0.2">
      <c r="A27" s="69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9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</row>
    <row r="28" spans="1:29" ht="12" customHeight="1" x14ac:dyDescent="0.2">
      <c r="A28" s="6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9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</row>
    <row r="29" spans="1:29" ht="12" customHeight="1" x14ac:dyDescent="0.2">
      <c r="A29" s="69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9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</row>
    <row r="30" spans="1:29" ht="12" customHeight="1" x14ac:dyDescent="0.2">
      <c r="A30" s="69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9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</row>
    <row r="31" spans="1:29" ht="12" customHeight="1" x14ac:dyDescent="0.2">
      <c r="A31" s="69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325"/>
    </row>
    <row r="32" spans="1:29" ht="12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 x14ac:dyDescent="0.2">
      <c r="A34" s="523"/>
      <c r="B34" s="524"/>
      <c r="C34" s="524"/>
      <c r="D34" s="524"/>
      <c r="E34" s="331"/>
      <c r="F34" s="331"/>
      <c r="G34" s="523"/>
      <c r="H34" s="524"/>
      <c r="I34" s="524"/>
      <c r="J34" s="524"/>
      <c r="K34" s="331"/>
      <c r="L34" s="331"/>
      <c r="M34" s="22"/>
      <c r="N34" s="22"/>
      <c r="O34" s="22"/>
      <c r="P34" s="22"/>
    </row>
    <row r="35" spans="1:16" ht="12" customHeight="1" x14ac:dyDescent="0.2">
      <c r="A35" s="522"/>
      <c r="B35" s="522"/>
      <c r="C35" s="522"/>
      <c r="D35" s="522"/>
      <c r="E35" s="71"/>
      <c r="F35" s="32"/>
      <c r="G35" s="522"/>
      <c r="H35" s="522"/>
      <c r="I35" s="522"/>
      <c r="J35" s="522"/>
      <c r="K35" s="71"/>
      <c r="L35" s="32"/>
    </row>
    <row r="36" spans="1:16" ht="12" customHeight="1" x14ac:dyDescent="0.2">
      <c r="A36" s="522"/>
      <c r="B36" s="522"/>
      <c r="C36" s="522"/>
      <c r="D36" s="522"/>
      <c r="E36" s="71"/>
      <c r="F36" s="32"/>
      <c r="G36" s="522"/>
      <c r="H36" s="522"/>
      <c r="I36" s="522"/>
      <c r="J36" s="522"/>
      <c r="K36" s="71"/>
      <c r="L36" s="32"/>
    </row>
    <row r="37" spans="1:16" ht="12" customHeight="1" x14ac:dyDescent="0.2">
      <c r="A37" s="522"/>
      <c r="B37" s="522"/>
      <c r="C37" s="522"/>
      <c r="D37" s="522"/>
      <c r="E37" s="71"/>
      <c r="F37" s="32"/>
      <c r="G37" s="522"/>
      <c r="H37" s="522"/>
      <c r="I37" s="522"/>
      <c r="J37" s="522"/>
      <c r="K37" s="71"/>
      <c r="L37" s="32"/>
    </row>
    <row r="38" spans="1:16" ht="12" customHeight="1" x14ac:dyDescent="0.2">
      <c r="A38" s="522"/>
      <c r="B38" s="522"/>
      <c r="C38" s="522"/>
      <c r="D38" s="522"/>
      <c r="E38" s="71"/>
      <c r="F38" s="32"/>
      <c r="G38" s="522"/>
      <c r="H38" s="522"/>
      <c r="I38" s="522"/>
      <c r="J38" s="522"/>
      <c r="K38" s="71"/>
      <c r="L38" s="32"/>
    </row>
    <row r="39" spans="1:16" ht="12" customHeight="1" x14ac:dyDescent="0.2">
      <c r="A39" s="522"/>
      <c r="B39" s="522"/>
      <c r="C39" s="522"/>
      <c r="D39" s="522"/>
      <c r="E39" s="71"/>
      <c r="F39" s="32"/>
      <c r="G39" s="522"/>
      <c r="H39" s="522"/>
      <c r="I39" s="522"/>
      <c r="J39" s="522"/>
      <c r="K39" s="71"/>
      <c r="L39" s="32"/>
    </row>
    <row r="40" spans="1:16" ht="12" customHeight="1" x14ac:dyDescent="0.2">
      <c r="A40" s="522"/>
      <c r="B40" s="522"/>
      <c r="C40" s="522"/>
      <c r="D40" s="522"/>
      <c r="E40" s="71"/>
      <c r="F40" s="32"/>
      <c r="G40" s="522"/>
      <c r="H40" s="522"/>
      <c r="I40" s="522"/>
      <c r="J40" s="522"/>
      <c r="K40" s="71"/>
      <c r="L40" s="32"/>
    </row>
    <row r="41" spans="1:16" ht="12" customHeight="1" x14ac:dyDescent="0.2">
      <c r="A41" s="522"/>
      <c r="B41" s="522"/>
      <c r="C41" s="522"/>
      <c r="D41" s="522"/>
      <c r="E41" s="71"/>
      <c r="F41" s="32"/>
      <c r="G41" s="522"/>
      <c r="H41" s="522"/>
      <c r="I41" s="522"/>
      <c r="J41" s="522"/>
      <c r="K41" s="71"/>
      <c r="L41" s="32"/>
    </row>
    <row r="42" spans="1:16" ht="12" customHeight="1" x14ac:dyDescent="0.2">
      <c r="A42" s="522"/>
      <c r="B42" s="522"/>
      <c r="C42" s="522"/>
      <c r="D42" s="522"/>
      <c r="E42" s="71"/>
      <c r="F42" s="32"/>
      <c r="G42" s="522"/>
      <c r="H42" s="522"/>
      <c r="I42" s="522"/>
      <c r="J42" s="522"/>
      <c r="K42" s="71"/>
      <c r="L42" s="32"/>
    </row>
    <row r="43" spans="1:16" ht="12" customHeight="1" x14ac:dyDescent="0.2">
      <c r="A43" s="522"/>
      <c r="B43" s="522"/>
      <c r="C43" s="522"/>
      <c r="D43" s="522"/>
      <c r="E43" s="71"/>
      <c r="F43" s="32"/>
      <c r="G43" s="522"/>
      <c r="H43" s="522"/>
      <c r="I43" s="522"/>
      <c r="J43" s="522"/>
      <c r="K43" s="71"/>
      <c r="L43" s="32"/>
    </row>
    <row r="44" spans="1:16" ht="12" customHeight="1" x14ac:dyDescent="0.2">
      <c r="A44" s="522"/>
      <c r="B44" s="522"/>
      <c r="C44" s="522"/>
      <c r="D44" s="522"/>
      <c r="E44" s="71"/>
      <c r="F44" s="32"/>
      <c r="G44" s="522"/>
      <c r="H44" s="522"/>
      <c r="I44" s="522"/>
      <c r="J44" s="522"/>
      <c r="K44" s="71"/>
      <c r="L44" s="32"/>
    </row>
    <row r="45" spans="1:16" ht="12" customHeight="1" x14ac:dyDescent="0.2">
      <c r="A45" s="522"/>
      <c r="B45" s="522"/>
      <c r="C45" s="522"/>
      <c r="D45" s="522"/>
      <c r="E45" s="71"/>
      <c r="F45" s="32"/>
      <c r="G45" s="522"/>
      <c r="H45" s="522"/>
      <c r="I45" s="522"/>
      <c r="J45" s="522"/>
      <c r="K45" s="71"/>
      <c r="L45" s="32"/>
    </row>
    <row r="46" spans="1:16" ht="12" customHeight="1" x14ac:dyDescent="0.2">
      <c r="F46" s="325"/>
      <c r="L46" s="325"/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115" spans="1:2" x14ac:dyDescent="0.2">
      <c r="A115" s="310"/>
      <c r="B115" s="310"/>
    </row>
    <row r="116" spans="1:2" x14ac:dyDescent="0.2">
      <c r="A116" s="310"/>
      <c r="B116" s="310"/>
    </row>
    <row r="137" spans="1:2" x14ac:dyDescent="0.2">
      <c r="A137" s="310"/>
      <c r="B137" s="310"/>
    </row>
    <row r="138" spans="1:2" ht="12" customHeight="1" x14ac:dyDescent="0.2">
      <c r="A138" s="332"/>
      <c r="B138" s="332"/>
    </row>
    <row r="139" spans="1:2" x14ac:dyDescent="0.2">
      <c r="A139" s="332"/>
      <c r="B139" s="332"/>
    </row>
    <row r="140" spans="1:2" ht="12.75" customHeight="1" x14ac:dyDescent="0.2">
      <c r="B140" s="332"/>
    </row>
    <row r="141" spans="1:2" ht="12.75" customHeight="1" x14ac:dyDescent="0.2">
      <c r="B141" s="332"/>
    </row>
    <row r="142" spans="1:2" x14ac:dyDescent="0.2">
      <c r="B142" s="332"/>
    </row>
    <row r="143" spans="1:2" x14ac:dyDescent="0.2">
      <c r="B143" s="332"/>
    </row>
    <row r="144" spans="1:2" x14ac:dyDescent="0.2">
      <c r="B144" s="332"/>
    </row>
    <row r="145" spans="1:2" x14ac:dyDescent="0.2">
      <c r="B145" s="332"/>
    </row>
    <row r="146" spans="1:2" x14ac:dyDescent="0.2">
      <c r="B146" s="332"/>
    </row>
    <row r="147" spans="1:2" x14ac:dyDescent="0.2">
      <c r="B147" s="332"/>
    </row>
    <row r="148" spans="1:2" x14ac:dyDescent="0.2">
      <c r="B148" s="332"/>
    </row>
    <row r="149" spans="1:2" x14ac:dyDescent="0.2">
      <c r="B149" s="332"/>
    </row>
    <row r="150" spans="1:2" x14ac:dyDescent="0.2">
      <c r="B150" s="332"/>
    </row>
    <row r="151" spans="1:2" x14ac:dyDescent="0.2">
      <c r="B151" s="332"/>
    </row>
    <row r="152" spans="1:2" x14ac:dyDescent="0.2">
      <c r="B152" s="332"/>
    </row>
    <row r="153" spans="1:2" x14ac:dyDescent="0.2">
      <c r="B153" s="332"/>
    </row>
    <row r="154" spans="1:2" x14ac:dyDescent="0.2">
      <c r="B154" s="332"/>
    </row>
    <row r="155" spans="1:2" x14ac:dyDescent="0.2">
      <c r="B155" s="332"/>
    </row>
    <row r="156" spans="1:2" x14ac:dyDescent="0.2">
      <c r="B156" s="332"/>
    </row>
    <row r="157" spans="1:2" x14ac:dyDescent="0.2">
      <c r="B157" s="332"/>
    </row>
    <row r="158" spans="1:2" x14ac:dyDescent="0.2">
      <c r="B158" s="310"/>
    </row>
    <row r="159" spans="1:2" x14ac:dyDescent="0.2">
      <c r="B159" s="310"/>
    </row>
    <row r="160" spans="1:2" ht="12" customHeight="1" x14ac:dyDescent="0.2">
      <c r="A160" s="332"/>
      <c r="B160" s="310"/>
    </row>
    <row r="161" spans="1:2" x14ac:dyDescent="0.2">
      <c r="A161" s="332"/>
      <c r="B161" s="310"/>
    </row>
    <row r="162" spans="1:2" x14ac:dyDescent="0.2">
      <c r="A162" s="332"/>
      <c r="B162" s="310"/>
    </row>
    <row r="163" spans="1:2" ht="90" customHeight="1" x14ac:dyDescent="0.2">
      <c r="B163" s="310"/>
    </row>
    <row r="164" spans="1:2" x14ac:dyDescent="0.2">
      <c r="B164" s="310"/>
    </row>
    <row r="165" spans="1:2" x14ac:dyDescent="0.2">
      <c r="B165" s="310"/>
    </row>
    <row r="166" spans="1:2" x14ac:dyDescent="0.2">
      <c r="B166" s="310"/>
    </row>
    <row r="167" spans="1:2" x14ac:dyDescent="0.2">
      <c r="B167" s="310"/>
    </row>
    <row r="168" spans="1:2" x14ac:dyDescent="0.2">
      <c r="B168" s="310"/>
    </row>
    <row r="169" spans="1:2" x14ac:dyDescent="0.2">
      <c r="B169" s="310"/>
    </row>
    <row r="170" spans="1:2" x14ac:dyDescent="0.2">
      <c r="B170" s="310"/>
    </row>
    <row r="171" spans="1:2" x14ac:dyDescent="0.2">
      <c r="B171" s="310"/>
    </row>
    <row r="172" spans="1:2" x14ac:dyDescent="0.2">
      <c r="B172" s="310"/>
    </row>
    <row r="173" spans="1:2" x14ac:dyDescent="0.2">
      <c r="B173" s="310"/>
    </row>
    <row r="174" spans="1:2" x14ac:dyDescent="0.2">
      <c r="B174" s="310"/>
    </row>
    <row r="175" spans="1:2" x14ac:dyDescent="0.2">
      <c r="B175" s="310"/>
    </row>
    <row r="176" spans="1:2" x14ac:dyDescent="0.2">
      <c r="A176" s="332"/>
      <c r="B176" s="310"/>
    </row>
    <row r="177" spans="1:2" x14ac:dyDescent="0.2">
      <c r="A177" s="332"/>
      <c r="B177" s="310"/>
    </row>
    <row r="178" spans="1:2" x14ac:dyDescent="0.2">
      <c r="A178" s="332"/>
      <c r="B178" s="310"/>
    </row>
    <row r="179" spans="1:2" x14ac:dyDescent="0.2">
      <c r="A179" s="310"/>
      <c r="B179" s="310"/>
    </row>
    <row r="180" spans="1:2" x14ac:dyDescent="0.2">
      <c r="A180" s="310"/>
      <c r="B180" s="310"/>
    </row>
    <row r="181" spans="1:2" x14ac:dyDescent="0.2">
      <c r="A181" s="310"/>
      <c r="B181" s="310"/>
    </row>
    <row r="182" spans="1:2" x14ac:dyDescent="0.2">
      <c r="B182" s="310"/>
    </row>
    <row r="183" spans="1:2" x14ac:dyDescent="0.2">
      <c r="B183" s="310"/>
    </row>
    <row r="184" spans="1:2" x14ac:dyDescent="0.2">
      <c r="B184" s="310"/>
    </row>
    <row r="185" spans="1:2" x14ac:dyDescent="0.2">
      <c r="B185" s="310"/>
    </row>
    <row r="186" spans="1:2" x14ac:dyDescent="0.2">
      <c r="B186" s="310"/>
    </row>
    <row r="187" spans="1:2" x14ac:dyDescent="0.2">
      <c r="B187" s="310"/>
    </row>
    <row r="188" spans="1:2" x14ac:dyDescent="0.2">
      <c r="B188" s="310"/>
    </row>
    <row r="189" spans="1:2" x14ac:dyDescent="0.2">
      <c r="B189" s="310"/>
    </row>
    <row r="190" spans="1:2" x14ac:dyDescent="0.2">
      <c r="B190" s="310"/>
    </row>
    <row r="191" spans="1:2" x14ac:dyDescent="0.2">
      <c r="B191" s="310"/>
    </row>
    <row r="192" spans="1:2" x14ac:dyDescent="0.2">
      <c r="B192" s="310"/>
    </row>
    <row r="193" spans="1:2" x14ac:dyDescent="0.2">
      <c r="B193" s="310"/>
    </row>
    <row r="194" spans="1:2" x14ac:dyDescent="0.2">
      <c r="B194" s="310"/>
    </row>
    <row r="195" spans="1:2" x14ac:dyDescent="0.2">
      <c r="B195" s="310"/>
    </row>
    <row r="196" spans="1:2" x14ac:dyDescent="0.2">
      <c r="B196" s="310"/>
    </row>
    <row r="197" spans="1:2" x14ac:dyDescent="0.2">
      <c r="B197" s="310"/>
    </row>
    <row r="198" spans="1:2" x14ac:dyDescent="0.2">
      <c r="B198" s="310"/>
    </row>
    <row r="199" spans="1:2" x14ac:dyDescent="0.2">
      <c r="B199" s="310"/>
    </row>
    <row r="200" spans="1:2" x14ac:dyDescent="0.2">
      <c r="B200" s="310"/>
    </row>
    <row r="201" spans="1:2" x14ac:dyDescent="0.2">
      <c r="A201" s="310"/>
      <c r="B201" s="310"/>
    </row>
    <row r="202" spans="1:2" x14ac:dyDescent="0.2">
      <c r="A202" s="310"/>
      <c r="B202" s="310"/>
    </row>
    <row r="203" spans="1:2" ht="12.75" customHeight="1" x14ac:dyDescent="0.2">
      <c r="B203" s="310"/>
    </row>
    <row r="204" spans="1:2" ht="12" customHeight="1" x14ac:dyDescent="0.2">
      <c r="B204" s="310"/>
    </row>
    <row r="205" spans="1:2" x14ac:dyDescent="0.2">
      <c r="B205" s="310"/>
    </row>
    <row r="206" spans="1:2" x14ac:dyDescent="0.2">
      <c r="B206" s="310"/>
    </row>
    <row r="207" spans="1:2" x14ac:dyDescent="0.2">
      <c r="B207" s="310"/>
    </row>
    <row r="208" spans="1:2" x14ac:dyDescent="0.2">
      <c r="B208" s="310"/>
    </row>
    <row r="209" spans="1:2" x14ac:dyDescent="0.2">
      <c r="B209" s="310"/>
    </row>
    <row r="210" spans="1:2" x14ac:dyDescent="0.2">
      <c r="B210" s="310"/>
    </row>
    <row r="211" spans="1:2" x14ac:dyDescent="0.2">
      <c r="B211" s="310"/>
    </row>
    <row r="212" spans="1:2" x14ac:dyDescent="0.2">
      <c r="B212" s="310"/>
    </row>
    <row r="213" spans="1:2" x14ac:dyDescent="0.2">
      <c r="B213" s="310"/>
    </row>
    <row r="214" spans="1:2" x14ac:dyDescent="0.2">
      <c r="B214" s="310"/>
    </row>
    <row r="215" spans="1:2" x14ac:dyDescent="0.2">
      <c r="B215" s="310"/>
    </row>
    <row r="216" spans="1:2" x14ac:dyDescent="0.2">
      <c r="B216" s="310"/>
    </row>
    <row r="217" spans="1:2" x14ac:dyDescent="0.2">
      <c r="B217" s="310"/>
    </row>
    <row r="218" spans="1:2" x14ac:dyDescent="0.2">
      <c r="B218" s="310"/>
    </row>
    <row r="219" spans="1:2" x14ac:dyDescent="0.2">
      <c r="B219" s="310"/>
    </row>
    <row r="220" spans="1:2" x14ac:dyDescent="0.2">
      <c r="B220" s="310"/>
    </row>
    <row r="221" spans="1:2" x14ac:dyDescent="0.2">
      <c r="B221" s="310"/>
    </row>
    <row r="222" spans="1:2" x14ac:dyDescent="0.2">
      <c r="A222" s="332"/>
      <c r="B222" s="310"/>
    </row>
    <row r="223" spans="1:2" x14ac:dyDescent="0.2">
      <c r="A223" s="332"/>
      <c r="B223" s="310"/>
    </row>
    <row r="224" spans="1:2" x14ac:dyDescent="0.2">
      <c r="A224" s="332"/>
      <c r="B224" s="310"/>
    </row>
    <row r="225" spans="1:2" x14ac:dyDescent="0.2">
      <c r="A225" s="332"/>
      <c r="B225" s="310"/>
    </row>
    <row r="226" spans="1:2" x14ac:dyDescent="0.2">
      <c r="A226" s="332"/>
      <c r="B226" s="310"/>
    </row>
    <row r="227" spans="1:2" x14ac:dyDescent="0.2">
      <c r="A227" s="332"/>
      <c r="B227" s="310"/>
    </row>
    <row r="228" spans="1:2" x14ac:dyDescent="0.2">
      <c r="A228" s="332"/>
      <c r="B228" s="310"/>
    </row>
    <row r="229" spans="1:2" x14ac:dyDescent="0.2">
      <c r="A229" s="310"/>
      <c r="B229" s="310"/>
    </row>
  </sheetData>
  <mergeCells count="28">
    <mergeCell ref="A5:A6"/>
    <mergeCell ref="P5:P6"/>
    <mergeCell ref="B6:M6"/>
    <mergeCell ref="Q6:AB6"/>
    <mergeCell ref="A34:D34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G41:J4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48"/>
  <sheetViews>
    <sheetView showGridLines="0" zoomScaleNormal="100" zoomScaleSheetLayoutView="100" workbookViewId="0"/>
  </sheetViews>
  <sheetFormatPr defaultColWidth="9.140625" defaultRowHeight="12" x14ac:dyDescent="0.2"/>
  <cols>
    <col min="1" max="9" width="11" style="9" customWidth="1"/>
    <col min="10" max="16384" width="9.140625" style="9"/>
  </cols>
  <sheetData>
    <row r="1" spans="1:9" s="44" customFormat="1" ht="18.75" x14ac:dyDescent="0.3">
      <c r="A1" s="128" t="s">
        <v>363</v>
      </c>
    </row>
    <row r="2" spans="1:9" ht="6" customHeight="1" x14ac:dyDescent="0.2"/>
    <row r="3" spans="1:9" ht="14.25" customHeight="1" x14ac:dyDescent="0.2">
      <c r="A3" s="443" t="s">
        <v>416</v>
      </c>
      <c r="B3" s="443"/>
      <c r="C3" s="443"/>
      <c r="D3" s="443"/>
      <c r="E3" s="443"/>
      <c r="F3" s="443"/>
      <c r="G3" s="443"/>
      <c r="H3" s="443"/>
      <c r="I3" s="443"/>
    </row>
    <row r="4" spans="1:9" ht="14.25" customHeight="1" x14ac:dyDescent="0.2">
      <c r="A4" s="443"/>
      <c r="B4" s="443"/>
      <c r="C4" s="443"/>
      <c r="D4" s="443"/>
      <c r="E4" s="443"/>
      <c r="F4" s="443"/>
      <c r="G4" s="443"/>
      <c r="H4" s="443"/>
      <c r="I4" s="443"/>
    </row>
    <row r="5" spans="1:9" ht="15" customHeight="1" x14ac:dyDescent="0.2">
      <c r="A5" s="443"/>
      <c r="B5" s="443"/>
      <c r="C5" s="443"/>
      <c r="D5" s="443"/>
      <c r="E5" s="443"/>
      <c r="F5" s="443"/>
      <c r="G5" s="443"/>
      <c r="H5" s="443"/>
      <c r="I5" s="443"/>
    </row>
    <row r="6" spans="1:9" ht="17.100000000000001" customHeight="1" x14ac:dyDescent="0.2">
      <c r="A6" s="443"/>
      <c r="B6" s="443"/>
      <c r="C6" s="443"/>
      <c r="D6" s="443"/>
      <c r="E6" s="443"/>
      <c r="F6" s="443"/>
      <c r="G6" s="443"/>
      <c r="H6" s="443"/>
      <c r="I6" s="443"/>
    </row>
    <row r="7" spans="1:9" ht="17.100000000000001" customHeight="1" x14ac:dyDescent="0.2">
      <c r="A7" s="443"/>
      <c r="B7" s="443"/>
      <c r="C7" s="443"/>
      <c r="D7" s="443"/>
      <c r="E7" s="443"/>
      <c r="F7" s="443"/>
      <c r="G7" s="443"/>
      <c r="H7" s="443"/>
      <c r="I7" s="443"/>
    </row>
    <row r="8" spans="1:9" ht="17.100000000000001" customHeight="1" x14ac:dyDescent="0.2">
      <c r="A8" s="443"/>
      <c r="B8" s="443"/>
      <c r="C8" s="443"/>
      <c r="D8" s="443"/>
      <c r="E8" s="443"/>
      <c r="F8" s="443"/>
      <c r="G8" s="443"/>
      <c r="H8" s="443"/>
      <c r="I8" s="443"/>
    </row>
    <row r="9" spans="1:9" ht="17.100000000000001" customHeight="1" x14ac:dyDescent="0.2">
      <c r="A9" s="443"/>
      <c r="B9" s="443"/>
      <c r="C9" s="443"/>
      <c r="D9" s="443"/>
      <c r="E9" s="443"/>
      <c r="F9" s="443"/>
      <c r="G9" s="443"/>
      <c r="H9" s="443"/>
      <c r="I9" s="443"/>
    </row>
    <row r="10" spans="1:9" ht="17.100000000000001" customHeight="1" x14ac:dyDescent="0.2">
      <c r="A10" s="443"/>
      <c r="B10" s="443"/>
      <c r="C10" s="443"/>
      <c r="D10" s="443"/>
      <c r="E10" s="443"/>
      <c r="F10" s="443"/>
      <c r="G10" s="443"/>
      <c r="H10" s="443"/>
      <c r="I10" s="443"/>
    </row>
    <row r="11" spans="1:9" ht="17.100000000000001" customHeight="1" x14ac:dyDescent="0.2">
      <c r="A11" s="443"/>
      <c r="B11" s="443"/>
      <c r="C11" s="443"/>
      <c r="D11" s="443"/>
      <c r="E11" s="443"/>
      <c r="F11" s="443"/>
      <c r="G11" s="443"/>
      <c r="H11" s="443"/>
      <c r="I11" s="443"/>
    </row>
    <row r="12" spans="1:9" ht="17.100000000000001" customHeight="1" x14ac:dyDescent="0.2">
      <c r="A12" s="443"/>
      <c r="B12" s="443"/>
      <c r="C12" s="443"/>
      <c r="D12" s="443"/>
      <c r="E12" s="443"/>
      <c r="F12" s="443"/>
      <c r="G12" s="443"/>
      <c r="H12" s="443"/>
      <c r="I12" s="443"/>
    </row>
    <row r="13" spans="1:9" ht="17.100000000000001" customHeight="1" x14ac:dyDescent="0.2">
      <c r="A13" s="443"/>
      <c r="B13" s="443"/>
      <c r="C13" s="443"/>
      <c r="D13" s="443"/>
      <c r="E13" s="443"/>
      <c r="F13" s="443"/>
      <c r="G13" s="443"/>
      <c r="H13" s="443"/>
      <c r="I13" s="443"/>
    </row>
    <row r="14" spans="1:9" ht="17.100000000000001" customHeight="1" x14ac:dyDescent="0.2">
      <c r="A14" s="443"/>
      <c r="B14" s="443"/>
      <c r="C14" s="443"/>
      <c r="D14" s="443"/>
      <c r="E14" s="443"/>
      <c r="F14" s="443"/>
      <c r="G14" s="443"/>
      <c r="H14" s="443"/>
      <c r="I14" s="443"/>
    </row>
    <row r="15" spans="1:9" ht="17.100000000000001" customHeight="1" x14ac:dyDescent="0.2">
      <c r="A15" s="443"/>
      <c r="B15" s="443"/>
      <c r="C15" s="443"/>
      <c r="D15" s="443"/>
      <c r="E15" s="443"/>
      <c r="F15" s="443"/>
      <c r="G15" s="443"/>
      <c r="H15" s="443"/>
      <c r="I15" s="443"/>
    </row>
    <row r="16" spans="1:9" ht="17.100000000000001" customHeight="1" x14ac:dyDescent="0.2">
      <c r="A16" s="443"/>
      <c r="B16" s="443"/>
      <c r="C16" s="443"/>
      <c r="D16" s="443"/>
      <c r="E16" s="443"/>
      <c r="F16" s="443"/>
      <c r="G16" s="443"/>
      <c r="H16" s="443"/>
      <c r="I16" s="443"/>
    </row>
    <row r="17" spans="1:9" ht="17.100000000000001" customHeight="1" x14ac:dyDescent="0.2">
      <c r="A17" s="443"/>
      <c r="B17" s="443"/>
      <c r="C17" s="443"/>
      <c r="D17" s="443"/>
      <c r="E17" s="443"/>
      <c r="F17" s="443"/>
      <c r="G17" s="443"/>
      <c r="H17" s="443"/>
      <c r="I17" s="443"/>
    </row>
    <row r="18" spans="1:9" ht="17.100000000000001" customHeight="1" x14ac:dyDescent="0.2">
      <c r="A18" s="443"/>
      <c r="B18" s="443"/>
      <c r="C18" s="443"/>
      <c r="D18" s="443"/>
      <c r="E18" s="443"/>
      <c r="F18" s="443"/>
      <c r="G18" s="443"/>
      <c r="H18" s="443"/>
      <c r="I18" s="443"/>
    </row>
    <row r="19" spans="1:9" ht="17.100000000000001" customHeight="1" x14ac:dyDescent="0.2">
      <c r="A19" s="443"/>
      <c r="B19" s="443"/>
      <c r="C19" s="443"/>
      <c r="D19" s="443"/>
      <c r="E19" s="443"/>
      <c r="F19" s="443"/>
      <c r="G19" s="443"/>
      <c r="H19" s="443"/>
      <c r="I19" s="443"/>
    </row>
    <row r="20" spans="1:9" ht="17.100000000000001" customHeight="1" x14ac:dyDescent="0.2">
      <c r="A20" s="443"/>
      <c r="B20" s="443"/>
      <c r="C20" s="443"/>
      <c r="D20" s="443"/>
      <c r="E20" s="443"/>
      <c r="F20" s="443"/>
      <c r="G20" s="443"/>
      <c r="H20" s="443"/>
      <c r="I20" s="443"/>
    </row>
    <row r="21" spans="1:9" ht="17.100000000000001" customHeight="1" x14ac:dyDescent="0.2">
      <c r="A21" s="443"/>
      <c r="B21" s="443"/>
      <c r="C21" s="443"/>
      <c r="D21" s="443"/>
      <c r="E21" s="443"/>
      <c r="F21" s="443"/>
      <c r="G21" s="443"/>
      <c r="H21" s="443"/>
      <c r="I21" s="443"/>
    </row>
    <row r="22" spans="1:9" ht="17.100000000000001" customHeight="1" x14ac:dyDescent="0.2">
      <c r="A22" s="443"/>
      <c r="B22" s="443"/>
      <c r="C22" s="443"/>
      <c r="D22" s="443"/>
      <c r="E22" s="443"/>
      <c r="F22" s="443"/>
      <c r="G22" s="443"/>
      <c r="H22" s="443"/>
      <c r="I22" s="443"/>
    </row>
    <row r="23" spans="1:9" ht="17.100000000000001" customHeight="1" x14ac:dyDescent="0.2">
      <c r="A23" s="443"/>
      <c r="B23" s="443"/>
      <c r="C23" s="443"/>
      <c r="D23" s="443"/>
      <c r="E23" s="443"/>
      <c r="F23" s="443"/>
      <c r="G23" s="443"/>
      <c r="H23" s="443"/>
      <c r="I23" s="443"/>
    </row>
    <row r="24" spans="1:9" ht="17.100000000000001" customHeight="1" x14ac:dyDescent="0.2">
      <c r="A24" s="443"/>
      <c r="B24" s="443"/>
      <c r="C24" s="443"/>
      <c r="D24" s="443"/>
      <c r="E24" s="443"/>
      <c r="F24" s="443"/>
      <c r="G24" s="443"/>
      <c r="H24" s="443"/>
      <c r="I24" s="443"/>
    </row>
    <row r="25" spans="1:9" ht="17.100000000000001" customHeight="1" x14ac:dyDescent="0.2">
      <c r="A25" s="443"/>
      <c r="B25" s="443"/>
      <c r="C25" s="443"/>
      <c r="D25" s="443"/>
      <c r="E25" s="443"/>
      <c r="F25" s="443"/>
      <c r="G25" s="443"/>
      <c r="H25" s="443"/>
      <c r="I25" s="443"/>
    </row>
    <row r="26" spans="1:9" ht="17.100000000000001" customHeight="1" x14ac:dyDescent="0.2">
      <c r="A26" s="443"/>
      <c r="B26" s="443"/>
      <c r="C26" s="443"/>
      <c r="D26" s="443"/>
      <c r="E26" s="443"/>
      <c r="F26" s="443"/>
      <c r="G26" s="443"/>
      <c r="H26" s="443"/>
      <c r="I26" s="443"/>
    </row>
    <row r="27" spans="1:9" ht="17.100000000000001" customHeight="1" x14ac:dyDescent="0.2">
      <c r="A27" s="443"/>
      <c r="B27" s="443"/>
      <c r="C27" s="443"/>
      <c r="D27" s="443"/>
      <c r="E27" s="443"/>
      <c r="F27" s="443"/>
      <c r="G27" s="443"/>
      <c r="H27" s="443"/>
      <c r="I27" s="443"/>
    </row>
    <row r="28" spans="1:9" ht="17.100000000000001" customHeight="1" x14ac:dyDescent="0.2">
      <c r="A28" s="443"/>
      <c r="B28" s="443"/>
      <c r="C28" s="443"/>
      <c r="D28" s="443"/>
      <c r="E28" s="443"/>
      <c r="F28" s="443"/>
      <c r="G28" s="443"/>
      <c r="H28" s="443"/>
      <c r="I28" s="443"/>
    </row>
    <row r="29" spans="1:9" ht="17.100000000000001" customHeight="1" x14ac:dyDescent="0.2">
      <c r="A29" s="443"/>
      <c r="B29" s="443"/>
      <c r="C29" s="443"/>
      <c r="D29" s="443"/>
      <c r="E29" s="443"/>
      <c r="F29" s="443"/>
      <c r="G29" s="443"/>
      <c r="H29" s="443"/>
      <c r="I29" s="443"/>
    </row>
    <row r="30" spans="1:9" ht="12.75" customHeight="1" x14ac:dyDescent="0.2">
      <c r="A30" s="443"/>
      <c r="B30" s="443"/>
      <c r="C30" s="443"/>
      <c r="D30" s="443"/>
      <c r="E30" s="443"/>
      <c r="F30" s="443"/>
      <c r="G30" s="443"/>
      <c r="H30" s="443"/>
      <c r="I30" s="443"/>
    </row>
    <row r="31" spans="1:9" ht="17.100000000000001" customHeight="1" x14ac:dyDescent="0.2">
      <c r="A31" s="443"/>
      <c r="B31" s="443"/>
      <c r="C31" s="443"/>
      <c r="D31" s="443"/>
      <c r="E31" s="443"/>
      <c r="F31" s="443"/>
      <c r="G31" s="443"/>
      <c r="H31" s="443"/>
      <c r="I31" s="443"/>
    </row>
    <row r="32" spans="1:9" ht="17.100000000000001" customHeight="1" x14ac:dyDescent="0.2">
      <c r="A32" s="443"/>
      <c r="B32" s="443"/>
      <c r="C32" s="443"/>
      <c r="D32" s="443"/>
      <c r="E32" s="443"/>
      <c r="F32" s="443"/>
      <c r="G32" s="443"/>
      <c r="H32" s="443"/>
      <c r="I32" s="443"/>
    </row>
    <row r="33" spans="1:9" ht="17.100000000000001" customHeight="1" x14ac:dyDescent="0.2">
      <c r="A33" s="443"/>
      <c r="B33" s="443"/>
      <c r="C33" s="443"/>
      <c r="D33" s="443"/>
      <c r="E33" s="443"/>
      <c r="F33" s="443"/>
      <c r="G33" s="443"/>
      <c r="H33" s="443"/>
      <c r="I33" s="443"/>
    </row>
    <row r="34" spans="1:9" ht="17.100000000000001" customHeight="1" x14ac:dyDescent="0.2">
      <c r="A34" s="443"/>
      <c r="B34" s="443"/>
      <c r="C34" s="443"/>
      <c r="D34" s="443"/>
      <c r="E34" s="443"/>
      <c r="F34" s="443"/>
      <c r="G34" s="443"/>
      <c r="H34" s="443"/>
      <c r="I34" s="443"/>
    </row>
    <row r="35" spans="1:9" ht="12.75" customHeight="1" x14ac:dyDescent="0.2">
      <c r="A35" s="443"/>
      <c r="B35" s="443"/>
      <c r="C35" s="443"/>
      <c r="D35" s="443"/>
      <c r="E35" s="443"/>
      <c r="F35" s="443"/>
      <c r="G35" s="443"/>
      <c r="H35" s="443"/>
      <c r="I35" s="443"/>
    </row>
    <row r="36" spans="1:9" ht="18" customHeight="1" x14ac:dyDescent="0.2">
      <c r="A36" s="443"/>
      <c r="B36" s="443"/>
      <c r="C36" s="443"/>
      <c r="D36" s="443"/>
      <c r="E36" s="443"/>
      <c r="F36" s="443"/>
      <c r="G36" s="443"/>
      <c r="H36" s="443"/>
      <c r="I36" s="443"/>
    </row>
    <row r="37" spans="1:9" ht="12.75" customHeight="1" x14ac:dyDescent="0.2">
      <c r="A37" s="443"/>
      <c r="B37" s="443"/>
      <c r="C37" s="443"/>
      <c r="D37" s="443"/>
      <c r="E37" s="443"/>
      <c r="F37" s="443"/>
      <c r="G37" s="443"/>
      <c r="H37" s="443"/>
      <c r="I37" s="443"/>
    </row>
    <row r="38" spans="1:9" ht="12.75" customHeight="1" x14ac:dyDescent="0.2">
      <c r="A38" s="443"/>
      <c r="B38" s="443"/>
      <c r="C38" s="443"/>
      <c r="D38" s="443"/>
      <c r="E38" s="443"/>
      <c r="F38" s="443"/>
      <c r="G38" s="443"/>
      <c r="H38" s="443"/>
      <c r="I38" s="443"/>
    </row>
    <row r="39" spans="1:9" ht="12.75" customHeight="1" x14ac:dyDescent="0.2">
      <c r="A39" s="443"/>
      <c r="B39" s="443"/>
      <c r="C39" s="443"/>
      <c r="D39" s="443"/>
      <c r="E39" s="443"/>
      <c r="F39" s="443"/>
      <c r="G39" s="443"/>
      <c r="H39" s="443"/>
      <c r="I39" s="443"/>
    </row>
    <row r="40" spans="1:9" ht="12.75" customHeight="1" x14ac:dyDescent="0.2">
      <c r="A40" s="443"/>
      <c r="B40" s="443"/>
      <c r="C40" s="443"/>
      <c r="D40" s="443"/>
      <c r="E40" s="443"/>
      <c r="F40" s="443"/>
      <c r="G40" s="443"/>
      <c r="H40" s="443"/>
      <c r="I40" s="443"/>
    </row>
    <row r="41" spans="1:9" ht="13.5" customHeight="1" x14ac:dyDescent="0.2">
      <c r="A41" s="443"/>
      <c r="B41" s="443"/>
      <c r="C41" s="443"/>
      <c r="D41" s="443"/>
      <c r="E41" s="443"/>
      <c r="F41" s="443"/>
      <c r="G41" s="443"/>
      <c r="H41" s="443"/>
      <c r="I41" s="443"/>
    </row>
    <row r="42" spans="1:9" ht="12" customHeight="1" x14ac:dyDescent="0.2">
      <c r="A42" s="443"/>
      <c r="B42" s="443"/>
      <c r="C42" s="443"/>
      <c r="D42" s="443"/>
      <c r="E42" s="443"/>
      <c r="F42" s="443"/>
      <c r="G42" s="443"/>
      <c r="H42" s="443"/>
      <c r="I42" s="443"/>
    </row>
    <row r="43" spans="1:9" ht="12" customHeight="1" x14ac:dyDescent="0.2">
      <c r="A43" s="443"/>
      <c r="B43" s="443"/>
      <c r="C43" s="443"/>
      <c r="D43" s="443"/>
      <c r="E43" s="443"/>
      <c r="F43" s="443"/>
      <c r="G43" s="443"/>
      <c r="H43" s="443"/>
      <c r="I43" s="443"/>
    </row>
    <row r="44" spans="1:9" ht="12" customHeight="1" x14ac:dyDescent="0.2">
      <c r="A44" s="443"/>
      <c r="B44" s="443"/>
      <c r="C44" s="443"/>
      <c r="D44" s="443"/>
      <c r="E44" s="443"/>
      <c r="F44" s="443"/>
      <c r="G44" s="443"/>
      <c r="H44" s="443"/>
      <c r="I44" s="443"/>
    </row>
    <row r="45" spans="1:9" ht="12" customHeight="1" x14ac:dyDescent="0.2">
      <c r="A45" s="443"/>
      <c r="B45" s="443"/>
      <c r="C45" s="443"/>
      <c r="D45" s="443"/>
      <c r="E45" s="443"/>
      <c r="F45" s="443"/>
      <c r="G45" s="443"/>
      <c r="H45" s="443"/>
      <c r="I45" s="443"/>
    </row>
    <row r="46" spans="1:9" ht="12" customHeight="1" x14ac:dyDescent="0.2">
      <c r="A46" s="443"/>
      <c r="B46" s="443"/>
      <c r="C46" s="443"/>
      <c r="D46" s="443"/>
      <c r="E46" s="443"/>
      <c r="F46" s="443"/>
      <c r="G46" s="443"/>
      <c r="H46" s="443"/>
      <c r="I46" s="443"/>
    </row>
    <row r="47" spans="1:9" ht="12" customHeight="1" x14ac:dyDescent="0.2">
      <c r="A47" s="443"/>
      <c r="B47" s="443"/>
      <c r="C47" s="443"/>
      <c r="D47" s="443"/>
      <c r="E47" s="443"/>
      <c r="F47" s="443"/>
      <c r="G47" s="443"/>
      <c r="H47" s="443"/>
      <c r="I47" s="443"/>
    </row>
    <row r="48" spans="1:9" ht="12" customHeight="1" x14ac:dyDescent="0.2">
      <c r="A48" s="443"/>
      <c r="B48" s="443"/>
      <c r="C48" s="443"/>
      <c r="D48" s="443"/>
      <c r="E48" s="443"/>
      <c r="F48" s="443"/>
      <c r="G48" s="443"/>
      <c r="H48" s="443"/>
      <c r="I48" s="443"/>
    </row>
  </sheetData>
  <mergeCells count="1">
    <mergeCell ref="A3:I48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&amp;C&amp;"Calibri,Obyčejné"&amp;9&amp;P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N46"/>
  <sheetViews>
    <sheetView showGridLines="0" zoomScaleNormal="100" zoomScaleSheetLayoutView="100" workbookViewId="0"/>
  </sheetViews>
  <sheetFormatPr defaultColWidth="9.140625" defaultRowHeight="12" x14ac:dyDescent="0.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ht="18.75" x14ac:dyDescent="0.3">
      <c r="A1" s="130" t="s">
        <v>316</v>
      </c>
      <c r="N1" s="129" t="str">
        <f>Titulní!A35</f>
        <v>I. čtvrtletí 2021</v>
      </c>
    </row>
    <row r="2" spans="1:14" s="51" customFormat="1" ht="18.75" x14ac:dyDescent="0.3">
      <c r="A2" s="131" t="s">
        <v>317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4" ht="6" customHeight="1" x14ac:dyDescent="0.2">
      <c r="A3" s="6"/>
      <c r="B3" s="6"/>
      <c r="C3" s="6"/>
      <c r="D3" s="6"/>
      <c r="E3" s="6"/>
      <c r="F3" s="6"/>
      <c r="G3" s="6"/>
      <c r="H3" s="58"/>
      <c r="I3" s="58"/>
      <c r="J3" s="58"/>
      <c r="K3" s="58"/>
      <c r="L3" s="58"/>
      <c r="M3" s="58"/>
      <c r="N3" s="6"/>
    </row>
    <row r="4" spans="1:14" x14ac:dyDescent="0.2">
      <c r="A4" s="451"/>
      <c r="B4" s="453" t="s">
        <v>189</v>
      </c>
      <c r="C4" s="454"/>
      <c r="D4" s="455"/>
      <c r="E4" s="453" t="s">
        <v>191</v>
      </c>
      <c r="F4" s="454"/>
      <c r="G4" s="455"/>
      <c r="H4" s="453" t="s">
        <v>192</v>
      </c>
      <c r="I4" s="454"/>
      <c r="J4" s="455"/>
      <c r="K4" s="453" t="s">
        <v>193</v>
      </c>
      <c r="L4" s="454"/>
      <c r="M4" s="455"/>
      <c r="N4" s="459" t="s">
        <v>53</v>
      </c>
    </row>
    <row r="5" spans="1:14" x14ac:dyDescent="0.2">
      <c r="A5" s="452"/>
      <c r="B5" s="134" t="s">
        <v>60</v>
      </c>
      <c r="C5" s="135" t="s">
        <v>61</v>
      </c>
      <c r="D5" s="136" t="s">
        <v>62</v>
      </c>
      <c r="E5" s="134" t="s">
        <v>63</v>
      </c>
      <c r="F5" s="135" t="s">
        <v>64</v>
      </c>
      <c r="G5" s="136" t="s">
        <v>65</v>
      </c>
      <c r="H5" s="134" t="s">
        <v>66</v>
      </c>
      <c r="I5" s="135" t="s">
        <v>67</v>
      </c>
      <c r="J5" s="136" t="s">
        <v>68</v>
      </c>
      <c r="K5" s="134" t="s">
        <v>69</v>
      </c>
      <c r="L5" s="135" t="s">
        <v>70</v>
      </c>
      <c r="M5" s="136" t="s">
        <v>71</v>
      </c>
      <c r="N5" s="460"/>
    </row>
    <row r="6" spans="1:14" s="36" customFormat="1" ht="14.25" customHeight="1" x14ac:dyDescent="0.2">
      <c r="A6" s="446" t="s">
        <v>19</v>
      </c>
      <c r="B6" s="448">
        <f>SUM(B7:D7)</f>
        <v>22979.592465000002</v>
      </c>
      <c r="C6" s="449"/>
      <c r="D6" s="450"/>
      <c r="E6" s="456">
        <f>SUM(E7:G7)</f>
        <v>0</v>
      </c>
      <c r="F6" s="457"/>
      <c r="G6" s="458"/>
      <c r="H6" s="456">
        <f>SUM(H7:J7)</f>
        <v>0</v>
      </c>
      <c r="I6" s="457"/>
      <c r="J6" s="458"/>
      <c r="K6" s="456">
        <f>SUM(K7:M7)</f>
        <v>0</v>
      </c>
      <c r="L6" s="457"/>
      <c r="M6" s="458"/>
      <c r="N6" s="461">
        <f>SUM(N8:N15)</f>
        <v>22979.592465000002</v>
      </c>
    </row>
    <row r="7" spans="1:14" s="36" customFormat="1" ht="14.25" customHeight="1" x14ac:dyDescent="0.2">
      <c r="A7" s="447"/>
      <c r="B7" s="258">
        <f t="shared" ref="B7:M7" si="0">SUM(B8:B15)</f>
        <v>8248.619913999999</v>
      </c>
      <c r="C7" s="259">
        <f t="shared" si="0"/>
        <v>7239.5479620000024</v>
      </c>
      <c r="D7" s="260">
        <f t="shared" si="0"/>
        <v>7491.4245890000011</v>
      </c>
      <c r="E7" s="376">
        <f t="shared" si="0"/>
        <v>0</v>
      </c>
      <c r="F7" s="377">
        <f t="shared" si="0"/>
        <v>0</v>
      </c>
      <c r="G7" s="378">
        <f t="shared" si="0"/>
        <v>0</v>
      </c>
      <c r="H7" s="376">
        <f t="shared" si="0"/>
        <v>0</v>
      </c>
      <c r="I7" s="377">
        <f t="shared" si="0"/>
        <v>0</v>
      </c>
      <c r="J7" s="378">
        <f t="shared" si="0"/>
        <v>0</v>
      </c>
      <c r="K7" s="376">
        <f t="shared" si="0"/>
        <v>0</v>
      </c>
      <c r="L7" s="377">
        <f t="shared" si="0"/>
        <v>0</v>
      </c>
      <c r="M7" s="378">
        <f t="shared" si="0"/>
        <v>0</v>
      </c>
      <c r="N7" s="462"/>
    </row>
    <row r="8" spans="1:14" x14ac:dyDescent="0.2">
      <c r="A8" s="133" t="s">
        <v>0</v>
      </c>
      <c r="B8" s="137">
        <v>2740.0032099999999</v>
      </c>
      <c r="C8" s="138">
        <v>2466.9492500000001</v>
      </c>
      <c r="D8" s="139">
        <v>2595.8272900000002</v>
      </c>
      <c r="E8" s="370">
        <v>0</v>
      </c>
      <c r="F8" s="371">
        <v>0</v>
      </c>
      <c r="G8" s="372">
        <v>0</v>
      </c>
      <c r="H8" s="370">
        <v>0</v>
      </c>
      <c r="I8" s="371">
        <v>0</v>
      </c>
      <c r="J8" s="372">
        <v>0</v>
      </c>
      <c r="K8" s="370">
        <v>0</v>
      </c>
      <c r="L8" s="371">
        <v>0</v>
      </c>
      <c r="M8" s="372">
        <v>0</v>
      </c>
      <c r="N8" s="261">
        <f t="shared" ref="N8:N15" si="1">SUM(B8:M8)</f>
        <v>7802.7797500000006</v>
      </c>
    </row>
    <row r="9" spans="1:14" ht="12.75" customHeight="1" x14ac:dyDescent="0.2">
      <c r="A9" s="133" t="s">
        <v>15</v>
      </c>
      <c r="B9" s="140">
        <v>4142.273733</v>
      </c>
      <c r="C9" s="141">
        <v>3390.9286700000011</v>
      </c>
      <c r="D9" s="142">
        <v>3306.1972490000003</v>
      </c>
      <c r="E9" s="373">
        <v>0</v>
      </c>
      <c r="F9" s="374">
        <v>0</v>
      </c>
      <c r="G9" s="375">
        <v>0</v>
      </c>
      <c r="H9" s="373">
        <v>0</v>
      </c>
      <c r="I9" s="374">
        <v>0</v>
      </c>
      <c r="J9" s="375">
        <v>0</v>
      </c>
      <c r="K9" s="373">
        <v>0</v>
      </c>
      <c r="L9" s="374">
        <v>0</v>
      </c>
      <c r="M9" s="375">
        <v>0</v>
      </c>
      <c r="N9" s="261">
        <f t="shared" si="1"/>
        <v>10839.399652000002</v>
      </c>
    </row>
    <row r="10" spans="1:14" x14ac:dyDescent="0.2">
      <c r="A10" s="133" t="s">
        <v>16</v>
      </c>
      <c r="B10" s="140">
        <v>585.33216000000004</v>
      </c>
      <c r="C10" s="141">
        <v>516.67357000000004</v>
      </c>
      <c r="D10" s="142">
        <v>648.82239000000004</v>
      </c>
      <c r="E10" s="373">
        <v>0</v>
      </c>
      <c r="F10" s="374">
        <v>0</v>
      </c>
      <c r="G10" s="375">
        <v>0</v>
      </c>
      <c r="H10" s="373">
        <v>0</v>
      </c>
      <c r="I10" s="374">
        <v>0</v>
      </c>
      <c r="J10" s="375">
        <v>0</v>
      </c>
      <c r="K10" s="373">
        <v>0</v>
      </c>
      <c r="L10" s="374">
        <v>0</v>
      </c>
      <c r="M10" s="375">
        <v>0</v>
      </c>
      <c r="N10" s="261">
        <f t="shared" si="1"/>
        <v>1750.8281200000001</v>
      </c>
    </row>
    <row r="11" spans="1:14" ht="12.75" customHeight="1" x14ac:dyDescent="0.2">
      <c r="A11" s="133" t="s">
        <v>17</v>
      </c>
      <c r="B11" s="140">
        <v>375.13717800000029</v>
      </c>
      <c r="C11" s="141">
        <v>335.3617060000002</v>
      </c>
      <c r="D11" s="142">
        <v>363.19899400000077</v>
      </c>
      <c r="E11" s="373">
        <v>0</v>
      </c>
      <c r="F11" s="374">
        <v>0</v>
      </c>
      <c r="G11" s="375">
        <v>0</v>
      </c>
      <c r="H11" s="373">
        <v>0</v>
      </c>
      <c r="I11" s="374">
        <v>0</v>
      </c>
      <c r="J11" s="375">
        <v>0</v>
      </c>
      <c r="K11" s="373">
        <v>0</v>
      </c>
      <c r="L11" s="374">
        <v>0</v>
      </c>
      <c r="M11" s="375">
        <v>0</v>
      </c>
      <c r="N11" s="261">
        <f t="shared" si="1"/>
        <v>1073.6978780000013</v>
      </c>
    </row>
    <row r="12" spans="1:14" ht="12.75" customHeight="1" x14ac:dyDescent="0.2">
      <c r="A12" s="133" t="s">
        <v>3</v>
      </c>
      <c r="B12" s="140">
        <v>189.31709200000003</v>
      </c>
      <c r="C12" s="141">
        <v>292.02848499999982</v>
      </c>
      <c r="D12" s="142">
        <v>244.6830779999998</v>
      </c>
      <c r="E12" s="373">
        <v>0</v>
      </c>
      <c r="F12" s="374">
        <v>0</v>
      </c>
      <c r="G12" s="375">
        <v>0</v>
      </c>
      <c r="H12" s="373">
        <v>0</v>
      </c>
      <c r="I12" s="374">
        <v>0</v>
      </c>
      <c r="J12" s="375">
        <v>0</v>
      </c>
      <c r="K12" s="373">
        <v>0</v>
      </c>
      <c r="L12" s="374">
        <v>0</v>
      </c>
      <c r="M12" s="375">
        <v>0</v>
      </c>
      <c r="N12" s="261">
        <f t="shared" si="1"/>
        <v>726.02865499999962</v>
      </c>
    </row>
    <row r="13" spans="1:14" ht="12.75" customHeight="1" x14ac:dyDescent="0.2">
      <c r="A13" s="133" t="s">
        <v>18</v>
      </c>
      <c r="B13" s="140">
        <v>118.53997</v>
      </c>
      <c r="C13" s="141">
        <v>107.600566</v>
      </c>
      <c r="D13" s="142">
        <v>93.230910000000009</v>
      </c>
      <c r="E13" s="373">
        <v>0</v>
      </c>
      <c r="F13" s="374">
        <v>0</v>
      </c>
      <c r="G13" s="375">
        <v>0</v>
      </c>
      <c r="H13" s="373">
        <v>0</v>
      </c>
      <c r="I13" s="374">
        <v>0</v>
      </c>
      <c r="J13" s="375">
        <v>0</v>
      </c>
      <c r="K13" s="373">
        <v>0</v>
      </c>
      <c r="L13" s="374">
        <v>0</v>
      </c>
      <c r="M13" s="375">
        <v>0</v>
      </c>
      <c r="N13" s="261">
        <f t="shared" si="1"/>
        <v>319.37144599999999</v>
      </c>
    </row>
    <row r="14" spans="1:14" ht="12.75" customHeight="1" x14ac:dyDescent="0.2">
      <c r="A14" s="133" t="s">
        <v>1</v>
      </c>
      <c r="B14" s="140">
        <v>54.126023000000046</v>
      </c>
      <c r="C14" s="141">
        <v>44.859880999999966</v>
      </c>
      <c r="D14" s="142">
        <v>55.436096999999933</v>
      </c>
      <c r="E14" s="373">
        <v>0</v>
      </c>
      <c r="F14" s="374">
        <v>0</v>
      </c>
      <c r="G14" s="375">
        <v>0</v>
      </c>
      <c r="H14" s="373">
        <v>0</v>
      </c>
      <c r="I14" s="374">
        <v>0</v>
      </c>
      <c r="J14" s="375">
        <v>0</v>
      </c>
      <c r="K14" s="373">
        <v>0</v>
      </c>
      <c r="L14" s="374">
        <v>0</v>
      </c>
      <c r="M14" s="375">
        <v>0</v>
      </c>
      <c r="N14" s="261">
        <f t="shared" si="1"/>
        <v>154.42200099999994</v>
      </c>
    </row>
    <row r="15" spans="1:14" ht="12.75" customHeight="1" x14ac:dyDescent="0.2">
      <c r="A15" s="133" t="s">
        <v>2</v>
      </c>
      <c r="B15" s="137">
        <v>43.890548000000308</v>
      </c>
      <c r="C15" s="138">
        <v>85.145834000000576</v>
      </c>
      <c r="D15" s="139">
        <v>184.02858099999952</v>
      </c>
      <c r="E15" s="370">
        <v>0</v>
      </c>
      <c r="F15" s="371">
        <v>0</v>
      </c>
      <c r="G15" s="372">
        <v>0</v>
      </c>
      <c r="H15" s="370">
        <v>0</v>
      </c>
      <c r="I15" s="371">
        <v>0</v>
      </c>
      <c r="J15" s="372">
        <v>0</v>
      </c>
      <c r="K15" s="370">
        <v>0</v>
      </c>
      <c r="L15" s="371">
        <v>0</v>
      </c>
      <c r="M15" s="372">
        <v>0</v>
      </c>
      <c r="N15" s="261">
        <f t="shared" si="1"/>
        <v>313.06496300000038</v>
      </c>
    </row>
    <row r="16" spans="1:14" ht="12.75" customHeight="1" x14ac:dyDescent="0.2">
      <c r="A16" s="446" t="s">
        <v>205</v>
      </c>
      <c r="B16" s="448">
        <f>SUM(B17:D17)</f>
        <v>1446.9098919999999</v>
      </c>
      <c r="C16" s="449"/>
      <c r="D16" s="450"/>
      <c r="E16" s="456">
        <f>SUM(E17:G17)</f>
        <v>0</v>
      </c>
      <c r="F16" s="457"/>
      <c r="G16" s="458"/>
      <c r="H16" s="456">
        <f>SUM(H17:J17)</f>
        <v>0</v>
      </c>
      <c r="I16" s="457"/>
      <c r="J16" s="458"/>
      <c r="K16" s="456">
        <f>SUM(K17:M17)</f>
        <v>0</v>
      </c>
      <c r="L16" s="457"/>
      <c r="M16" s="458"/>
      <c r="N16" s="461">
        <f>SUM(N18:N25)</f>
        <v>1446.9098919999999</v>
      </c>
    </row>
    <row r="17" spans="1:14" s="36" customFormat="1" ht="12.75" customHeight="1" x14ac:dyDescent="0.2">
      <c r="A17" s="463"/>
      <c r="B17" s="258">
        <f t="shared" ref="B17:M17" si="2">SUM(B18:B25)</f>
        <v>520.36753699999997</v>
      </c>
      <c r="C17" s="259">
        <f t="shared" si="2"/>
        <v>459.17303399999997</v>
      </c>
      <c r="D17" s="260">
        <f t="shared" si="2"/>
        <v>467.36932099999996</v>
      </c>
      <c r="E17" s="376">
        <f t="shared" si="2"/>
        <v>0</v>
      </c>
      <c r="F17" s="377">
        <f t="shared" si="2"/>
        <v>0</v>
      </c>
      <c r="G17" s="378">
        <f t="shared" si="2"/>
        <v>0</v>
      </c>
      <c r="H17" s="376">
        <f t="shared" si="2"/>
        <v>0</v>
      </c>
      <c r="I17" s="377">
        <f t="shared" si="2"/>
        <v>0</v>
      </c>
      <c r="J17" s="378">
        <f t="shared" si="2"/>
        <v>0</v>
      </c>
      <c r="K17" s="376">
        <f t="shared" si="2"/>
        <v>0</v>
      </c>
      <c r="L17" s="377">
        <f t="shared" si="2"/>
        <v>0</v>
      </c>
      <c r="M17" s="378">
        <f t="shared" si="2"/>
        <v>0</v>
      </c>
      <c r="N17" s="462"/>
    </row>
    <row r="18" spans="1:14" ht="12.75" customHeight="1" x14ac:dyDescent="0.2">
      <c r="A18" s="133" t="s">
        <v>0</v>
      </c>
      <c r="B18" s="137">
        <v>143.08420000000001</v>
      </c>
      <c r="C18" s="138">
        <v>131.05805000000001</v>
      </c>
      <c r="D18" s="139">
        <v>138.96370999999999</v>
      </c>
      <c r="E18" s="370">
        <v>0</v>
      </c>
      <c r="F18" s="371">
        <v>0</v>
      </c>
      <c r="G18" s="372">
        <v>0</v>
      </c>
      <c r="H18" s="370">
        <v>0</v>
      </c>
      <c r="I18" s="371">
        <v>0</v>
      </c>
      <c r="J18" s="372">
        <v>0</v>
      </c>
      <c r="K18" s="370">
        <v>0</v>
      </c>
      <c r="L18" s="371">
        <v>0</v>
      </c>
      <c r="M18" s="372">
        <v>0</v>
      </c>
      <c r="N18" s="261">
        <f t="shared" ref="N18:N25" si="3">SUM(B18:M18)</f>
        <v>413.10595999999998</v>
      </c>
    </row>
    <row r="19" spans="1:14" ht="12.75" customHeight="1" x14ac:dyDescent="0.2">
      <c r="A19" s="133" t="s">
        <v>15</v>
      </c>
      <c r="B19" s="140">
        <v>344.33298900000011</v>
      </c>
      <c r="C19" s="141">
        <v>297.02016400000002</v>
      </c>
      <c r="D19" s="142">
        <v>293.10017900000003</v>
      </c>
      <c r="E19" s="373">
        <v>0</v>
      </c>
      <c r="F19" s="374">
        <v>0</v>
      </c>
      <c r="G19" s="375">
        <v>0</v>
      </c>
      <c r="H19" s="373">
        <v>0</v>
      </c>
      <c r="I19" s="374">
        <v>0</v>
      </c>
      <c r="J19" s="375">
        <v>0</v>
      </c>
      <c r="K19" s="373">
        <v>0</v>
      </c>
      <c r="L19" s="374">
        <v>0</v>
      </c>
      <c r="M19" s="375">
        <v>0</v>
      </c>
      <c r="N19" s="261">
        <f t="shared" si="3"/>
        <v>934.45333200000016</v>
      </c>
    </row>
    <row r="20" spans="1:14" ht="12.75" customHeight="1" x14ac:dyDescent="0.2">
      <c r="A20" s="133" t="s">
        <v>16</v>
      </c>
      <c r="B20" s="140">
        <v>8.797841</v>
      </c>
      <c r="C20" s="141">
        <v>8.1545090000000009</v>
      </c>
      <c r="D20" s="142">
        <v>10.241724000000001</v>
      </c>
      <c r="E20" s="373">
        <v>0</v>
      </c>
      <c r="F20" s="374">
        <v>0</v>
      </c>
      <c r="G20" s="375">
        <v>0</v>
      </c>
      <c r="H20" s="373">
        <v>0</v>
      </c>
      <c r="I20" s="374">
        <v>0</v>
      </c>
      <c r="J20" s="375">
        <v>0</v>
      </c>
      <c r="K20" s="373">
        <v>0</v>
      </c>
      <c r="L20" s="374">
        <v>0</v>
      </c>
      <c r="M20" s="375">
        <v>0</v>
      </c>
      <c r="N20" s="261">
        <f t="shared" si="3"/>
        <v>27.194074000000004</v>
      </c>
    </row>
    <row r="21" spans="1:14" ht="12.75" customHeight="1" x14ac:dyDescent="0.2">
      <c r="A21" s="133" t="s">
        <v>17</v>
      </c>
      <c r="B21" s="140">
        <v>19.46800199999992</v>
      </c>
      <c r="C21" s="141">
        <v>17.797656999999955</v>
      </c>
      <c r="D21" s="142">
        <v>19.573122999999974</v>
      </c>
      <c r="E21" s="373">
        <v>0</v>
      </c>
      <c r="F21" s="374">
        <v>0</v>
      </c>
      <c r="G21" s="375">
        <v>0</v>
      </c>
      <c r="H21" s="373">
        <v>0</v>
      </c>
      <c r="I21" s="374">
        <v>0</v>
      </c>
      <c r="J21" s="375">
        <v>0</v>
      </c>
      <c r="K21" s="373">
        <v>0</v>
      </c>
      <c r="L21" s="374">
        <v>0</v>
      </c>
      <c r="M21" s="375">
        <v>0</v>
      </c>
      <c r="N21" s="261">
        <f t="shared" si="3"/>
        <v>56.838781999999846</v>
      </c>
    </row>
    <row r="22" spans="1:14" ht="12.75" customHeight="1" x14ac:dyDescent="0.2">
      <c r="A22" s="133" t="s">
        <v>3</v>
      </c>
      <c r="B22" s="140">
        <v>1.6100149999999962</v>
      </c>
      <c r="C22" s="141">
        <v>2.1235729999999968</v>
      </c>
      <c r="D22" s="142">
        <v>1.9580289999999949</v>
      </c>
      <c r="E22" s="373">
        <v>0</v>
      </c>
      <c r="F22" s="374">
        <v>0</v>
      </c>
      <c r="G22" s="375">
        <v>0</v>
      </c>
      <c r="H22" s="373">
        <v>0</v>
      </c>
      <c r="I22" s="374">
        <v>0</v>
      </c>
      <c r="J22" s="375">
        <v>0</v>
      </c>
      <c r="K22" s="373">
        <v>0</v>
      </c>
      <c r="L22" s="374">
        <v>0</v>
      </c>
      <c r="M22" s="375">
        <v>0</v>
      </c>
      <c r="N22" s="261">
        <f t="shared" si="3"/>
        <v>5.6916169999999884</v>
      </c>
    </row>
    <row r="23" spans="1:14" ht="12.75" customHeight="1" x14ac:dyDescent="0.2">
      <c r="A23" s="133" t="s">
        <v>18</v>
      </c>
      <c r="B23" s="140">
        <v>1.5622400000000001</v>
      </c>
      <c r="C23" s="141">
        <v>1.4921300000000002</v>
      </c>
      <c r="D23" s="142">
        <v>1.2663599999999999</v>
      </c>
      <c r="E23" s="373">
        <v>0</v>
      </c>
      <c r="F23" s="374">
        <v>0</v>
      </c>
      <c r="G23" s="375">
        <v>0</v>
      </c>
      <c r="H23" s="373">
        <v>0</v>
      </c>
      <c r="I23" s="374">
        <v>0</v>
      </c>
      <c r="J23" s="375">
        <v>0</v>
      </c>
      <c r="K23" s="373">
        <v>0</v>
      </c>
      <c r="L23" s="374">
        <v>0</v>
      </c>
      <c r="M23" s="375">
        <v>0</v>
      </c>
      <c r="N23" s="261">
        <f t="shared" si="3"/>
        <v>4.3207300000000002</v>
      </c>
    </row>
    <row r="24" spans="1:14" ht="12.75" customHeight="1" x14ac:dyDescent="0.2">
      <c r="A24" s="133" t="s">
        <v>1</v>
      </c>
      <c r="B24" s="140">
        <v>0.71077899999999961</v>
      </c>
      <c r="C24" s="141">
        <v>0.56262000000000001</v>
      </c>
      <c r="D24" s="142">
        <v>0.71686500000000009</v>
      </c>
      <c r="E24" s="373">
        <v>0</v>
      </c>
      <c r="F24" s="374">
        <v>0</v>
      </c>
      <c r="G24" s="375">
        <v>0</v>
      </c>
      <c r="H24" s="373">
        <v>0</v>
      </c>
      <c r="I24" s="374">
        <v>0</v>
      </c>
      <c r="J24" s="375">
        <v>0</v>
      </c>
      <c r="K24" s="373">
        <v>0</v>
      </c>
      <c r="L24" s="374">
        <v>0</v>
      </c>
      <c r="M24" s="375">
        <v>0</v>
      </c>
      <c r="N24" s="261">
        <f t="shared" si="3"/>
        <v>1.9902639999999996</v>
      </c>
    </row>
    <row r="25" spans="1:14" ht="12.75" customHeight="1" x14ac:dyDescent="0.2">
      <c r="A25" s="133" t="s">
        <v>2</v>
      </c>
      <c r="B25" s="137">
        <v>0.80147099999999682</v>
      </c>
      <c r="C25" s="138">
        <v>0.96433099999999716</v>
      </c>
      <c r="D25" s="139">
        <v>1.5493309999999898</v>
      </c>
      <c r="E25" s="370">
        <v>0</v>
      </c>
      <c r="F25" s="371">
        <v>0</v>
      </c>
      <c r="G25" s="372">
        <v>0</v>
      </c>
      <c r="H25" s="370">
        <v>0</v>
      </c>
      <c r="I25" s="371">
        <v>0</v>
      </c>
      <c r="J25" s="372">
        <v>0</v>
      </c>
      <c r="K25" s="370">
        <v>0</v>
      </c>
      <c r="L25" s="371">
        <v>0</v>
      </c>
      <c r="M25" s="372">
        <v>0</v>
      </c>
      <c r="N25" s="261">
        <f t="shared" si="3"/>
        <v>3.3151329999999839</v>
      </c>
    </row>
    <row r="26" spans="1:14" ht="12.75" customHeight="1" x14ac:dyDescent="0.2">
      <c r="A26" s="446" t="s">
        <v>206</v>
      </c>
      <c r="B26" s="448">
        <f>SUM(B27:D27)</f>
        <v>346.89783799999992</v>
      </c>
      <c r="C26" s="449"/>
      <c r="D26" s="450"/>
      <c r="E26" s="456">
        <f>SUM(E27:G27)</f>
        <v>0</v>
      </c>
      <c r="F26" s="457"/>
      <c r="G26" s="458"/>
      <c r="H26" s="456">
        <f>SUM(H27:J27)</f>
        <v>0</v>
      </c>
      <c r="I26" s="457"/>
      <c r="J26" s="458"/>
      <c r="K26" s="456">
        <f>SUM(K27:M27)</f>
        <v>0</v>
      </c>
      <c r="L26" s="457"/>
      <c r="M26" s="458"/>
      <c r="N26" s="461">
        <f>SUM(N28:N31)</f>
        <v>346.89783799999998</v>
      </c>
    </row>
    <row r="27" spans="1:14" s="36" customFormat="1" ht="13.5" customHeight="1" x14ac:dyDescent="0.2">
      <c r="A27" s="463"/>
      <c r="B27" s="258">
        <f t="shared" ref="B27:M27" si="4">SUM(B28:B31)</f>
        <v>122.26726499999999</v>
      </c>
      <c r="C27" s="259">
        <f t="shared" si="4"/>
        <v>112.16369899999997</v>
      </c>
      <c r="D27" s="260">
        <f t="shared" si="4"/>
        <v>112.46687399999998</v>
      </c>
      <c r="E27" s="376">
        <f t="shared" si="4"/>
        <v>0</v>
      </c>
      <c r="F27" s="377">
        <f t="shared" si="4"/>
        <v>0</v>
      </c>
      <c r="G27" s="378">
        <f t="shared" si="4"/>
        <v>0</v>
      </c>
      <c r="H27" s="376">
        <f t="shared" si="4"/>
        <v>0</v>
      </c>
      <c r="I27" s="377">
        <f t="shared" si="4"/>
        <v>0</v>
      </c>
      <c r="J27" s="378">
        <f t="shared" si="4"/>
        <v>0</v>
      </c>
      <c r="K27" s="376">
        <f t="shared" si="4"/>
        <v>0</v>
      </c>
      <c r="L27" s="377">
        <f t="shared" si="4"/>
        <v>0</v>
      </c>
      <c r="M27" s="378">
        <f t="shared" si="4"/>
        <v>0</v>
      </c>
      <c r="N27" s="462"/>
    </row>
    <row r="28" spans="1:14" ht="12" customHeight="1" x14ac:dyDescent="0.2">
      <c r="A28" s="133" t="s">
        <v>0</v>
      </c>
      <c r="B28" s="137">
        <v>0.48179999999999995</v>
      </c>
      <c r="C28" s="138">
        <v>0.41158</v>
      </c>
      <c r="D28" s="139">
        <v>0.48401</v>
      </c>
      <c r="E28" s="370">
        <v>0</v>
      </c>
      <c r="F28" s="371">
        <v>0</v>
      </c>
      <c r="G28" s="372">
        <v>0</v>
      </c>
      <c r="H28" s="370">
        <v>0</v>
      </c>
      <c r="I28" s="371">
        <v>0</v>
      </c>
      <c r="J28" s="372">
        <v>0</v>
      </c>
      <c r="K28" s="370">
        <v>0</v>
      </c>
      <c r="L28" s="371">
        <v>0</v>
      </c>
      <c r="M28" s="372">
        <v>0</v>
      </c>
      <c r="N28" s="261">
        <f>SUM(B28:M28)</f>
        <v>1.3773899999999999</v>
      </c>
    </row>
    <row r="29" spans="1:14" ht="12.75" customHeight="1" x14ac:dyDescent="0.2">
      <c r="A29" s="133" t="s">
        <v>15</v>
      </c>
      <c r="B29" s="140">
        <v>116.64026099999998</v>
      </c>
      <c r="C29" s="141">
        <v>107.24718099999997</v>
      </c>
      <c r="D29" s="142">
        <v>107.19407199999998</v>
      </c>
      <c r="E29" s="373">
        <v>0</v>
      </c>
      <c r="F29" s="374">
        <v>0</v>
      </c>
      <c r="G29" s="375">
        <v>0</v>
      </c>
      <c r="H29" s="373">
        <v>0</v>
      </c>
      <c r="I29" s="374">
        <v>0</v>
      </c>
      <c r="J29" s="375">
        <v>0</v>
      </c>
      <c r="K29" s="373">
        <v>0</v>
      </c>
      <c r="L29" s="374">
        <v>0</v>
      </c>
      <c r="M29" s="375">
        <v>0</v>
      </c>
      <c r="N29" s="261">
        <f>SUM(B29:M29)</f>
        <v>331.08151399999997</v>
      </c>
    </row>
    <row r="30" spans="1:14" ht="12.75" customHeight="1" x14ac:dyDescent="0.2">
      <c r="A30" s="133" t="s">
        <v>16</v>
      </c>
      <c r="B30" s="140">
        <v>1.0652519999999999</v>
      </c>
      <c r="C30" s="141">
        <v>1.0492110000000001</v>
      </c>
      <c r="D30" s="142">
        <v>1.014311</v>
      </c>
      <c r="E30" s="373">
        <v>0</v>
      </c>
      <c r="F30" s="374">
        <v>0</v>
      </c>
      <c r="G30" s="375">
        <v>0</v>
      </c>
      <c r="H30" s="373">
        <v>0</v>
      </c>
      <c r="I30" s="374">
        <v>0</v>
      </c>
      <c r="J30" s="375">
        <v>0</v>
      </c>
      <c r="K30" s="373">
        <v>0</v>
      </c>
      <c r="L30" s="374">
        <v>0</v>
      </c>
      <c r="M30" s="375">
        <v>0</v>
      </c>
      <c r="N30" s="261">
        <f>SUM(B30:M30)</f>
        <v>3.1287739999999999</v>
      </c>
    </row>
    <row r="31" spans="1:14" ht="12" customHeight="1" x14ac:dyDescent="0.2">
      <c r="A31" s="133" t="s">
        <v>17</v>
      </c>
      <c r="B31" s="137">
        <v>4.0799520000000005</v>
      </c>
      <c r="C31" s="138">
        <v>3.4557270000000018</v>
      </c>
      <c r="D31" s="139">
        <v>3.774480999999998</v>
      </c>
      <c r="E31" s="370">
        <v>0</v>
      </c>
      <c r="F31" s="371">
        <v>0</v>
      </c>
      <c r="G31" s="372">
        <v>0</v>
      </c>
      <c r="H31" s="370">
        <v>0</v>
      </c>
      <c r="I31" s="371">
        <v>0</v>
      </c>
      <c r="J31" s="372">
        <v>0</v>
      </c>
      <c r="K31" s="370">
        <v>0</v>
      </c>
      <c r="L31" s="371">
        <v>0</v>
      </c>
      <c r="M31" s="372">
        <v>0</v>
      </c>
      <c r="N31" s="261">
        <f>SUM(B31:M31)</f>
        <v>11.31016</v>
      </c>
    </row>
    <row r="32" spans="1:14" ht="12" customHeight="1" x14ac:dyDescent="0.2">
      <c r="A32" s="446" t="s">
        <v>6</v>
      </c>
      <c r="B32" s="448">
        <f>SUM(B33:D33)</f>
        <v>21532.682573000002</v>
      </c>
      <c r="C32" s="449"/>
      <c r="D32" s="450"/>
      <c r="E32" s="456">
        <f>SUM(E33:G33)</f>
        <v>0</v>
      </c>
      <c r="F32" s="457"/>
      <c r="G32" s="458"/>
      <c r="H32" s="456">
        <f>SUM(H33:J33)</f>
        <v>0</v>
      </c>
      <c r="I32" s="457"/>
      <c r="J32" s="458"/>
      <c r="K32" s="456">
        <f>SUM(K33:M33)</f>
        <v>0</v>
      </c>
      <c r="L32" s="457"/>
      <c r="M32" s="458"/>
      <c r="N32" s="461">
        <f>SUM(N34:N41)</f>
        <v>21532.682573000002</v>
      </c>
    </row>
    <row r="33" spans="1:14" s="36" customFormat="1" x14ac:dyDescent="0.2">
      <c r="A33" s="463"/>
      <c r="B33" s="258">
        <f t="shared" ref="B33:M33" si="5">SUM(B34:B41)</f>
        <v>7728.2523769999998</v>
      </c>
      <c r="C33" s="259">
        <f t="shared" si="5"/>
        <v>6780.3749280000029</v>
      </c>
      <c r="D33" s="260">
        <f t="shared" si="5"/>
        <v>7024.055268000001</v>
      </c>
      <c r="E33" s="376">
        <f t="shared" si="5"/>
        <v>0</v>
      </c>
      <c r="F33" s="377">
        <f t="shared" si="5"/>
        <v>0</v>
      </c>
      <c r="G33" s="378">
        <f t="shared" si="5"/>
        <v>0</v>
      </c>
      <c r="H33" s="376">
        <f t="shared" si="5"/>
        <v>0</v>
      </c>
      <c r="I33" s="377">
        <f t="shared" si="5"/>
        <v>0</v>
      </c>
      <c r="J33" s="378">
        <f t="shared" si="5"/>
        <v>0</v>
      </c>
      <c r="K33" s="376">
        <f t="shared" si="5"/>
        <v>0</v>
      </c>
      <c r="L33" s="377">
        <f t="shared" si="5"/>
        <v>0</v>
      </c>
      <c r="M33" s="378">
        <f t="shared" si="5"/>
        <v>0</v>
      </c>
      <c r="N33" s="462"/>
    </row>
    <row r="34" spans="1:14" ht="12" customHeight="1" x14ac:dyDescent="0.2">
      <c r="A34" s="133" t="s">
        <v>0</v>
      </c>
      <c r="B34" s="137">
        <f t="shared" ref="B34:M34" si="6">B8-B18</f>
        <v>2596.9190099999996</v>
      </c>
      <c r="C34" s="138">
        <f t="shared" si="6"/>
        <v>2335.8912</v>
      </c>
      <c r="D34" s="139">
        <f t="shared" si="6"/>
        <v>2456.8635800000002</v>
      </c>
      <c r="E34" s="370">
        <f t="shared" si="6"/>
        <v>0</v>
      </c>
      <c r="F34" s="371">
        <f t="shared" si="6"/>
        <v>0</v>
      </c>
      <c r="G34" s="372">
        <f t="shared" si="6"/>
        <v>0</v>
      </c>
      <c r="H34" s="370">
        <f t="shared" si="6"/>
        <v>0</v>
      </c>
      <c r="I34" s="371">
        <f t="shared" si="6"/>
        <v>0</v>
      </c>
      <c r="J34" s="372">
        <f t="shared" si="6"/>
        <v>0</v>
      </c>
      <c r="K34" s="370">
        <f t="shared" si="6"/>
        <v>0</v>
      </c>
      <c r="L34" s="371">
        <f t="shared" si="6"/>
        <v>0</v>
      </c>
      <c r="M34" s="372">
        <f t="shared" si="6"/>
        <v>0</v>
      </c>
      <c r="N34" s="261">
        <f>SUM(B34:M34)</f>
        <v>7389.6737899999998</v>
      </c>
    </row>
    <row r="35" spans="1:14" ht="12" customHeight="1" x14ac:dyDescent="0.2">
      <c r="A35" s="133" t="s">
        <v>15</v>
      </c>
      <c r="B35" s="140">
        <f t="shared" ref="B35:M35" si="7">B9-B19</f>
        <v>3797.940744</v>
      </c>
      <c r="C35" s="141">
        <f t="shared" si="7"/>
        <v>3093.9085060000011</v>
      </c>
      <c r="D35" s="142">
        <f t="shared" si="7"/>
        <v>3013.0970700000003</v>
      </c>
      <c r="E35" s="373">
        <f t="shared" si="7"/>
        <v>0</v>
      </c>
      <c r="F35" s="374">
        <f t="shared" si="7"/>
        <v>0</v>
      </c>
      <c r="G35" s="375">
        <f t="shared" si="7"/>
        <v>0</v>
      </c>
      <c r="H35" s="373">
        <f t="shared" si="7"/>
        <v>0</v>
      </c>
      <c r="I35" s="374">
        <f t="shared" si="7"/>
        <v>0</v>
      </c>
      <c r="J35" s="375">
        <f t="shared" si="7"/>
        <v>0</v>
      </c>
      <c r="K35" s="373">
        <f t="shared" si="7"/>
        <v>0</v>
      </c>
      <c r="L35" s="374">
        <f t="shared" si="7"/>
        <v>0</v>
      </c>
      <c r="M35" s="375">
        <f t="shared" si="7"/>
        <v>0</v>
      </c>
      <c r="N35" s="261">
        <f>SUM(B35:M35)</f>
        <v>9904.9463200000009</v>
      </c>
    </row>
    <row r="36" spans="1:14" ht="12.75" customHeight="1" x14ac:dyDescent="0.2">
      <c r="A36" s="133" t="s">
        <v>16</v>
      </c>
      <c r="B36" s="140">
        <f t="shared" ref="B36:M36" si="8">B10-B20</f>
        <v>576.5343190000001</v>
      </c>
      <c r="C36" s="141">
        <f t="shared" si="8"/>
        <v>508.51906100000002</v>
      </c>
      <c r="D36" s="142">
        <f t="shared" si="8"/>
        <v>638.58066600000006</v>
      </c>
      <c r="E36" s="373">
        <f t="shared" si="8"/>
        <v>0</v>
      </c>
      <c r="F36" s="374">
        <f t="shared" si="8"/>
        <v>0</v>
      </c>
      <c r="G36" s="375">
        <f t="shared" si="8"/>
        <v>0</v>
      </c>
      <c r="H36" s="373">
        <f t="shared" si="8"/>
        <v>0</v>
      </c>
      <c r="I36" s="374">
        <f t="shared" si="8"/>
        <v>0</v>
      </c>
      <c r="J36" s="375">
        <f t="shared" si="8"/>
        <v>0</v>
      </c>
      <c r="K36" s="373">
        <f t="shared" si="8"/>
        <v>0</v>
      </c>
      <c r="L36" s="374">
        <f t="shared" si="8"/>
        <v>0</v>
      </c>
      <c r="M36" s="375">
        <f t="shared" si="8"/>
        <v>0</v>
      </c>
      <c r="N36" s="261">
        <f t="shared" ref="N36:N41" si="9">SUM(B36:M36)</f>
        <v>1723.6340460000001</v>
      </c>
    </row>
    <row r="37" spans="1:14" ht="12.75" customHeight="1" x14ac:dyDescent="0.2">
      <c r="A37" s="133" t="s">
        <v>17</v>
      </c>
      <c r="B37" s="140">
        <f t="shared" ref="B37:M37" si="10">B11-B21</f>
        <v>355.66917600000039</v>
      </c>
      <c r="C37" s="141">
        <f t="shared" si="10"/>
        <v>317.56404900000024</v>
      </c>
      <c r="D37" s="142">
        <f t="shared" si="10"/>
        <v>343.62587100000081</v>
      </c>
      <c r="E37" s="373">
        <f t="shared" si="10"/>
        <v>0</v>
      </c>
      <c r="F37" s="374">
        <f t="shared" si="10"/>
        <v>0</v>
      </c>
      <c r="G37" s="375">
        <f t="shared" si="10"/>
        <v>0</v>
      </c>
      <c r="H37" s="373">
        <f t="shared" si="10"/>
        <v>0</v>
      </c>
      <c r="I37" s="374">
        <f t="shared" si="10"/>
        <v>0</v>
      </c>
      <c r="J37" s="375">
        <f t="shared" si="10"/>
        <v>0</v>
      </c>
      <c r="K37" s="373">
        <f t="shared" si="10"/>
        <v>0</v>
      </c>
      <c r="L37" s="374">
        <f t="shared" si="10"/>
        <v>0</v>
      </c>
      <c r="M37" s="375">
        <f t="shared" si="10"/>
        <v>0</v>
      </c>
      <c r="N37" s="261">
        <f t="shared" si="9"/>
        <v>1016.8590960000015</v>
      </c>
    </row>
    <row r="38" spans="1:14" ht="12.75" customHeight="1" x14ac:dyDescent="0.2">
      <c r="A38" s="133" t="s">
        <v>3</v>
      </c>
      <c r="B38" s="140">
        <f t="shared" ref="B38:M38" si="11">B12-B22</f>
        <v>187.70707700000003</v>
      </c>
      <c r="C38" s="141">
        <f t="shared" si="11"/>
        <v>289.9049119999998</v>
      </c>
      <c r="D38" s="142">
        <f t="shared" si="11"/>
        <v>242.72504899999981</v>
      </c>
      <c r="E38" s="373">
        <f t="shared" si="11"/>
        <v>0</v>
      </c>
      <c r="F38" s="374">
        <f t="shared" si="11"/>
        <v>0</v>
      </c>
      <c r="G38" s="375">
        <f t="shared" si="11"/>
        <v>0</v>
      </c>
      <c r="H38" s="373">
        <f t="shared" si="11"/>
        <v>0</v>
      </c>
      <c r="I38" s="374">
        <f t="shared" si="11"/>
        <v>0</v>
      </c>
      <c r="J38" s="375">
        <f t="shared" si="11"/>
        <v>0</v>
      </c>
      <c r="K38" s="373">
        <f t="shared" si="11"/>
        <v>0</v>
      </c>
      <c r="L38" s="374">
        <f t="shared" si="11"/>
        <v>0</v>
      </c>
      <c r="M38" s="375">
        <f t="shared" si="11"/>
        <v>0</v>
      </c>
      <c r="N38" s="261">
        <f t="shared" si="9"/>
        <v>720.33703799999967</v>
      </c>
    </row>
    <row r="39" spans="1:14" ht="12.75" customHeight="1" x14ac:dyDescent="0.2">
      <c r="A39" s="133" t="s">
        <v>18</v>
      </c>
      <c r="B39" s="140">
        <f t="shared" ref="B39:M39" si="12">B13-B23</f>
        <v>116.97772999999999</v>
      </c>
      <c r="C39" s="141">
        <f t="shared" si="12"/>
        <v>106.108436</v>
      </c>
      <c r="D39" s="142">
        <f t="shared" si="12"/>
        <v>91.964550000000003</v>
      </c>
      <c r="E39" s="373">
        <f t="shared" si="12"/>
        <v>0</v>
      </c>
      <c r="F39" s="374">
        <f t="shared" si="12"/>
        <v>0</v>
      </c>
      <c r="G39" s="375">
        <f t="shared" si="12"/>
        <v>0</v>
      </c>
      <c r="H39" s="373">
        <f t="shared" si="12"/>
        <v>0</v>
      </c>
      <c r="I39" s="374">
        <f t="shared" si="12"/>
        <v>0</v>
      </c>
      <c r="J39" s="375">
        <f t="shared" si="12"/>
        <v>0</v>
      </c>
      <c r="K39" s="373">
        <f t="shared" si="12"/>
        <v>0</v>
      </c>
      <c r="L39" s="374">
        <f t="shared" si="12"/>
        <v>0</v>
      </c>
      <c r="M39" s="375">
        <f t="shared" si="12"/>
        <v>0</v>
      </c>
      <c r="N39" s="261">
        <f t="shared" si="9"/>
        <v>315.05071599999997</v>
      </c>
    </row>
    <row r="40" spans="1:14" ht="12.75" customHeight="1" x14ac:dyDescent="0.2">
      <c r="A40" s="133" t="s">
        <v>1</v>
      </c>
      <c r="B40" s="140">
        <f t="shared" ref="B40:M40" si="13">B14-B24</f>
        <v>53.415244000000044</v>
      </c>
      <c r="C40" s="141">
        <f t="shared" si="13"/>
        <v>44.297260999999963</v>
      </c>
      <c r="D40" s="142">
        <f t="shared" si="13"/>
        <v>54.719231999999934</v>
      </c>
      <c r="E40" s="373">
        <f t="shared" si="13"/>
        <v>0</v>
      </c>
      <c r="F40" s="374">
        <f t="shared" si="13"/>
        <v>0</v>
      </c>
      <c r="G40" s="375">
        <f t="shared" si="13"/>
        <v>0</v>
      </c>
      <c r="H40" s="373">
        <f t="shared" si="13"/>
        <v>0</v>
      </c>
      <c r="I40" s="374">
        <f t="shared" si="13"/>
        <v>0</v>
      </c>
      <c r="J40" s="375">
        <f t="shared" si="13"/>
        <v>0</v>
      </c>
      <c r="K40" s="373">
        <f t="shared" si="13"/>
        <v>0</v>
      </c>
      <c r="L40" s="374">
        <f t="shared" si="13"/>
        <v>0</v>
      </c>
      <c r="M40" s="375">
        <f t="shared" si="13"/>
        <v>0</v>
      </c>
      <c r="N40" s="261">
        <f t="shared" si="9"/>
        <v>152.43173699999994</v>
      </c>
    </row>
    <row r="41" spans="1:14" x14ac:dyDescent="0.2">
      <c r="A41" s="133" t="s">
        <v>2</v>
      </c>
      <c r="B41" s="137">
        <f t="shared" ref="B41:M41" si="14">B15-B25</f>
        <v>43.089077000000309</v>
      </c>
      <c r="C41" s="138">
        <f t="shared" si="14"/>
        <v>84.181503000000575</v>
      </c>
      <c r="D41" s="139">
        <f t="shared" si="14"/>
        <v>182.47924999999952</v>
      </c>
      <c r="E41" s="370">
        <f t="shared" si="14"/>
        <v>0</v>
      </c>
      <c r="F41" s="371">
        <f t="shared" si="14"/>
        <v>0</v>
      </c>
      <c r="G41" s="372">
        <f t="shared" si="14"/>
        <v>0</v>
      </c>
      <c r="H41" s="370">
        <f t="shared" si="14"/>
        <v>0</v>
      </c>
      <c r="I41" s="371">
        <f t="shared" si="14"/>
        <v>0</v>
      </c>
      <c r="J41" s="372">
        <f t="shared" si="14"/>
        <v>0</v>
      </c>
      <c r="K41" s="370">
        <f t="shared" si="14"/>
        <v>0</v>
      </c>
      <c r="L41" s="371">
        <f t="shared" si="14"/>
        <v>0</v>
      </c>
      <c r="M41" s="372">
        <f t="shared" si="14"/>
        <v>0</v>
      </c>
      <c r="N41" s="261">
        <f t="shared" si="9"/>
        <v>309.74983000000043</v>
      </c>
    </row>
    <row r="42" spans="1:14" s="42" customFormat="1" ht="11.25" x14ac:dyDescent="0.2">
      <c r="A42" s="5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8" t="s">
        <v>418</v>
      </c>
    </row>
    <row r="43" spans="1:14" x14ac:dyDescent="0.2">
      <c r="A43" s="6"/>
      <c r="B43" s="6"/>
      <c r="C43" s="6"/>
      <c r="D43" s="6"/>
      <c r="E43" s="6"/>
      <c r="F43" s="6"/>
      <c r="G43" s="6"/>
      <c r="H43" s="58"/>
      <c r="I43" s="58"/>
      <c r="J43" s="58"/>
      <c r="K43" s="58"/>
      <c r="L43" s="58"/>
      <c r="M43" s="58"/>
    </row>
    <row r="45" spans="1:14" x14ac:dyDescent="0.2">
      <c r="A45" s="9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</row>
    <row r="46" spans="1:14" x14ac:dyDescent="0.2">
      <c r="A46" s="9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</row>
  </sheetData>
  <mergeCells count="30">
    <mergeCell ref="A32:A33"/>
    <mergeCell ref="B32:D32"/>
    <mergeCell ref="E32:G32"/>
    <mergeCell ref="H32:J32"/>
    <mergeCell ref="K32:M32"/>
    <mergeCell ref="N32:N33"/>
    <mergeCell ref="B26:D26"/>
    <mergeCell ref="E26:G26"/>
    <mergeCell ref="H26:J26"/>
    <mergeCell ref="K26:M26"/>
    <mergeCell ref="A26:A27"/>
    <mergeCell ref="N26:N27"/>
    <mergeCell ref="A16:A17"/>
    <mergeCell ref="B16:D16"/>
    <mergeCell ref="E16:G16"/>
    <mergeCell ref="H16:J16"/>
    <mergeCell ref="K16:M16"/>
    <mergeCell ref="N16:N17"/>
    <mergeCell ref="K6:M6"/>
    <mergeCell ref="N4:N5"/>
    <mergeCell ref="E6:G6"/>
    <mergeCell ref="H6:J6"/>
    <mergeCell ref="N6:N7"/>
    <mergeCell ref="H4:J4"/>
    <mergeCell ref="K4:M4"/>
    <mergeCell ref="A6:A7"/>
    <mergeCell ref="B6:D6"/>
    <mergeCell ref="A4:A5"/>
    <mergeCell ref="B4:D4"/>
    <mergeCell ref="E4:G4"/>
  </mergeCells>
  <phoneticPr fontId="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 x14ac:dyDescent="0.2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5.75" x14ac:dyDescent="0.25">
      <c r="A1" s="132" t="s">
        <v>318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129" t="str">
        <f>Titulní!A35</f>
        <v>I. čtvrtletí 2021</v>
      </c>
    </row>
    <row r="2" spans="1:15" s="6" customFormat="1" ht="6" customHeight="1" x14ac:dyDescent="0.2"/>
    <row r="3" spans="1:15" s="6" customFormat="1" ht="12" x14ac:dyDescent="0.2">
      <c r="A3" s="451"/>
      <c r="B3" s="453" t="s">
        <v>189</v>
      </c>
      <c r="C3" s="454"/>
      <c r="D3" s="455"/>
      <c r="E3" s="453" t="s">
        <v>191</v>
      </c>
      <c r="F3" s="454"/>
      <c r="G3" s="455"/>
      <c r="H3" s="453" t="s">
        <v>192</v>
      </c>
      <c r="I3" s="454"/>
      <c r="J3" s="455"/>
      <c r="K3" s="453" t="s">
        <v>193</v>
      </c>
      <c r="L3" s="454"/>
      <c r="M3" s="455"/>
      <c r="N3" s="459" t="s">
        <v>53</v>
      </c>
    </row>
    <row r="4" spans="1:15" s="6" customFormat="1" ht="12" customHeight="1" x14ac:dyDescent="0.2">
      <c r="A4" s="452"/>
      <c r="B4" s="134" t="s">
        <v>60</v>
      </c>
      <c r="C4" s="346" t="s">
        <v>61</v>
      </c>
      <c r="D4" s="136" t="s">
        <v>62</v>
      </c>
      <c r="E4" s="134" t="s">
        <v>63</v>
      </c>
      <c r="F4" s="346" t="s">
        <v>64</v>
      </c>
      <c r="G4" s="136" t="s">
        <v>65</v>
      </c>
      <c r="H4" s="134" t="s">
        <v>66</v>
      </c>
      <c r="I4" s="346" t="s">
        <v>67</v>
      </c>
      <c r="J4" s="136" t="s">
        <v>68</v>
      </c>
      <c r="K4" s="134" t="s">
        <v>69</v>
      </c>
      <c r="L4" s="346" t="s">
        <v>70</v>
      </c>
      <c r="M4" s="136" t="s">
        <v>71</v>
      </c>
      <c r="N4" s="460"/>
    </row>
    <row r="5" spans="1:15" s="6" customFormat="1" ht="12" customHeight="1" x14ac:dyDescent="0.2">
      <c r="A5" s="446" t="s">
        <v>384</v>
      </c>
      <c r="B5" s="448">
        <f>SUM(B6:D6)</f>
        <v>-2507.7317469999998</v>
      </c>
      <c r="C5" s="449"/>
      <c r="D5" s="450"/>
      <c r="E5" s="456">
        <f>SUM(E6:G6)</f>
        <v>0</v>
      </c>
      <c r="F5" s="457"/>
      <c r="G5" s="458"/>
      <c r="H5" s="456">
        <f>SUM(H6:J6)</f>
        <v>0</v>
      </c>
      <c r="I5" s="457"/>
      <c r="J5" s="458"/>
      <c r="K5" s="456">
        <f>SUM(K6:M6)</f>
        <v>0</v>
      </c>
      <c r="L5" s="457"/>
      <c r="M5" s="458"/>
      <c r="N5" s="461">
        <f>SUM(B6:M6)</f>
        <v>-2507.7317469999998</v>
      </c>
    </row>
    <row r="6" spans="1:15" s="40" customFormat="1" ht="12" customHeight="1" x14ac:dyDescent="0.2">
      <c r="A6" s="447"/>
      <c r="B6" s="262">
        <f t="shared" ref="B6:M6" si="0">B7+B8+B9+B10</f>
        <v>-1131.7679600000001</v>
      </c>
      <c r="C6" s="263">
        <f t="shared" si="0"/>
        <v>-657.12097300000005</v>
      </c>
      <c r="D6" s="264">
        <f t="shared" si="0"/>
        <v>-718.84281399999975</v>
      </c>
      <c r="E6" s="392">
        <f t="shared" si="0"/>
        <v>0</v>
      </c>
      <c r="F6" s="393">
        <f t="shared" si="0"/>
        <v>0</v>
      </c>
      <c r="G6" s="394">
        <f t="shared" si="0"/>
        <v>0</v>
      </c>
      <c r="H6" s="392">
        <f t="shared" si="0"/>
        <v>0</v>
      </c>
      <c r="I6" s="393">
        <f t="shared" si="0"/>
        <v>0</v>
      </c>
      <c r="J6" s="394">
        <f t="shared" si="0"/>
        <v>0</v>
      </c>
      <c r="K6" s="392">
        <f t="shared" si="0"/>
        <v>0</v>
      </c>
      <c r="L6" s="393">
        <f t="shared" si="0"/>
        <v>0</v>
      </c>
      <c r="M6" s="394">
        <f t="shared" si="0"/>
        <v>0</v>
      </c>
      <c r="N6" s="464"/>
    </row>
    <row r="7" spans="1:15" s="6" customFormat="1" ht="12" customHeight="1" x14ac:dyDescent="0.2">
      <c r="A7" s="133" t="s">
        <v>49</v>
      </c>
      <c r="B7" s="146">
        <v>1159.1009999999999</v>
      </c>
      <c r="C7" s="143">
        <v>860.995</v>
      </c>
      <c r="D7" s="139">
        <v>1160.2090000000001</v>
      </c>
      <c r="E7" s="379">
        <v>0</v>
      </c>
      <c r="F7" s="380">
        <v>0</v>
      </c>
      <c r="G7" s="372">
        <v>0</v>
      </c>
      <c r="H7" s="379">
        <v>0</v>
      </c>
      <c r="I7" s="380">
        <v>0</v>
      </c>
      <c r="J7" s="372">
        <v>0</v>
      </c>
      <c r="K7" s="379">
        <v>0</v>
      </c>
      <c r="L7" s="380">
        <v>0</v>
      </c>
      <c r="M7" s="372">
        <v>0</v>
      </c>
      <c r="N7" s="269">
        <f>SUM(B7:M7)</f>
        <v>3180.3050000000003</v>
      </c>
    </row>
    <row r="8" spans="1:15" s="6" customFormat="1" ht="12" customHeight="1" x14ac:dyDescent="0.2">
      <c r="A8" s="133" t="s">
        <v>50</v>
      </c>
      <c r="B8" s="147">
        <v>17.155982999999999</v>
      </c>
      <c r="C8" s="144">
        <v>4.8389110000000004</v>
      </c>
      <c r="D8" s="139">
        <v>0.173813</v>
      </c>
      <c r="E8" s="381">
        <v>0</v>
      </c>
      <c r="F8" s="382">
        <v>0</v>
      </c>
      <c r="G8" s="375">
        <v>0</v>
      </c>
      <c r="H8" s="381">
        <v>0</v>
      </c>
      <c r="I8" s="382">
        <v>0</v>
      </c>
      <c r="J8" s="375">
        <v>0</v>
      </c>
      <c r="K8" s="381">
        <v>0</v>
      </c>
      <c r="L8" s="382">
        <v>0</v>
      </c>
      <c r="M8" s="375">
        <v>0</v>
      </c>
      <c r="N8" s="269">
        <f>SUM(B8:M8)</f>
        <v>22.168706999999998</v>
      </c>
    </row>
    <row r="9" spans="1:15" s="6" customFormat="1" ht="12" customHeight="1" x14ac:dyDescent="0.2">
      <c r="A9" s="133" t="s">
        <v>51</v>
      </c>
      <c r="B9" s="147">
        <v>-2306.5940000000001</v>
      </c>
      <c r="C9" s="145">
        <v>-1510.6580000000001</v>
      </c>
      <c r="D9" s="139">
        <v>-1839.1179999999999</v>
      </c>
      <c r="E9" s="381">
        <v>0</v>
      </c>
      <c r="F9" s="382">
        <v>0</v>
      </c>
      <c r="G9" s="375">
        <v>0</v>
      </c>
      <c r="H9" s="381">
        <v>0</v>
      </c>
      <c r="I9" s="382">
        <v>0</v>
      </c>
      <c r="J9" s="375">
        <v>0</v>
      </c>
      <c r="K9" s="381">
        <v>0</v>
      </c>
      <c r="L9" s="382">
        <v>0</v>
      </c>
      <c r="M9" s="375">
        <v>0</v>
      </c>
      <c r="N9" s="269">
        <f>SUM(B9:M9)</f>
        <v>-5656.3700000000008</v>
      </c>
    </row>
    <row r="10" spans="1:15" s="6" customFormat="1" ht="12" customHeight="1" x14ac:dyDescent="0.2">
      <c r="A10" s="133" t="s">
        <v>52</v>
      </c>
      <c r="B10" s="146">
        <v>-1.4309430000000001</v>
      </c>
      <c r="C10" s="143">
        <v>-12.296884</v>
      </c>
      <c r="D10" s="139">
        <v>-40.107627000000001</v>
      </c>
      <c r="E10" s="379">
        <v>0</v>
      </c>
      <c r="F10" s="380">
        <v>0</v>
      </c>
      <c r="G10" s="372">
        <v>0</v>
      </c>
      <c r="H10" s="379">
        <v>0</v>
      </c>
      <c r="I10" s="380">
        <v>0</v>
      </c>
      <c r="J10" s="372">
        <v>0</v>
      </c>
      <c r="K10" s="379">
        <v>0</v>
      </c>
      <c r="L10" s="380">
        <v>0</v>
      </c>
      <c r="M10" s="372">
        <v>0</v>
      </c>
      <c r="N10" s="269">
        <f>SUM(B10:M10)</f>
        <v>-53.835453999999999</v>
      </c>
      <c r="O10" s="41"/>
    </row>
    <row r="11" spans="1:15" s="6" customFormat="1" ht="12" customHeight="1" x14ac:dyDescent="0.2">
      <c r="A11" s="446" t="s">
        <v>237</v>
      </c>
      <c r="B11" s="448">
        <f>SUM(B12:D12)</f>
        <v>1017.1481389999999</v>
      </c>
      <c r="C11" s="449"/>
      <c r="D11" s="450"/>
      <c r="E11" s="456">
        <f>SUM(E12:G12)</f>
        <v>0</v>
      </c>
      <c r="F11" s="457"/>
      <c r="G11" s="458"/>
      <c r="H11" s="456">
        <f>SUM(H12:J12)</f>
        <v>0</v>
      </c>
      <c r="I11" s="457"/>
      <c r="J11" s="458"/>
      <c r="K11" s="456">
        <f>SUM(K12:M12)</f>
        <v>0</v>
      </c>
      <c r="L11" s="457"/>
      <c r="M11" s="458"/>
      <c r="N11" s="461">
        <f>N13+N14</f>
        <v>1017.1481389999999</v>
      </c>
      <c r="O11" s="41"/>
    </row>
    <row r="12" spans="1:15" s="40" customFormat="1" ht="12" customHeight="1" x14ac:dyDescent="0.2">
      <c r="A12" s="447"/>
      <c r="B12" s="262">
        <f>SUM(B13:B14)</f>
        <v>356.27529599999997</v>
      </c>
      <c r="C12" s="263">
        <f t="shared" ref="C12:M12" si="1">SUM(C13:C14)</f>
        <v>324.94467399999996</v>
      </c>
      <c r="D12" s="264">
        <f t="shared" si="1"/>
        <v>335.92816900000003</v>
      </c>
      <c r="E12" s="392">
        <f t="shared" si="1"/>
        <v>0</v>
      </c>
      <c r="F12" s="393">
        <f t="shared" si="1"/>
        <v>0</v>
      </c>
      <c r="G12" s="394">
        <f t="shared" si="1"/>
        <v>0</v>
      </c>
      <c r="H12" s="392">
        <f t="shared" si="1"/>
        <v>0</v>
      </c>
      <c r="I12" s="393">
        <f t="shared" si="1"/>
        <v>0</v>
      </c>
      <c r="J12" s="394">
        <f t="shared" si="1"/>
        <v>0</v>
      </c>
      <c r="K12" s="392">
        <f t="shared" si="1"/>
        <v>0</v>
      </c>
      <c r="L12" s="393">
        <f t="shared" si="1"/>
        <v>0</v>
      </c>
      <c r="M12" s="394">
        <f t="shared" si="1"/>
        <v>0</v>
      </c>
      <c r="N12" s="464"/>
      <c r="O12" s="41"/>
    </row>
    <row r="13" spans="1:15" s="6" customFormat="1" ht="12" customHeight="1" x14ac:dyDescent="0.2">
      <c r="A13" s="133" t="s">
        <v>58</v>
      </c>
      <c r="B13" s="146">
        <v>96.793999999999997</v>
      </c>
      <c r="C13" s="143">
        <v>89.75</v>
      </c>
      <c r="D13" s="148">
        <v>95.899000000000001</v>
      </c>
      <c r="E13" s="379">
        <v>0</v>
      </c>
      <c r="F13" s="380">
        <v>0</v>
      </c>
      <c r="G13" s="383">
        <v>0</v>
      </c>
      <c r="H13" s="380">
        <v>0</v>
      </c>
      <c r="I13" s="380">
        <v>0</v>
      </c>
      <c r="J13" s="380">
        <v>0</v>
      </c>
      <c r="K13" s="379">
        <v>0</v>
      </c>
      <c r="L13" s="380">
        <v>0</v>
      </c>
      <c r="M13" s="383">
        <v>0</v>
      </c>
      <c r="N13" s="269">
        <f>SUM(B13:M13)</f>
        <v>282.44299999999998</v>
      </c>
    </row>
    <row r="14" spans="1:15" s="6" customFormat="1" ht="12" customHeight="1" x14ac:dyDescent="0.2">
      <c r="A14" s="357" t="s">
        <v>59</v>
      </c>
      <c r="B14" s="359">
        <v>259.48129599999999</v>
      </c>
      <c r="C14" s="360">
        <v>235.19467399999996</v>
      </c>
      <c r="D14" s="361">
        <v>240.029169</v>
      </c>
      <c r="E14" s="384">
        <v>0</v>
      </c>
      <c r="F14" s="385">
        <v>0</v>
      </c>
      <c r="G14" s="386">
        <v>0</v>
      </c>
      <c r="H14" s="387">
        <v>0</v>
      </c>
      <c r="I14" s="385">
        <v>0</v>
      </c>
      <c r="J14" s="388">
        <v>0</v>
      </c>
      <c r="K14" s="384">
        <v>0</v>
      </c>
      <c r="L14" s="385">
        <v>0</v>
      </c>
      <c r="M14" s="386">
        <v>0</v>
      </c>
      <c r="N14" s="358">
        <f>SUM(B14:M14)</f>
        <v>734.70513899999992</v>
      </c>
    </row>
    <row r="15" spans="1:15" s="58" customFormat="1" ht="0.75" customHeight="1" x14ac:dyDescent="0.2">
      <c r="A15" s="362"/>
      <c r="B15" s="363"/>
      <c r="C15" s="364"/>
      <c r="D15" s="365"/>
      <c r="E15" s="389"/>
      <c r="F15" s="390"/>
      <c r="G15" s="391"/>
      <c r="H15" s="390"/>
      <c r="I15" s="390"/>
      <c r="J15" s="390"/>
      <c r="K15" s="389"/>
      <c r="L15" s="390"/>
      <c r="M15" s="391"/>
      <c r="N15" s="366"/>
    </row>
    <row r="16" spans="1:15" s="6" customFormat="1" ht="12" customHeight="1" x14ac:dyDescent="0.2">
      <c r="A16" s="446" t="s">
        <v>238</v>
      </c>
      <c r="B16" s="448">
        <f>SUM(B17:D17)</f>
        <v>17064.798571000007</v>
      </c>
      <c r="C16" s="449"/>
      <c r="D16" s="450"/>
      <c r="E16" s="456">
        <f>SUM(E17:G17)</f>
        <v>0</v>
      </c>
      <c r="F16" s="457"/>
      <c r="G16" s="458"/>
      <c r="H16" s="456">
        <f>SUM(H17:J17)</f>
        <v>0</v>
      </c>
      <c r="I16" s="457"/>
      <c r="J16" s="458"/>
      <c r="K16" s="456">
        <f>SUM(K17:M17)</f>
        <v>0</v>
      </c>
      <c r="L16" s="457"/>
      <c r="M16" s="458"/>
      <c r="N16" s="461">
        <f>SUM(B17:M17)</f>
        <v>17064.798571000007</v>
      </c>
    </row>
    <row r="17" spans="1:15" s="40" customFormat="1" ht="12" customHeight="1" x14ac:dyDescent="0.2">
      <c r="A17" s="447"/>
      <c r="B17" s="258">
        <f>B28-B25</f>
        <v>5931.1474150000067</v>
      </c>
      <c r="C17" s="259">
        <f t="shared" ref="C17:M17" si="2">C28-C25</f>
        <v>5468.7857750000021</v>
      </c>
      <c r="D17" s="260">
        <f t="shared" si="2"/>
        <v>5664.8653809999987</v>
      </c>
      <c r="E17" s="376">
        <f t="shared" si="2"/>
        <v>0</v>
      </c>
      <c r="F17" s="377">
        <f t="shared" si="2"/>
        <v>0</v>
      </c>
      <c r="G17" s="378">
        <f t="shared" si="2"/>
        <v>0</v>
      </c>
      <c r="H17" s="376">
        <f t="shared" si="2"/>
        <v>0</v>
      </c>
      <c r="I17" s="377">
        <f t="shared" si="2"/>
        <v>0</v>
      </c>
      <c r="J17" s="378">
        <f t="shared" si="2"/>
        <v>0</v>
      </c>
      <c r="K17" s="376">
        <f t="shared" si="2"/>
        <v>0</v>
      </c>
      <c r="L17" s="377">
        <f t="shared" si="2"/>
        <v>0</v>
      </c>
      <c r="M17" s="378">
        <f t="shared" si="2"/>
        <v>0</v>
      </c>
      <c r="N17" s="462"/>
    </row>
    <row r="18" spans="1:15" s="6" customFormat="1" ht="12" customHeight="1" x14ac:dyDescent="0.2">
      <c r="A18" s="133" t="s">
        <v>157</v>
      </c>
      <c r="B18" s="137">
        <v>634.00195300000007</v>
      </c>
      <c r="C18" s="138">
        <v>594.43483800000001</v>
      </c>
      <c r="D18" s="139">
        <v>680.57010000000014</v>
      </c>
      <c r="E18" s="370">
        <v>0</v>
      </c>
      <c r="F18" s="371">
        <v>0</v>
      </c>
      <c r="G18" s="372">
        <v>0</v>
      </c>
      <c r="H18" s="370">
        <v>0</v>
      </c>
      <c r="I18" s="371">
        <v>0</v>
      </c>
      <c r="J18" s="372">
        <v>0</v>
      </c>
      <c r="K18" s="370">
        <v>0</v>
      </c>
      <c r="L18" s="371">
        <v>0</v>
      </c>
      <c r="M18" s="372">
        <v>0</v>
      </c>
      <c r="N18" s="270">
        <f t="shared" ref="N18:N26" si="3">SUM(B18:M18)</f>
        <v>1909.0068910000002</v>
      </c>
    </row>
    <row r="19" spans="1:15" s="6" customFormat="1" ht="12" customHeight="1" x14ac:dyDescent="0.2">
      <c r="A19" s="133" t="s">
        <v>158</v>
      </c>
      <c r="B19" s="137">
        <v>2001.0879040000002</v>
      </c>
      <c r="C19" s="141">
        <v>1909.965911</v>
      </c>
      <c r="D19" s="142">
        <v>2069.8147469999999</v>
      </c>
      <c r="E19" s="373">
        <v>0</v>
      </c>
      <c r="F19" s="374">
        <v>0</v>
      </c>
      <c r="G19" s="375">
        <v>0</v>
      </c>
      <c r="H19" s="373">
        <v>0</v>
      </c>
      <c r="I19" s="374">
        <v>0</v>
      </c>
      <c r="J19" s="375">
        <v>0</v>
      </c>
      <c r="K19" s="373">
        <v>0</v>
      </c>
      <c r="L19" s="374">
        <v>0</v>
      </c>
      <c r="M19" s="375">
        <v>0</v>
      </c>
      <c r="N19" s="270">
        <f t="shared" si="3"/>
        <v>5980.8685619999997</v>
      </c>
    </row>
    <row r="20" spans="1:15" s="6" customFormat="1" ht="12" customHeight="1" x14ac:dyDescent="0.2">
      <c r="A20" s="133" t="s">
        <v>159</v>
      </c>
      <c r="B20" s="137">
        <v>814.38326825434092</v>
      </c>
      <c r="C20" s="141">
        <v>754.965480906793</v>
      </c>
      <c r="D20" s="142">
        <v>727.55039318412992</v>
      </c>
      <c r="E20" s="373">
        <v>0</v>
      </c>
      <c r="F20" s="374">
        <v>0</v>
      </c>
      <c r="G20" s="375">
        <v>0</v>
      </c>
      <c r="H20" s="373">
        <v>0</v>
      </c>
      <c r="I20" s="374">
        <v>0</v>
      </c>
      <c r="J20" s="375">
        <v>0</v>
      </c>
      <c r="K20" s="373">
        <v>0</v>
      </c>
      <c r="L20" s="374">
        <v>0</v>
      </c>
      <c r="M20" s="375">
        <v>0</v>
      </c>
      <c r="N20" s="270">
        <f t="shared" si="3"/>
        <v>2296.899142345264</v>
      </c>
    </row>
    <row r="21" spans="1:15" s="6" customFormat="1" ht="12" customHeight="1" x14ac:dyDescent="0.2">
      <c r="A21" s="133" t="s">
        <v>203</v>
      </c>
      <c r="B21" s="137">
        <v>1960.6805127456591</v>
      </c>
      <c r="C21" s="141">
        <v>1779.764077093206</v>
      </c>
      <c r="D21" s="142">
        <v>1728.5325428158699</v>
      </c>
      <c r="E21" s="373">
        <v>0</v>
      </c>
      <c r="F21" s="374">
        <v>0</v>
      </c>
      <c r="G21" s="375">
        <v>0</v>
      </c>
      <c r="H21" s="373">
        <v>0</v>
      </c>
      <c r="I21" s="374">
        <v>0</v>
      </c>
      <c r="J21" s="375">
        <v>0</v>
      </c>
      <c r="K21" s="373">
        <v>0</v>
      </c>
      <c r="L21" s="374">
        <v>0</v>
      </c>
      <c r="M21" s="375">
        <v>0</v>
      </c>
      <c r="N21" s="270">
        <f t="shared" si="3"/>
        <v>5468.9771326547343</v>
      </c>
    </row>
    <row r="22" spans="1:15" s="6" customFormat="1" ht="12" customHeight="1" x14ac:dyDescent="0.2">
      <c r="A22" s="133" t="s">
        <v>161</v>
      </c>
      <c r="B22" s="140">
        <v>22.734698999999999</v>
      </c>
      <c r="C22" s="141">
        <v>21.794407</v>
      </c>
      <c r="D22" s="142">
        <v>29.170952</v>
      </c>
      <c r="E22" s="373">
        <v>0</v>
      </c>
      <c r="F22" s="374">
        <v>0</v>
      </c>
      <c r="G22" s="375">
        <v>0</v>
      </c>
      <c r="H22" s="373">
        <v>0</v>
      </c>
      <c r="I22" s="374">
        <v>0</v>
      </c>
      <c r="J22" s="375">
        <v>0</v>
      </c>
      <c r="K22" s="373">
        <v>0</v>
      </c>
      <c r="L22" s="374">
        <v>0</v>
      </c>
      <c r="M22" s="375">
        <v>0</v>
      </c>
      <c r="N22" s="270">
        <f t="shared" si="3"/>
        <v>73.700057999999999</v>
      </c>
    </row>
    <row r="23" spans="1:15" s="6" customFormat="1" ht="12" customHeight="1" x14ac:dyDescent="0.2">
      <c r="A23" s="133" t="s">
        <v>165</v>
      </c>
      <c r="B23" s="140">
        <v>498.25907800000613</v>
      </c>
      <c r="C23" s="141">
        <v>407.8610610000033</v>
      </c>
      <c r="D23" s="142">
        <v>429.22664599999803</v>
      </c>
      <c r="E23" s="373">
        <v>0</v>
      </c>
      <c r="F23" s="374">
        <v>0</v>
      </c>
      <c r="G23" s="375">
        <v>0</v>
      </c>
      <c r="H23" s="373">
        <v>0</v>
      </c>
      <c r="I23" s="374">
        <v>0</v>
      </c>
      <c r="J23" s="375">
        <v>0</v>
      </c>
      <c r="K23" s="373">
        <v>0</v>
      </c>
      <c r="L23" s="374">
        <v>0</v>
      </c>
      <c r="M23" s="375">
        <v>0</v>
      </c>
      <c r="N23" s="270">
        <f t="shared" si="3"/>
        <v>1335.3467850000075</v>
      </c>
    </row>
    <row r="24" spans="1:15" s="6" customFormat="1" ht="12" customHeight="1" x14ac:dyDescent="0.25">
      <c r="A24" s="133" t="s">
        <v>194</v>
      </c>
      <c r="B24" s="140">
        <f>'3.1'!B17</f>
        <v>520.36753699999997</v>
      </c>
      <c r="C24" s="141">
        <f>'3.1'!C17</f>
        <v>459.17303399999997</v>
      </c>
      <c r="D24" s="142">
        <f>'3.1'!D17</f>
        <v>467.36932099999996</v>
      </c>
      <c r="E24" s="373">
        <f>'3.1'!E17</f>
        <v>0</v>
      </c>
      <c r="F24" s="374">
        <f>'3.1'!F17</f>
        <v>0</v>
      </c>
      <c r="G24" s="375">
        <f>'3.1'!G17</f>
        <v>0</v>
      </c>
      <c r="H24" s="373">
        <f>'3.1'!H17</f>
        <v>0</v>
      </c>
      <c r="I24" s="374">
        <f>'3.1'!I17</f>
        <v>0</v>
      </c>
      <c r="J24" s="375">
        <f>'3.1'!J17</f>
        <v>0</v>
      </c>
      <c r="K24" s="373">
        <f>'3.1'!K17</f>
        <v>0</v>
      </c>
      <c r="L24" s="374">
        <f>'3.1'!L17</f>
        <v>0</v>
      </c>
      <c r="M24" s="375">
        <f>'3.1'!M17</f>
        <v>0</v>
      </c>
      <c r="N24" s="270">
        <f t="shared" si="3"/>
        <v>1446.9098919999999</v>
      </c>
    </row>
    <row r="25" spans="1:15" s="6" customFormat="1" ht="12" customHeight="1" x14ac:dyDescent="0.25">
      <c r="A25" s="133" t="s">
        <v>195</v>
      </c>
      <c r="B25" s="140">
        <f>'3.1'!B27</f>
        <v>122.26726499999999</v>
      </c>
      <c r="C25" s="141">
        <f>'3.1'!C27</f>
        <v>112.16369899999997</v>
      </c>
      <c r="D25" s="142">
        <f>'3.1'!D27</f>
        <v>112.46687399999998</v>
      </c>
      <c r="E25" s="373">
        <f>'3.1'!E27</f>
        <v>0</v>
      </c>
      <c r="F25" s="374">
        <f>'3.1'!F27</f>
        <v>0</v>
      </c>
      <c r="G25" s="375">
        <f>'3.1'!G27</f>
        <v>0</v>
      </c>
      <c r="H25" s="373">
        <f>'3.1'!H27</f>
        <v>0</v>
      </c>
      <c r="I25" s="374">
        <f>'3.1'!I27</f>
        <v>0</v>
      </c>
      <c r="J25" s="375">
        <f>'3.1'!J27</f>
        <v>0</v>
      </c>
      <c r="K25" s="373">
        <f>'3.1'!K27</f>
        <v>0</v>
      </c>
      <c r="L25" s="374">
        <f>'3.1'!L27</f>
        <v>0</v>
      </c>
      <c r="M25" s="375">
        <f>'3.1'!M27</f>
        <v>0</v>
      </c>
      <c r="N25" s="270">
        <f t="shared" si="3"/>
        <v>346.89783799999992</v>
      </c>
    </row>
    <row r="26" spans="1:15" s="6" customFormat="1" ht="12" customHeight="1" x14ac:dyDescent="0.2">
      <c r="A26" s="133" t="s">
        <v>162</v>
      </c>
      <c r="B26" s="140">
        <v>156.566678</v>
      </c>
      <c r="C26" s="141">
        <v>139.90756299999998</v>
      </c>
      <c r="D26" s="142">
        <v>120.65531</v>
      </c>
      <c r="E26" s="373">
        <v>0</v>
      </c>
      <c r="F26" s="374">
        <v>0</v>
      </c>
      <c r="G26" s="375">
        <v>0</v>
      </c>
      <c r="H26" s="373">
        <v>0</v>
      </c>
      <c r="I26" s="374">
        <v>0</v>
      </c>
      <c r="J26" s="375">
        <v>0</v>
      </c>
      <c r="K26" s="373">
        <v>0</v>
      </c>
      <c r="L26" s="374">
        <v>0</v>
      </c>
      <c r="M26" s="375">
        <v>0</v>
      </c>
      <c r="N26" s="270">
        <f t="shared" si="3"/>
        <v>417.12955099999999</v>
      </c>
    </row>
    <row r="27" spans="1:15" s="6" customFormat="1" ht="12" customHeight="1" x14ac:dyDescent="0.2">
      <c r="A27" s="133" t="s">
        <v>163</v>
      </c>
      <c r="B27" s="140">
        <f t="shared" ref="B27:M27" si="4">B28+B12+B24+B26</f>
        <v>7086.6241910000072</v>
      </c>
      <c r="C27" s="141">
        <f t="shared" si="4"/>
        <v>6504.9747450000023</v>
      </c>
      <c r="D27" s="142">
        <f t="shared" si="4"/>
        <v>6701.2850549999985</v>
      </c>
      <c r="E27" s="373">
        <f t="shared" si="4"/>
        <v>0</v>
      </c>
      <c r="F27" s="374">
        <f t="shared" si="4"/>
        <v>0</v>
      </c>
      <c r="G27" s="375">
        <f t="shared" si="4"/>
        <v>0</v>
      </c>
      <c r="H27" s="373">
        <f t="shared" si="4"/>
        <v>0</v>
      </c>
      <c r="I27" s="374">
        <f t="shared" si="4"/>
        <v>0</v>
      </c>
      <c r="J27" s="375">
        <f t="shared" si="4"/>
        <v>0</v>
      </c>
      <c r="K27" s="373">
        <f t="shared" si="4"/>
        <v>0</v>
      </c>
      <c r="L27" s="374">
        <f t="shared" si="4"/>
        <v>0</v>
      </c>
      <c r="M27" s="375">
        <f t="shared" si="4"/>
        <v>0</v>
      </c>
      <c r="N27" s="270">
        <f>SUM(B27:M27)</f>
        <v>20292.88399100001</v>
      </c>
    </row>
    <row r="28" spans="1:15" s="6" customFormat="1" ht="12" customHeight="1" x14ac:dyDescent="0.2">
      <c r="A28" s="133" t="s">
        <v>164</v>
      </c>
      <c r="B28" s="137">
        <f>B18+B19+B20+B21+B22+B23+B25</f>
        <v>6053.4146800000071</v>
      </c>
      <c r="C28" s="138">
        <f t="shared" ref="C28:M28" si="5">C18+C19+C20+C21+C22+C23+C25</f>
        <v>5580.9494740000018</v>
      </c>
      <c r="D28" s="139">
        <f t="shared" si="5"/>
        <v>5777.3322549999984</v>
      </c>
      <c r="E28" s="370">
        <f t="shared" si="5"/>
        <v>0</v>
      </c>
      <c r="F28" s="371">
        <f t="shared" si="5"/>
        <v>0</v>
      </c>
      <c r="G28" s="372">
        <f t="shared" si="5"/>
        <v>0</v>
      </c>
      <c r="H28" s="370">
        <f t="shared" si="5"/>
        <v>0</v>
      </c>
      <c r="I28" s="371">
        <f t="shared" si="5"/>
        <v>0</v>
      </c>
      <c r="J28" s="372">
        <f t="shared" si="5"/>
        <v>0</v>
      </c>
      <c r="K28" s="370">
        <f t="shared" si="5"/>
        <v>0</v>
      </c>
      <c r="L28" s="371">
        <f t="shared" si="5"/>
        <v>0</v>
      </c>
      <c r="M28" s="372">
        <f t="shared" si="5"/>
        <v>0</v>
      </c>
      <c r="N28" s="270">
        <f>SUM(B28:M28)</f>
        <v>17411.696409000007</v>
      </c>
    </row>
    <row r="29" spans="1:15" s="126" customFormat="1" ht="12" x14ac:dyDescent="0.2">
      <c r="A29" s="265" t="s">
        <v>268</v>
      </c>
      <c r="B29" s="266">
        <f>'3.1'!B7+'3.2'!B6-'3.2'!B27</f>
        <v>30.227762999991683</v>
      </c>
      <c r="C29" s="267">
        <f>'3.1'!C7+'3.2'!C6-'3.2'!C27</f>
        <v>77.452244000000064</v>
      </c>
      <c r="D29" s="268">
        <f>'3.1'!D7+'3.2'!D6-'3.2'!D27</f>
        <v>71.296720000003006</v>
      </c>
      <c r="E29" s="395">
        <f>'3.1'!E7+'3.2'!E6-'3.2'!E27</f>
        <v>0</v>
      </c>
      <c r="F29" s="396">
        <f>'3.1'!F7+'3.2'!F6-'3.2'!F27</f>
        <v>0</v>
      </c>
      <c r="G29" s="397">
        <f>'3.1'!G7+'3.2'!G6-'3.2'!G27</f>
        <v>0</v>
      </c>
      <c r="H29" s="395">
        <f>'3.1'!H7+'3.2'!H6-'3.2'!H27</f>
        <v>0</v>
      </c>
      <c r="I29" s="396">
        <f>'3.1'!I7+'3.2'!I6-'3.2'!I27</f>
        <v>0</v>
      </c>
      <c r="J29" s="397">
        <f>'3.1'!J7+'3.2'!J6-'3.2'!J27</f>
        <v>0</v>
      </c>
      <c r="K29" s="395">
        <f>'3.1'!K7+'3.2'!K6-'3.2'!K27</f>
        <v>0</v>
      </c>
      <c r="L29" s="396">
        <f>'3.1'!L7+'3.2'!L6-'3.2'!L27</f>
        <v>0</v>
      </c>
      <c r="M29" s="397">
        <f>'3.1'!M7+'3.2'!M6-'3.2'!M27</f>
        <v>0</v>
      </c>
      <c r="N29" s="267">
        <f>SUM(B29:M29)</f>
        <v>178.97672699999475</v>
      </c>
    </row>
    <row r="30" spans="1:15" s="4" customFormat="1" x14ac:dyDescent="0.2">
      <c r="A30" s="123" t="s">
        <v>383</v>
      </c>
      <c r="N30" s="8" t="s">
        <v>419</v>
      </c>
    </row>
    <row r="31" spans="1:15" s="6" customFormat="1" x14ac:dyDescent="0.2">
      <c r="A31" s="38" t="s">
        <v>219</v>
      </c>
      <c r="B31" s="39">
        <f>-'3.2'!B24</f>
        <v>-520.36753699999997</v>
      </c>
      <c r="C31" s="39">
        <f>-'3.2'!C24</f>
        <v>-459.17303399999997</v>
      </c>
      <c r="D31" s="39">
        <f>-'3.2'!D24</f>
        <v>-467.36932099999996</v>
      </c>
      <c r="E31" s="39">
        <f>-'3.2'!E24</f>
        <v>0</v>
      </c>
      <c r="F31" s="39">
        <f>-'3.2'!F24</f>
        <v>0</v>
      </c>
      <c r="G31" s="39">
        <f>-'3.2'!G24</f>
        <v>0</v>
      </c>
      <c r="H31" s="39">
        <f>-'3.2'!H24</f>
        <v>0</v>
      </c>
      <c r="I31" s="39">
        <f>-'3.2'!I24</f>
        <v>0</v>
      </c>
      <c r="J31" s="39">
        <f>-'3.2'!J24</f>
        <v>0</v>
      </c>
      <c r="K31" s="39">
        <f>-'3.2'!K24</f>
        <v>0</v>
      </c>
      <c r="L31" s="39">
        <f>-'3.2'!L24</f>
        <v>0</v>
      </c>
      <c r="M31" s="39">
        <f>-'3.2'!M24</f>
        <v>0</v>
      </c>
      <c r="N31" s="39">
        <f>-'3.1'!N17</f>
        <v>0</v>
      </c>
    </row>
    <row r="32" spans="1:15" s="6" customFormat="1" x14ac:dyDescent="0.2">
      <c r="A32" s="38" t="s">
        <v>49</v>
      </c>
      <c r="B32" s="39">
        <f t="shared" ref="B32:N32" si="6">-B7</f>
        <v>-1159.1009999999999</v>
      </c>
      <c r="C32" s="39">
        <f t="shared" si="6"/>
        <v>-860.995</v>
      </c>
      <c r="D32" s="39">
        <f t="shared" si="6"/>
        <v>-1160.2090000000001</v>
      </c>
      <c r="E32" s="39">
        <f t="shared" si="6"/>
        <v>0</v>
      </c>
      <c r="F32" s="39">
        <f t="shared" si="6"/>
        <v>0</v>
      </c>
      <c r="G32" s="39">
        <f t="shared" si="6"/>
        <v>0</v>
      </c>
      <c r="H32" s="39">
        <f t="shared" si="6"/>
        <v>0</v>
      </c>
      <c r="I32" s="39">
        <f t="shared" si="6"/>
        <v>0</v>
      </c>
      <c r="J32" s="39">
        <f t="shared" si="6"/>
        <v>0</v>
      </c>
      <c r="K32" s="39">
        <f t="shared" si="6"/>
        <v>0</v>
      </c>
      <c r="L32" s="39">
        <f t="shared" si="6"/>
        <v>0</v>
      </c>
      <c r="M32" s="39">
        <f t="shared" si="6"/>
        <v>0</v>
      </c>
      <c r="N32" s="39">
        <f t="shared" si="6"/>
        <v>-3180.3050000000003</v>
      </c>
      <c r="O32" s="41"/>
    </row>
    <row r="33" spans="1:17" s="6" customFormat="1" x14ac:dyDescent="0.2">
      <c r="A33" s="38" t="s">
        <v>50</v>
      </c>
      <c r="B33" s="39">
        <f t="shared" ref="B33:N33" si="7">-B8</f>
        <v>-17.155982999999999</v>
      </c>
      <c r="C33" s="39">
        <f t="shared" si="7"/>
        <v>-4.8389110000000004</v>
      </c>
      <c r="D33" s="39">
        <f t="shared" si="7"/>
        <v>-0.173813</v>
      </c>
      <c r="E33" s="39">
        <f t="shared" si="7"/>
        <v>0</v>
      </c>
      <c r="F33" s="39">
        <f t="shared" si="7"/>
        <v>0</v>
      </c>
      <c r="G33" s="39">
        <f t="shared" si="7"/>
        <v>0</v>
      </c>
      <c r="H33" s="39">
        <f t="shared" si="7"/>
        <v>0</v>
      </c>
      <c r="I33" s="39">
        <f t="shared" si="7"/>
        <v>0</v>
      </c>
      <c r="J33" s="39">
        <f t="shared" si="7"/>
        <v>0</v>
      </c>
      <c r="K33" s="39">
        <f t="shared" si="7"/>
        <v>0</v>
      </c>
      <c r="L33" s="39">
        <f t="shared" si="7"/>
        <v>0</v>
      </c>
      <c r="M33" s="39">
        <f t="shared" si="7"/>
        <v>0</v>
      </c>
      <c r="N33" s="39">
        <f t="shared" si="7"/>
        <v>-22.168706999999998</v>
      </c>
      <c r="O33" s="41"/>
    </row>
    <row r="34" spans="1:17" s="6" customFormat="1" x14ac:dyDescent="0.2">
      <c r="A34" s="38" t="s">
        <v>51</v>
      </c>
      <c r="B34" s="39">
        <f t="shared" ref="B34:N34" si="8">-B9</f>
        <v>2306.5940000000001</v>
      </c>
      <c r="C34" s="39">
        <f t="shared" si="8"/>
        <v>1510.6580000000001</v>
      </c>
      <c r="D34" s="39">
        <f t="shared" si="8"/>
        <v>1839.1179999999999</v>
      </c>
      <c r="E34" s="39">
        <f t="shared" si="8"/>
        <v>0</v>
      </c>
      <c r="F34" s="39">
        <f t="shared" si="8"/>
        <v>0</v>
      </c>
      <c r="G34" s="39">
        <f t="shared" si="8"/>
        <v>0</v>
      </c>
      <c r="H34" s="39">
        <f t="shared" si="8"/>
        <v>0</v>
      </c>
      <c r="I34" s="39">
        <f t="shared" si="8"/>
        <v>0</v>
      </c>
      <c r="J34" s="39">
        <f t="shared" si="8"/>
        <v>0</v>
      </c>
      <c r="K34" s="39">
        <f t="shared" si="8"/>
        <v>0</v>
      </c>
      <c r="L34" s="39">
        <f t="shared" si="8"/>
        <v>0</v>
      </c>
      <c r="M34" s="39">
        <f t="shared" si="8"/>
        <v>0</v>
      </c>
      <c r="N34" s="39">
        <f t="shared" si="8"/>
        <v>5656.3700000000008</v>
      </c>
      <c r="Q34" s="7"/>
    </row>
    <row r="35" spans="1:17" s="6" customFormat="1" x14ac:dyDescent="0.2">
      <c r="A35" s="38" t="s">
        <v>52</v>
      </c>
      <c r="B35" s="39">
        <f t="shared" ref="B35:N35" si="9">-B10</f>
        <v>1.4309430000000001</v>
      </c>
      <c r="C35" s="39">
        <f t="shared" si="9"/>
        <v>12.296884</v>
      </c>
      <c r="D35" s="39">
        <f t="shared" si="9"/>
        <v>40.107627000000001</v>
      </c>
      <c r="E35" s="39">
        <f t="shared" si="9"/>
        <v>0</v>
      </c>
      <c r="F35" s="39">
        <f t="shared" si="9"/>
        <v>0</v>
      </c>
      <c r="G35" s="39">
        <f t="shared" si="9"/>
        <v>0</v>
      </c>
      <c r="H35" s="39">
        <f t="shared" si="9"/>
        <v>0</v>
      </c>
      <c r="I35" s="39">
        <f t="shared" si="9"/>
        <v>0</v>
      </c>
      <c r="J35" s="39">
        <f t="shared" si="9"/>
        <v>0</v>
      </c>
      <c r="K35" s="39">
        <f t="shared" si="9"/>
        <v>0</v>
      </c>
      <c r="L35" s="39">
        <f t="shared" si="9"/>
        <v>0</v>
      </c>
      <c r="M35" s="39">
        <f t="shared" si="9"/>
        <v>0</v>
      </c>
      <c r="N35" s="39">
        <f t="shared" si="9"/>
        <v>53.835453999999999</v>
      </c>
    </row>
    <row r="36" spans="1:17" s="6" customFormat="1" x14ac:dyDescent="0.2">
      <c r="A36" s="38" t="s">
        <v>237</v>
      </c>
      <c r="B36" s="39">
        <f t="shared" ref="B36:M36" si="10">-B12</f>
        <v>-356.27529599999997</v>
      </c>
      <c r="C36" s="39">
        <f t="shared" si="10"/>
        <v>-324.94467399999996</v>
      </c>
      <c r="D36" s="39">
        <f t="shared" si="10"/>
        <v>-335.92816900000003</v>
      </c>
      <c r="E36" s="39">
        <f t="shared" si="10"/>
        <v>0</v>
      </c>
      <c r="F36" s="39">
        <f t="shared" si="10"/>
        <v>0</v>
      </c>
      <c r="G36" s="39">
        <f t="shared" si="10"/>
        <v>0</v>
      </c>
      <c r="H36" s="39">
        <f t="shared" si="10"/>
        <v>0</v>
      </c>
      <c r="I36" s="39">
        <f t="shared" si="10"/>
        <v>0</v>
      </c>
      <c r="J36" s="39">
        <f t="shared" si="10"/>
        <v>0</v>
      </c>
      <c r="K36" s="39">
        <f t="shared" si="10"/>
        <v>0</v>
      </c>
      <c r="L36" s="39">
        <f t="shared" si="10"/>
        <v>0</v>
      </c>
      <c r="M36" s="39">
        <f t="shared" si="10"/>
        <v>0</v>
      </c>
      <c r="N36" s="39">
        <f>-N11</f>
        <v>-1017.1481389999999</v>
      </c>
    </row>
    <row r="37" spans="1:17" s="6" customFormat="1" x14ac:dyDescent="0.2">
      <c r="A37" s="38" t="s">
        <v>58</v>
      </c>
      <c r="B37" s="39">
        <f t="shared" ref="B37:M37" si="11">-B13</f>
        <v>-96.793999999999997</v>
      </c>
      <c r="C37" s="39">
        <f t="shared" si="11"/>
        <v>-89.75</v>
      </c>
      <c r="D37" s="39">
        <f t="shared" si="11"/>
        <v>-95.899000000000001</v>
      </c>
      <c r="E37" s="39">
        <f t="shared" si="11"/>
        <v>0</v>
      </c>
      <c r="F37" s="39">
        <f t="shared" si="11"/>
        <v>0</v>
      </c>
      <c r="G37" s="39">
        <f t="shared" si="11"/>
        <v>0</v>
      </c>
      <c r="H37" s="39">
        <f t="shared" si="11"/>
        <v>0</v>
      </c>
      <c r="I37" s="39">
        <f t="shared" si="11"/>
        <v>0</v>
      </c>
      <c r="J37" s="39">
        <f t="shared" si="11"/>
        <v>0</v>
      </c>
      <c r="K37" s="39">
        <f t="shared" si="11"/>
        <v>0</v>
      </c>
      <c r="L37" s="39">
        <f t="shared" si="11"/>
        <v>0</v>
      </c>
      <c r="M37" s="39">
        <f t="shared" si="11"/>
        <v>0</v>
      </c>
      <c r="N37" s="39">
        <f>-N13</f>
        <v>-282.44299999999998</v>
      </c>
    </row>
    <row r="38" spans="1:17" s="6" customFormat="1" x14ac:dyDescent="0.2">
      <c r="A38" s="38" t="s">
        <v>59</v>
      </c>
      <c r="B38" s="39">
        <f t="shared" ref="B38:M38" si="12">-B14</f>
        <v>-259.48129599999999</v>
      </c>
      <c r="C38" s="39">
        <f t="shared" si="12"/>
        <v>-235.19467399999996</v>
      </c>
      <c r="D38" s="39">
        <f t="shared" si="12"/>
        <v>-240.029169</v>
      </c>
      <c r="E38" s="39">
        <f t="shared" si="12"/>
        <v>0</v>
      </c>
      <c r="F38" s="39">
        <f t="shared" si="12"/>
        <v>0</v>
      </c>
      <c r="G38" s="39">
        <f t="shared" si="12"/>
        <v>0</v>
      </c>
      <c r="H38" s="39">
        <f t="shared" si="12"/>
        <v>0</v>
      </c>
      <c r="I38" s="39">
        <f t="shared" si="12"/>
        <v>0</v>
      </c>
      <c r="J38" s="39">
        <f t="shared" si="12"/>
        <v>0</v>
      </c>
      <c r="K38" s="39">
        <f t="shared" si="12"/>
        <v>0</v>
      </c>
      <c r="L38" s="39">
        <f t="shared" si="12"/>
        <v>0</v>
      </c>
      <c r="M38" s="39">
        <f t="shared" si="12"/>
        <v>0</v>
      </c>
      <c r="N38" s="39">
        <f>-N14</f>
        <v>-734.70513899999992</v>
      </c>
    </row>
    <row r="39" spans="1:17" s="6" customFormat="1" x14ac:dyDescent="0.2">
      <c r="A39" s="38"/>
      <c r="B39" s="39" t="e">
        <f>-#REF!</f>
        <v>#REF!</v>
      </c>
      <c r="C39" s="39" t="e">
        <f>-#REF!</f>
        <v>#REF!</v>
      </c>
      <c r="D39" s="39" t="e">
        <f>-#REF!</f>
        <v>#REF!</v>
      </c>
      <c r="E39" s="39" t="e">
        <f>-#REF!</f>
        <v>#REF!</v>
      </c>
      <c r="F39" s="39" t="e">
        <f>-#REF!</f>
        <v>#REF!</v>
      </c>
      <c r="G39" s="39" t="e">
        <f>-#REF!</f>
        <v>#REF!</v>
      </c>
      <c r="H39" s="39" t="e">
        <f>-#REF!</f>
        <v>#REF!</v>
      </c>
      <c r="I39" s="39" t="e">
        <f>-#REF!</f>
        <v>#REF!</v>
      </c>
      <c r="J39" s="39" t="e">
        <f>-#REF!</f>
        <v>#REF!</v>
      </c>
      <c r="K39" s="39" t="e">
        <f>-#REF!</f>
        <v>#REF!</v>
      </c>
      <c r="L39" s="39" t="e">
        <f>-#REF!</f>
        <v>#REF!</v>
      </c>
      <c r="M39" s="39" t="e">
        <f>-#REF!</f>
        <v>#REF!</v>
      </c>
      <c r="N39" s="39" t="e">
        <f>-#REF!</f>
        <v>#REF!</v>
      </c>
    </row>
    <row r="40" spans="1:17" s="6" customFormat="1" x14ac:dyDescent="0.2">
      <c r="A40" s="38" t="s">
        <v>171</v>
      </c>
      <c r="B40" s="39">
        <f t="shared" ref="B40:M40" si="13">-B17</f>
        <v>-5931.1474150000067</v>
      </c>
      <c r="C40" s="39">
        <f t="shared" si="13"/>
        <v>-5468.7857750000021</v>
      </c>
      <c r="D40" s="39">
        <f t="shared" si="13"/>
        <v>-5664.8653809999987</v>
      </c>
      <c r="E40" s="39">
        <f t="shared" si="13"/>
        <v>0</v>
      </c>
      <c r="F40" s="39">
        <f t="shared" si="13"/>
        <v>0</v>
      </c>
      <c r="G40" s="39">
        <f t="shared" si="13"/>
        <v>0</v>
      </c>
      <c r="H40" s="39">
        <f t="shared" si="13"/>
        <v>0</v>
      </c>
      <c r="I40" s="39">
        <f t="shared" si="13"/>
        <v>0</v>
      </c>
      <c r="J40" s="39">
        <f t="shared" si="13"/>
        <v>0</v>
      </c>
      <c r="K40" s="39">
        <f t="shared" si="13"/>
        <v>0</v>
      </c>
      <c r="L40" s="39">
        <f t="shared" si="13"/>
        <v>0</v>
      </c>
      <c r="M40" s="39">
        <f t="shared" si="13"/>
        <v>0</v>
      </c>
      <c r="N40" s="39">
        <f>-N16</f>
        <v>-17064.798571000007</v>
      </c>
    </row>
    <row r="41" spans="1:17" s="6" customFormat="1" x14ac:dyDescent="0.2">
      <c r="A41" s="38" t="s">
        <v>157</v>
      </c>
      <c r="B41" s="39">
        <f t="shared" ref="B41:N41" si="14">-B18</f>
        <v>-634.00195300000007</v>
      </c>
      <c r="C41" s="39">
        <f t="shared" si="14"/>
        <v>-594.43483800000001</v>
      </c>
      <c r="D41" s="39">
        <f t="shared" si="14"/>
        <v>-680.57010000000014</v>
      </c>
      <c r="E41" s="39">
        <f t="shared" si="14"/>
        <v>0</v>
      </c>
      <c r="F41" s="39">
        <f t="shared" si="14"/>
        <v>0</v>
      </c>
      <c r="G41" s="39">
        <f t="shared" si="14"/>
        <v>0</v>
      </c>
      <c r="H41" s="39">
        <f t="shared" si="14"/>
        <v>0</v>
      </c>
      <c r="I41" s="39">
        <f t="shared" si="14"/>
        <v>0</v>
      </c>
      <c r="J41" s="39">
        <f t="shared" si="14"/>
        <v>0</v>
      </c>
      <c r="K41" s="39">
        <f t="shared" si="14"/>
        <v>0</v>
      </c>
      <c r="L41" s="39">
        <f t="shared" si="14"/>
        <v>0</v>
      </c>
      <c r="M41" s="39">
        <f t="shared" si="14"/>
        <v>0</v>
      </c>
      <c r="N41" s="39">
        <f t="shared" si="14"/>
        <v>-1909.0068910000002</v>
      </c>
    </row>
    <row r="42" spans="1:17" s="6" customFormat="1" x14ac:dyDescent="0.2">
      <c r="A42" s="38" t="s">
        <v>158</v>
      </c>
      <c r="B42" s="39">
        <f t="shared" ref="B42:N42" si="15">-B19</f>
        <v>-2001.0879040000002</v>
      </c>
      <c r="C42" s="39">
        <f t="shared" si="15"/>
        <v>-1909.965911</v>
      </c>
      <c r="D42" s="39">
        <f t="shared" si="15"/>
        <v>-2069.8147469999999</v>
      </c>
      <c r="E42" s="39">
        <f t="shared" si="15"/>
        <v>0</v>
      </c>
      <c r="F42" s="39">
        <f t="shared" si="15"/>
        <v>0</v>
      </c>
      <c r="G42" s="39">
        <f t="shared" si="15"/>
        <v>0</v>
      </c>
      <c r="H42" s="39">
        <f t="shared" si="15"/>
        <v>0</v>
      </c>
      <c r="I42" s="39">
        <f t="shared" si="15"/>
        <v>0</v>
      </c>
      <c r="J42" s="39">
        <f t="shared" si="15"/>
        <v>0</v>
      </c>
      <c r="K42" s="39">
        <f t="shared" si="15"/>
        <v>0</v>
      </c>
      <c r="L42" s="39">
        <f t="shared" si="15"/>
        <v>0</v>
      </c>
      <c r="M42" s="39">
        <f t="shared" si="15"/>
        <v>0</v>
      </c>
      <c r="N42" s="39">
        <f t="shared" si="15"/>
        <v>-5980.8685619999997</v>
      </c>
    </row>
    <row r="43" spans="1:17" s="6" customFormat="1" x14ac:dyDescent="0.2">
      <c r="A43" s="38" t="s">
        <v>159</v>
      </c>
      <c r="B43" s="39">
        <f t="shared" ref="B43:N43" si="16">-B20</f>
        <v>-814.38326825434092</v>
      </c>
      <c r="C43" s="39">
        <f t="shared" si="16"/>
        <v>-754.965480906793</v>
      </c>
      <c r="D43" s="39">
        <f t="shared" si="16"/>
        <v>-727.55039318412992</v>
      </c>
      <c r="E43" s="39">
        <f t="shared" si="16"/>
        <v>0</v>
      </c>
      <c r="F43" s="39">
        <f t="shared" si="16"/>
        <v>0</v>
      </c>
      <c r="G43" s="39">
        <f t="shared" si="16"/>
        <v>0</v>
      </c>
      <c r="H43" s="39">
        <f t="shared" si="16"/>
        <v>0</v>
      </c>
      <c r="I43" s="39">
        <f t="shared" si="16"/>
        <v>0</v>
      </c>
      <c r="J43" s="39">
        <f t="shared" si="16"/>
        <v>0</v>
      </c>
      <c r="K43" s="39">
        <f t="shared" si="16"/>
        <v>0</v>
      </c>
      <c r="L43" s="39">
        <f t="shared" si="16"/>
        <v>0</v>
      </c>
      <c r="M43" s="39">
        <f t="shared" si="16"/>
        <v>0</v>
      </c>
      <c r="N43" s="39">
        <f t="shared" si="16"/>
        <v>-2296.899142345264</v>
      </c>
    </row>
    <row r="44" spans="1:17" s="6" customFormat="1" x14ac:dyDescent="0.2">
      <c r="A44" s="38" t="s">
        <v>160</v>
      </c>
      <c r="B44" s="39">
        <f t="shared" ref="B44:N44" si="17">-B21</f>
        <v>-1960.6805127456591</v>
      </c>
      <c r="C44" s="39">
        <f t="shared" si="17"/>
        <v>-1779.764077093206</v>
      </c>
      <c r="D44" s="39">
        <f t="shared" si="17"/>
        <v>-1728.5325428158699</v>
      </c>
      <c r="E44" s="39">
        <f t="shared" si="17"/>
        <v>0</v>
      </c>
      <c r="F44" s="39">
        <f t="shared" si="17"/>
        <v>0</v>
      </c>
      <c r="G44" s="39">
        <f t="shared" si="17"/>
        <v>0</v>
      </c>
      <c r="H44" s="39">
        <f t="shared" si="17"/>
        <v>0</v>
      </c>
      <c r="I44" s="39">
        <f t="shared" si="17"/>
        <v>0</v>
      </c>
      <c r="J44" s="39">
        <f t="shared" si="17"/>
        <v>0</v>
      </c>
      <c r="K44" s="39">
        <f t="shared" si="17"/>
        <v>0</v>
      </c>
      <c r="L44" s="39">
        <f t="shared" si="17"/>
        <v>0</v>
      </c>
      <c r="M44" s="39">
        <f t="shared" si="17"/>
        <v>0</v>
      </c>
      <c r="N44" s="39">
        <f t="shared" si="17"/>
        <v>-5468.9771326547343</v>
      </c>
    </row>
    <row r="45" spans="1:17" s="6" customFormat="1" x14ac:dyDescent="0.2">
      <c r="A45" s="38" t="s">
        <v>161</v>
      </c>
      <c r="B45" s="39">
        <f t="shared" ref="B45:N45" si="18">-B22</f>
        <v>-22.734698999999999</v>
      </c>
      <c r="C45" s="39">
        <f t="shared" si="18"/>
        <v>-21.794407</v>
      </c>
      <c r="D45" s="39">
        <f t="shared" si="18"/>
        <v>-29.170952</v>
      </c>
      <c r="E45" s="39">
        <f t="shared" si="18"/>
        <v>0</v>
      </c>
      <c r="F45" s="39">
        <f t="shared" si="18"/>
        <v>0</v>
      </c>
      <c r="G45" s="39">
        <f t="shared" si="18"/>
        <v>0</v>
      </c>
      <c r="H45" s="39">
        <f t="shared" si="18"/>
        <v>0</v>
      </c>
      <c r="I45" s="39">
        <f t="shared" si="18"/>
        <v>0</v>
      </c>
      <c r="J45" s="39">
        <f t="shared" si="18"/>
        <v>0</v>
      </c>
      <c r="K45" s="39">
        <f t="shared" si="18"/>
        <v>0</v>
      </c>
      <c r="L45" s="39">
        <f t="shared" si="18"/>
        <v>0</v>
      </c>
      <c r="M45" s="39">
        <f t="shared" si="18"/>
        <v>0</v>
      </c>
      <c r="N45" s="39">
        <f t="shared" si="18"/>
        <v>-73.700057999999999</v>
      </c>
    </row>
    <row r="46" spans="1:17" s="6" customFormat="1" x14ac:dyDescent="0.2">
      <c r="A46" s="38" t="s">
        <v>165</v>
      </c>
      <c r="B46" s="39">
        <f t="shared" ref="B46:N46" si="19">-B23</f>
        <v>-498.25907800000613</v>
      </c>
      <c r="C46" s="39">
        <f t="shared" si="19"/>
        <v>-407.8610610000033</v>
      </c>
      <c r="D46" s="39">
        <f t="shared" si="19"/>
        <v>-429.22664599999803</v>
      </c>
      <c r="E46" s="39">
        <f t="shared" si="19"/>
        <v>0</v>
      </c>
      <c r="F46" s="39">
        <f t="shared" si="19"/>
        <v>0</v>
      </c>
      <c r="G46" s="39">
        <f t="shared" si="19"/>
        <v>0</v>
      </c>
      <c r="H46" s="39">
        <f t="shared" si="19"/>
        <v>0</v>
      </c>
      <c r="I46" s="39">
        <f t="shared" si="19"/>
        <v>0</v>
      </c>
      <c r="J46" s="39">
        <f t="shared" si="19"/>
        <v>0</v>
      </c>
      <c r="K46" s="39">
        <f t="shared" si="19"/>
        <v>0</v>
      </c>
      <c r="L46" s="39">
        <f t="shared" si="19"/>
        <v>0</v>
      </c>
      <c r="M46" s="39">
        <f t="shared" si="19"/>
        <v>0</v>
      </c>
      <c r="N46" s="39">
        <f t="shared" si="19"/>
        <v>-1335.3467850000075</v>
      </c>
    </row>
    <row r="47" spans="1:17" s="6" customFormat="1" x14ac:dyDescent="0.2">
      <c r="A47" s="38" t="s">
        <v>162</v>
      </c>
      <c r="B47" s="39">
        <f t="shared" ref="B47:N47" si="20">-B26</f>
        <v>-156.566678</v>
      </c>
      <c r="C47" s="39">
        <f t="shared" si="20"/>
        <v>-139.90756299999998</v>
      </c>
      <c r="D47" s="39">
        <f t="shared" si="20"/>
        <v>-120.65531</v>
      </c>
      <c r="E47" s="39">
        <f t="shared" si="20"/>
        <v>0</v>
      </c>
      <c r="F47" s="39">
        <f t="shared" si="20"/>
        <v>0</v>
      </c>
      <c r="G47" s="39">
        <f t="shared" si="20"/>
        <v>0</v>
      </c>
      <c r="H47" s="39">
        <f t="shared" si="20"/>
        <v>0</v>
      </c>
      <c r="I47" s="39">
        <f t="shared" si="20"/>
        <v>0</v>
      </c>
      <c r="J47" s="39">
        <f t="shared" si="20"/>
        <v>0</v>
      </c>
      <c r="K47" s="39">
        <f t="shared" si="20"/>
        <v>0</v>
      </c>
      <c r="L47" s="39">
        <f t="shared" si="20"/>
        <v>0</v>
      </c>
      <c r="M47" s="39">
        <f t="shared" si="20"/>
        <v>0</v>
      </c>
      <c r="N47" s="39">
        <f t="shared" si="20"/>
        <v>-417.12955099999999</v>
      </c>
    </row>
    <row r="48" spans="1:17" s="6" customFormat="1" x14ac:dyDescent="0.2">
      <c r="A48" s="38" t="s">
        <v>163</v>
      </c>
      <c r="B48" s="39">
        <f t="shared" ref="B48:N48" si="21">-B27</f>
        <v>-7086.6241910000072</v>
      </c>
      <c r="C48" s="39">
        <f t="shared" si="21"/>
        <v>-6504.9747450000023</v>
      </c>
      <c r="D48" s="39">
        <f t="shared" si="21"/>
        <v>-6701.2850549999985</v>
      </c>
      <c r="E48" s="39">
        <f t="shared" si="21"/>
        <v>0</v>
      </c>
      <c r="F48" s="39">
        <f t="shared" si="21"/>
        <v>0</v>
      </c>
      <c r="G48" s="39">
        <f t="shared" si="21"/>
        <v>0</v>
      </c>
      <c r="H48" s="39">
        <f t="shared" si="21"/>
        <v>0</v>
      </c>
      <c r="I48" s="39">
        <f t="shared" si="21"/>
        <v>0</v>
      </c>
      <c r="J48" s="39">
        <f t="shared" si="21"/>
        <v>0</v>
      </c>
      <c r="K48" s="39">
        <f t="shared" si="21"/>
        <v>0</v>
      </c>
      <c r="L48" s="39">
        <f t="shared" si="21"/>
        <v>0</v>
      </c>
      <c r="M48" s="39">
        <f t="shared" si="21"/>
        <v>0</v>
      </c>
      <c r="N48" s="39">
        <f t="shared" si="21"/>
        <v>-20292.88399100001</v>
      </c>
    </row>
    <row r="49" spans="1:14" s="6" customFormat="1" x14ac:dyDescent="0.2">
      <c r="A49" s="38" t="s">
        <v>164</v>
      </c>
      <c r="B49" s="39">
        <f t="shared" ref="B49:N49" si="22">-B28</f>
        <v>-6053.4146800000071</v>
      </c>
      <c r="C49" s="39">
        <f t="shared" si="22"/>
        <v>-5580.9494740000018</v>
      </c>
      <c r="D49" s="39">
        <f t="shared" si="22"/>
        <v>-5777.3322549999984</v>
      </c>
      <c r="E49" s="39">
        <f t="shared" si="22"/>
        <v>0</v>
      </c>
      <c r="F49" s="39">
        <f t="shared" si="22"/>
        <v>0</v>
      </c>
      <c r="G49" s="39">
        <f t="shared" si="22"/>
        <v>0</v>
      </c>
      <c r="H49" s="39">
        <f t="shared" si="22"/>
        <v>0</v>
      </c>
      <c r="I49" s="39">
        <f t="shared" si="22"/>
        <v>0</v>
      </c>
      <c r="J49" s="39">
        <f t="shared" si="22"/>
        <v>0</v>
      </c>
      <c r="K49" s="39">
        <f t="shared" si="22"/>
        <v>0</v>
      </c>
      <c r="L49" s="39">
        <f t="shared" si="22"/>
        <v>0</v>
      </c>
      <c r="M49" s="39">
        <f t="shared" si="22"/>
        <v>0</v>
      </c>
      <c r="N49" s="39">
        <f t="shared" si="22"/>
        <v>-17411.696409000007</v>
      </c>
    </row>
    <row r="50" spans="1:14" s="6" customForma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 x14ac:dyDescent="0.2">
      <c r="B52" s="57"/>
    </row>
    <row r="53" spans="1:14" x14ac:dyDescent="0.2">
      <c r="B53" s="57"/>
    </row>
    <row r="54" spans="1:14" x14ac:dyDescent="0.2">
      <c r="B54" s="57"/>
    </row>
  </sheetData>
  <mergeCells count="24"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  <mergeCell ref="N5:N6"/>
    <mergeCell ref="K5:M5"/>
    <mergeCell ref="H5:J5"/>
    <mergeCell ref="N16:N17"/>
    <mergeCell ref="B16:D16"/>
    <mergeCell ref="E16:G16"/>
    <mergeCell ref="H16:J16"/>
    <mergeCell ref="K16:M1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8.75" x14ac:dyDescent="0.3">
      <c r="A1" s="130" t="s">
        <v>319</v>
      </c>
      <c r="P1" s="150" t="str">
        <f>Titulní!A35</f>
        <v>I. čtvrtletí 2021</v>
      </c>
    </row>
    <row r="2" spans="1:17" ht="15.75" x14ac:dyDescent="0.25">
      <c r="A2" s="149" t="s">
        <v>385</v>
      </c>
    </row>
    <row r="3" spans="1:17" ht="6" customHeight="1" x14ac:dyDescent="0.2"/>
    <row r="4" spans="1:17" ht="12" customHeight="1" x14ac:dyDescent="0.2">
      <c r="A4" s="480"/>
      <c r="B4" s="468" t="s">
        <v>19</v>
      </c>
      <c r="C4" s="469"/>
      <c r="D4" s="470"/>
      <c r="E4" s="468" t="s">
        <v>202</v>
      </c>
      <c r="F4" s="469"/>
      <c r="G4" s="470"/>
      <c r="H4" s="468" t="s">
        <v>204</v>
      </c>
      <c r="I4" s="469"/>
      <c r="J4" s="470"/>
      <c r="K4" s="468" t="s">
        <v>6</v>
      </c>
      <c r="L4" s="469"/>
      <c r="M4" s="470"/>
      <c r="N4" s="473" t="s">
        <v>215</v>
      </c>
      <c r="O4" s="474"/>
      <c r="P4" s="474"/>
      <c r="Q4" s="22"/>
    </row>
    <row r="5" spans="1:17" ht="14.1" customHeight="1" x14ac:dyDescent="0.2">
      <c r="A5" s="481"/>
      <c r="B5" s="465" t="s">
        <v>236</v>
      </c>
      <c r="C5" s="466"/>
      <c r="D5" s="467"/>
      <c r="E5" s="465" t="s">
        <v>236</v>
      </c>
      <c r="F5" s="466"/>
      <c r="G5" s="467"/>
      <c r="H5" s="465" t="s">
        <v>236</v>
      </c>
      <c r="I5" s="466"/>
      <c r="J5" s="467"/>
      <c r="K5" s="465" t="s">
        <v>236</v>
      </c>
      <c r="L5" s="466"/>
      <c r="M5" s="467"/>
      <c r="N5" s="475" t="s">
        <v>241</v>
      </c>
      <c r="O5" s="476"/>
      <c r="P5" s="476"/>
      <c r="Q5" s="22"/>
    </row>
    <row r="6" spans="1:17" x14ac:dyDescent="0.2">
      <c r="A6" s="482"/>
      <c r="B6" s="134" t="s">
        <v>60</v>
      </c>
      <c r="C6" s="135" t="s">
        <v>61</v>
      </c>
      <c r="D6" s="136" t="s">
        <v>62</v>
      </c>
      <c r="E6" s="134" t="s">
        <v>60</v>
      </c>
      <c r="F6" s="135" t="s">
        <v>61</v>
      </c>
      <c r="G6" s="136" t="s">
        <v>62</v>
      </c>
      <c r="H6" s="134" t="s">
        <v>60</v>
      </c>
      <c r="I6" s="135" t="s">
        <v>61</v>
      </c>
      <c r="J6" s="136" t="s">
        <v>62</v>
      </c>
      <c r="K6" s="134" t="s">
        <v>60</v>
      </c>
      <c r="L6" s="135" t="s">
        <v>61</v>
      </c>
      <c r="M6" s="136" t="s">
        <v>62</v>
      </c>
      <c r="N6" s="151" t="s">
        <v>60</v>
      </c>
      <c r="O6" s="152" t="s">
        <v>61</v>
      </c>
      <c r="P6" s="152" t="s">
        <v>62</v>
      </c>
      <c r="Q6" s="22"/>
    </row>
    <row r="7" spans="1:17" ht="12.75" customHeight="1" x14ac:dyDescent="0.2">
      <c r="A7" s="477" t="s">
        <v>0</v>
      </c>
      <c r="B7" s="448">
        <f>SUM(B8:D8)</f>
        <v>7802.7797500000006</v>
      </c>
      <c r="C7" s="449"/>
      <c r="D7" s="450"/>
      <c r="E7" s="448">
        <f>SUM(E8:G8)</f>
        <v>413.10595999999998</v>
      </c>
      <c r="F7" s="449"/>
      <c r="G7" s="450"/>
      <c r="H7" s="448">
        <f>SUM(H8:J8)</f>
        <v>1.2541799999999999</v>
      </c>
      <c r="I7" s="449"/>
      <c r="J7" s="450"/>
      <c r="K7" s="448">
        <f>SUM(K8:M8)</f>
        <v>7389.6737899999998</v>
      </c>
      <c r="L7" s="449"/>
      <c r="M7" s="450"/>
      <c r="N7" s="471">
        <f>P8</f>
        <v>4290</v>
      </c>
      <c r="O7" s="472"/>
      <c r="P7" s="472"/>
      <c r="Q7" s="22"/>
    </row>
    <row r="8" spans="1:17" s="117" customFormat="1" ht="15" customHeight="1" x14ac:dyDescent="0.2">
      <c r="A8" s="479"/>
      <c r="B8" s="153">
        <v>2740.0032099999999</v>
      </c>
      <c r="C8" s="154">
        <v>2466.9492500000001</v>
      </c>
      <c r="D8" s="155">
        <v>2595.8272900000002</v>
      </c>
      <c r="E8" s="153">
        <v>143.08420000000001</v>
      </c>
      <c r="F8" s="154">
        <v>131.05805000000001</v>
      </c>
      <c r="G8" s="155">
        <v>138.96370999999999</v>
      </c>
      <c r="H8" s="153">
        <v>0.48179999999999995</v>
      </c>
      <c r="I8" s="154">
        <v>0.41158</v>
      </c>
      <c r="J8" s="155">
        <v>0.36079999999999995</v>
      </c>
      <c r="K8" s="153">
        <v>2596.9190099999996</v>
      </c>
      <c r="L8" s="154">
        <v>2335.8912</v>
      </c>
      <c r="M8" s="155">
        <v>2456.8635800000002</v>
      </c>
      <c r="N8" s="271">
        <v>4290</v>
      </c>
      <c r="O8" s="272">
        <v>4290</v>
      </c>
      <c r="P8" s="272">
        <v>4290</v>
      </c>
      <c r="Q8" s="105"/>
    </row>
    <row r="9" spans="1:17" s="117" customFormat="1" ht="15" customHeight="1" x14ac:dyDescent="0.2">
      <c r="A9" s="477" t="s">
        <v>15</v>
      </c>
      <c r="B9" s="448">
        <f>SUM(B10:D10)</f>
        <v>10839.399651999998</v>
      </c>
      <c r="C9" s="449"/>
      <c r="D9" s="450"/>
      <c r="E9" s="448">
        <f>SUM(E10:G10)</f>
        <v>934.45333200000005</v>
      </c>
      <c r="F9" s="449"/>
      <c r="G9" s="450"/>
      <c r="H9" s="448">
        <f>SUM(H10:J10)</f>
        <v>331.08151399999997</v>
      </c>
      <c r="I9" s="449"/>
      <c r="J9" s="450"/>
      <c r="K9" s="448">
        <f>SUM(K10:M10)</f>
        <v>9904.9463199999991</v>
      </c>
      <c r="L9" s="449"/>
      <c r="M9" s="450"/>
      <c r="N9" s="471">
        <f>P10</f>
        <v>10050.455999999998</v>
      </c>
      <c r="O9" s="472"/>
      <c r="P9" s="472"/>
      <c r="Q9" s="105"/>
    </row>
    <row r="10" spans="1:17" s="117" customFormat="1" ht="15" customHeight="1" x14ac:dyDescent="0.2">
      <c r="A10" s="478"/>
      <c r="B10" s="163">
        <f t="shared" ref="B10:M10" si="0">SUM(B11:B22)</f>
        <v>4142.2737329999991</v>
      </c>
      <c r="C10" s="164">
        <f t="shared" si="0"/>
        <v>3390.9286699999993</v>
      </c>
      <c r="D10" s="165">
        <f t="shared" si="0"/>
        <v>3306.1972489999998</v>
      </c>
      <c r="E10" s="163">
        <f t="shared" si="0"/>
        <v>344.33298900000005</v>
      </c>
      <c r="F10" s="164">
        <f t="shared" si="0"/>
        <v>297.02016400000002</v>
      </c>
      <c r="G10" s="165">
        <f t="shared" si="0"/>
        <v>293.10017900000003</v>
      </c>
      <c r="H10" s="163">
        <f t="shared" si="0"/>
        <v>116.64026100000001</v>
      </c>
      <c r="I10" s="164">
        <f t="shared" si="0"/>
        <v>107.24718099999998</v>
      </c>
      <c r="J10" s="165">
        <f t="shared" si="0"/>
        <v>107.19407200000001</v>
      </c>
      <c r="K10" s="163">
        <f t="shared" si="0"/>
        <v>3797.9407439999991</v>
      </c>
      <c r="L10" s="164">
        <f t="shared" si="0"/>
        <v>3093.9085059999998</v>
      </c>
      <c r="M10" s="165">
        <f t="shared" si="0"/>
        <v>3013.0970699999989</v>
      </c>
      <c r="N10" s="273">
        <v>10050.455999999998</v>
      </c>
      <c r="O10" s="274">
        <v>10050.455999999998</v>
      </c>
      <c r="P10" s="274">
        <v>10050.455999999998</v>
      </c>
      <c r="Q10" s="105"/>
    </row>
    <row r="11" spans="1:17" ht="12" customHeight="1" x14ac:dyDescent="0.2">
      <c r="A11" s="156" t="s">
        <v>156</v>
      </c>
      <c r="B11" s="160">
        <v>221.08017000000004</v>
      </c>
      <c r="C11" s="161">
        <v>191.75815300000008</v>
      </c>
      <c r="D11" s="162">
        <v>215.83008500000005</v>
      </c>
      <c r="E11" s="160">
        <v>15.210150999999998</v>
      </c>
      <c r="F11" s="161">
        <v>13.058679999999997</v>
      </c>
      <c r="G11" s="162">
        <v>14.936976</v>
      </c>
      <c r="H11" s="160">
        <v>11.091754000000002</v>
      </c>
      <c r="I11" s="161">
        <v>9.346579000000002</v>
      </c>
      <c r="J11" s="162">
        <v>10.252207</v>
      </c>
      <c r="K11" s="160">
        <v>205.87001900000004</v>
      </c>
      <c r="L11" s="161">
        <v>178.69947300000007</v>
      </c>
      <c r="M11" s="162">
        <v>200.89310900000007</v>
      </c>
      <c r="N11" s="169"/>
      <c r="O11" s="170"/>
      <c r="P11" s="170"/>
      <c r="Q11" s="22"/>
    </row>
    <row r="12" spans="1:17" ht="12" customHeight="1" x14ac:dyDescent="0.2">
      <c r="A12" s="156" t="s">
        <v>155</v>
      </c>
      <c r="B12" s="157">
        <v>0.74600199999999994</v>
      </c>
      <c r="C12" s="158">
        <v>0.43869999999999998</v>
      </c>
      <c r="D12" s="159">
        <v>0.74651299999999998</v>
      </c>
      <c r="E12" s="157">
        <v>3.9785000000000001E-2</v>
      </c>
      <c r="F12" s="158">
        <v>2.1122999999999996E-2</v>
      </c>
      <c r="G12" s="159">
        <v>4.2146999999999997E-2</v>
      </c>
      <c r="H12" s="157">
        <v>6.7819999999999991E-2</v>
      </c>
      <c r="I12" s="158">
        <v>4.6869999999999995E-2</v>
      </c>
      <c r="J12" s="159">
        <v>8.7099999999999997E-2</v>
      </c>
      <c r="K12" s="157">
        <v>0.70621699999999998</v>
      </c>
      <c r="L12" s="158">
        <v>0.41757699999999998</v>
      </c>
      <c r="M12" s="159">
        <v>0.70436599999999994</v>
      </c>
      <c r="N12" s="171"/>
      <c r="O12" s="23"/>
      <c r="P12" s="23"/>
      <c r="Q12" s="22"/>
    </row>
    <row r="13" spans="1:17" ht="12" customHeight="1" x14ac:dyDescent="0.2">
      <c r="A13" s="156" t="s">
        <v>154</v>
      </c>
      <c r="B13" s="157">
        <v>280.45134900000005</v>
      </c>
      <c r="C13" s="158">
        <v>262.10509099999996</v>
      </c>
      <c r="D13" s="159">
        <v>195.84315900000001</v>
      </c>
      <c r="E13" s="157">
        <v>21.325922999999996</v>
      </c>
      <c r="F13" s="158">
        <v>20.199192999999994</v>
      </c>
      <c r="G13" s="159">
        <v>15.284246000000001</v>
      </c>
      <c r="H13" s="157">
        <v>21.146014000000001</v>
      </c>
      <c r="I13" s="158">
        <v>20.169735999999997</v>
      </c>
      <c r="J13" s="159">
        <v>18.918594000000002</v>
      </c>
      <c r="K13" s="157">
        <v>259.12542600000006</v>
      </c>
      <c r="L13" s="158">
        <v>241.90589799999998</v>
      </c>
      <c r="M13" s="159">
        <v>180.55891300000002</v>
      </c>
      <c r="N13" s="171"/>
      <c r="O13" s="23"/>
      <c r="P13" s="23"/>
      <c r="Q13" s="22"/>
    </row>
    <row r="14" spans="1:17" ht="12" customHeight="1" x14ac:dyDescent="0.2">
      <c r="A14" s="156" t="s">
        <v>153</v>
      </c>
      <c r="B14" s="157">
        <v>3459.709104999999</v>
      </c>
      <c r="C14" s="158">
        <v>2778.0444589999997</v>
      </c>
      <c r="D14" s="159">
        <v>2727.5689609999995</v>
      </c>
      <c r="E14" s="157">
        <v>294.76421900000003</v>
      </c>
      <c r="F14" s="158">
        <v>252.71702400000004</v>
      </c>
      <c r="G14" s="159">
        <v>250.31126700000002</v>
      </c>
      <c r="H14" s="157">
        <v>68.539738</v>
      </c>
      <c r="I14" s="158">
        <v>63.76785499999999</v>
      </c>
      <c r="J14" s="159">
        <v>63.208332999999996</v>
      </c>
      <c r="K14" s="157">
        <v>3164.9448859999989</v>
      </c>
      <c r="L14" s="158">
        <v>2525.3274349999997</v>
      </c>
      <c r="M14" s="159">
        <v>2477.2576939999994</v>
      </c>
      <c r="N14" s="171"/>
      <c r="O14" s="23"/>
      <c r="P14" s="23"/>
      <c r="Q14" s="22"/>
    </row>
    <row r="15" spans="1:17" ht="12" customHeight="1" x14ac:dyDescent="0.2">
      <c r="A15" s="156" t="s">
        <v>152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151</v>
      </c>
      <c r="B16" s="157">
        <v>6.7104900000000001</v>
      </c>
      <c r="C16" s="158">
        <v>6.0610830000000009</v>
      </c>
      <c r="D16" s="159">
        <v>6.1506760000000007</v>
      </c>
      <c r="E16" s="157">
        <v>1.007549</v>
      </c>
      <c r="F16" s="158">
        <v>0.87919499999999995</v>
      </c>
      <c r="G16" s="159">
        <v>0.86375499999999994</v>
      </c>
      <c r="H16" s="157">
        <v>0.53701100000000002</v>
      </c>
      <c r="I16" s="158">
        <v>0.47784299999999996</v>
      </c>
      <c r="J16" s="159">
        <v>0.42679300000000003</v>
      </c>
      <c r="K16" s="157">
        <v>5.702941</v>
      </c>
      <c r="L16" s="158">
        <v>5.1818880000000007</v>
      </c>
      <c r="M16" s="159">
        <v>5.2869210000000004</v>
      </c>
      <c r="N16" s="171"/>
      <c r="O16" s="23"/>
      <c r="P16" s="23"/>
      <c r="Q16" s="22"/>
    </row>
    <row r="17" spans="1:17" ht="12" customHeight="1" x14ac:dyDescent="0.2">
      <c r="A17" s="156" t="s">
        <v>150</v>
      </c>
      <c r="B17" s="157">
        <v>2.601855</v>
      </c>
      <c r="C17" s="158">
        <v>2.5797330000000001</v>
      </c>
      <c r="D17" s="159">
        <v>1.4552020000000001</v>
      </c>
      <c r="E17" s="157">
        <v>8.1796999999999995E-2</v>
      </c>
      <c r="F17" s="158">
        <v>8.0392000000000005E-2</v>
      </c>
      <c r="G17" s="159">
        <v>2.555E-2</v>
      </c>
      <c r="H17" s="157">
        <v>0.44192000000000004</v>
      </c>
      <c r="I17" s="158">
        <v>0.34531600000000001</v>
      </c>
      <c r="J17" s="159">
        <v>0.123947</v>
      </c>
      <c r="K17" s="157">
        <v>2.5200580000000001</v>
      </c>
      <c r="L17" s="158">
        <v>2.4993410000000003</v>
      </c>
      <c r="M17" s="159">
        <v>1.4296520000000001</v>
      </c>
      <c r="N17" s="171"/>
      <c r="O17" s="23"/>
      <c r="P17" s="23"/>
      <c r="Q17" s="22"/>
    </row>
    <row r="18" spans="1:17" ht="12" customHeight="1" x14ac:dyDescent="0.2">
      <c r="A18" s="156" t="s">
        <v>149</v>
      </c>
      <c r="B18" s="157">
        <v>20.398724999999999</v>
      </c>
      <c r="C18" s="158">
        <v>19.019844000000003</v>
      </c>
      <c r="D18" s="159">
        <v>18.554788000000002</v>
      </c>
      <c r="E18" s="157">
        <v>2.1983699999999997</v>
      </c>
      <c r="F18" s="158">
        <v>2.0930170000000001</v>
      </c>
      <c r="G18" s="159">
        <v>2.2109349999999997</v>
      </c>
      <c r="H18" s="157">
        <v>3.8764859999999999</v>
      </c>
      <c r="I18" s="158">
        <v>3.4384649999999999</v>
      </c>
      <c r="J18" s="159">
        <v>3.2061129999999998</v>
      </c>
      <c r="K18" s="157">
        <v>18.200354999999998</v>
      </c>
      <c r="L18" s="158">
        <v>16.926827000000003</v>
      </c>
      <c r="M18" s="159">
        <v>16.343853000000003</v>
      </c>
      <c r="N18" s="171"/>
      <c r="O18" s="23"/>
      <c r="P18" s="23"/>
      <c r="Q18" s="22"/>
    </row>
    <row r="19" spans="1:17" ht="12" customHeight="1" x14ac:dyDescent="0.2">
      <c r="A19" s="156" t="s">
        <v>148</v>
      </c>
      <c r="B19" s="157">
        <v>69.576936999999987</v>
      </c>
      <c r="C19" s="158">
        <v>60.849273000000004</v>
      </c>
      <c r="D19" s="159">
        <v>70.619511000000017</v>
      </c>
      <c r="E19" s="157">
        <v>5.7164440000000001</v>
      </c>
      <c r="F19" s="158">
        <v>4.9014959999999999</v>
      </c>
      <c r="G19" s="159">
        <v>6.0795220000000008</v>
      </c>
      <c r="H19" s="157">
        <v>5.9185890000000008</v>
      </c>
      <c r="I19" s="158">
        <v>5.6667970000000008</v>
      </c>
      <c r="J19" s="159">
        <v>6.3740090000000009</v>
      </c>
      <c r="K19" s="157">
        <v>63.860492999999984</v>
      </c>
      <c r="L19" s="158">
        <v>55.947777000000002</v>
      </c>
      <c r="M19" s="159">
        <v>64.53998900000002</v>
      </c>
      <c r="N19" s="171"/>
      <c r="O19" s="23"/>
      <c r="P19" s="23"/>
      <c r="Q19" s="22"/>
    </row>
    <row r="20" spans="1:17" ht="12" customHeight="1" x14ac:dyDescent="0.2">
      <c r="A20" s="156" t="s">
        <v>14</v>
      </c>
      <c r="B20" s="157">
        <v>0</v>
      </c>
      <c r="C20" s="158">
        <v>0</v>
      </c>
      <c r="D20" s="159">
        <v>0</v>
      </c>
      <c r="E20" s="157">
        <v>0</v>
      </c>
      <c r="F20" s="158">
        <v>0</v>
      </c>
      <c r="G20" s="159">
        <v>0</v>
      </c>
      <c r="H20" s="157">
        <v>0</v>
      </c>
      <c r="I20" s="158">
        <v>0</v>
      </c>
      <c r="J20" s="159">
        <v>0</v>
      </c>
      <c r="K20" s="157">
        <v>0</v>
      </c>
      <c r="L20" s="158">
        <v>0</v>
      </c>
      <c r="M20" s="159">
        <v>0</v>
      </c>
      <c r="N20" s="171"/>
      <c r="O20" s="23"/>
      <c r="P20" s="23"/>
      <c r="Q20" s="22"/>
    </row>
    <row r="21" spans="1:17" ht="12" customHeight="1" x14ac:dyDescent="0.2">
      <c r="A21" s="156" t="s">
        <v>147</v>
      </c>
      <c r="B21" s="157">
        <v>1.1549569999999998</v>
      </c>
      <c r="C21" s="158">
        <v>1.4614840000000002</v>
      </c>
      <c r="D21" s="159">
        <v>0.43043300000000001</v>
      </c>
      <c r="E21" s="157">
        <v>0.111373</v>
      </c>
      <c r="F21" s="158">
        <v>0.14510100000000001</v>
      </c>
      <c r="G21" s="159">
        <v>4.6343999999999989E-2</v>
      </c>
      <c r="H21" s="157">
        <v>4.3124999999999997E-2</v>
      </c>
      <c r="I21" s="158">
        <v>2.9520000000000005E-2</v>
      </c>
      <c r="J21" s="159">
        <v>1.9323999999999997E-2</v>
      </c>
      <c r="K21" s="157">
        <v>1.0435839999999998</v>
      </c>
      <c r="L21" s="158">
        <v>1.3163830000000003</v>
      </c>
      <c r="M21" s="159">
        <v>0.38408900000000001</v>
      </c>
      <c r="N21" s="171"/>
      <c r="O21" s="23"/>
      <c r="P21" s="23"/>
      <c r="Q21" s="22"/>
    </row>
    <row r="22" spans="1:17" ht="12" customHeight="1" x14ac:dyDescent="0.2">
      <c r="A22" s="156" t="s">
        <v>146</v>
      </c>
      <c r="B22" s="160">
        <v>79.844142999999988</v>
      </c>
      <c r="C22" s="161">
        <v>68.610849999999999</v>
      </c>
      <c r="D22" s="162">
        <v>68.997921000000019</v>
      </c>
      <c r="E22" s="160">
        <v>3.8773779999999998</v>
      </c>
      <c r="F22" s="161">
        <v>2.9249429999999998</v>
      </c>
      <c r="G22" s="162">
        <v>3.2994369999999993</v>
      </c>
      <c r="H22" s="160">
        <v>4.9778039999999999</v>
      </c>
      <c r="I22" s="161">
        <v>3.9581999999999997</v>
      </c>
      <c r="J22" s="162">
        <v>4.5776519999999996</v>
      </c>
      <c r="K22" s="160">
        <v>75.966764999999995</v>
      </c>
      <c r="L22" s="161">
        <v>65.685907</v>
      </c>
      <c r="M22" s="162">
        <v>65.698484000000022</v>
      </c>
      <c r="N22" s="172"/>
      <c r="O22" s="173"/>
      <c r="P22" s="173"/>
      <c r="Q22" s="22"/>
    </row>
    <row r="23" spans="1:17" s="116" customFormat="1" ht="11.25" x14ac:dyDescent="0.2">
      <c r="P23" s="14" t="s">
        <v>420</v>
      </c>
    </row>
  </sheetData>
  <mergeCells count="23"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  <mergeCell ref="B5:D5"/>
    <mergeCell ref="E4:G4"/>
    <mergeCell ref="H4:J4"/>
    <mergeCell ref="K4:M4"/>
    <mergeCell ref="K5:M5"/>
    <mergeCell ref="H5:J5"/>
    <mergeCell ref="E5:G5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5.75" x14ac:dyDescent="0.25">
      <c r="A1" s="149" t="s">
        <v>386</v>
      </c>
      <c r="P1" s="150" t="str">
        <f>Titulní!A35</f>
        <v>I. čtvrtletí 2021</v>
      </c>
    </row>
    <row r="2" spans="1:17" ht="6" customHeight="1" x14ac:dyDescent="0.2"/>
    <row r="3" spans="1:17" ht="12" customHeight="1" x14ac:dyDescent="0.2">
      <c r="A3" s="480"/>
      <c r="B3" s="468" t="s">
        <v>19</v>
      </c>
      <c r="C3" s="469"/>
      <c r="D3" s="470"/>
      <c r="E3" s="468" t="s">
        <v>202</v>
      </c>
      <c r="F3" s="469"/>
      <c r="G3" s="470"/>
      <c r="H3" s="468" t="s">
        <v>204</v>
      </c>
      <c r="I3" s="469"/>
      <c r="J3" s="470"/>
      <c r="K3" s="468" t="s">
        <v>6</v>
      </c>
      <c r="L3" s="469"/>
      <c r="M3" s="470"/>
      <c r="N3" s="473" t="s">
        <v>215</v>
      </c>
      <c r="O3" s="474"/>
      <c r="P3" s="474"/>
      <c r="Q3" s="22"/>
    </row>
    <row r="4" spans="1:17" ht="14.1" customHeight="1" x14ac:dyDescent="0.2">
      <c r="A4" s="481"/>
      <c r="B4" s="465" t="s">
        <v>236</v>
      </c>
      <c r="C4" s="466"/>
      <c r="D4" s="467"/>
      <c r="E4" s="465" t="s">
        <v>236</v>
      </c>
      <c r="F4" s="466"/>
      <c r="G4" s="467"/>
      <c r="H4" s="465" t="s">
        <v>236</v>
      </c>
      <c r="I4" s="466"/>
      <c r="J4" s="467"/>
      <c r="K4" s="465" t="s">
        <v>236</v>
      </c>
      <c r="L4" s="466"/>
      <c r="M4" s="467"/>
      <c r="N4" s="475" t="s">
        <v>241</v>
      </c>
      <c r="O4" s="476"/>
      <c r="P4" s="476"/>
      <c r="Q4" s="22"/>
    </row>
    <row r="5" spans="1:17" x14ac:dyDescent="0.2">
      <c r="A5" s="482"/>
      <c r="B5" s="134" t="s">
        <v>60</v>
      </c>
      <c r="C5" s="346" t="s">
        <v>61</v>
      </c>
      <c r="D5" s="136" t="s">
        <v>62</v>
      </c>
      <c r="E5" s="134" t="s">
        <v>60</v>
      </c>
      <c r="F5" s="346" t="s">
        <v>61</v>
      </c>
      <c r="G5" s="136" t="s">
        <v>62</v>
      </c>
      <c r="H5" s="134" t="s">
        <v>60</v>
      </c>
      <c r="I5" s="346" t="s">
        <v>61</v>
      </c>
      <c r="J5" s="136" t="s">
        <v>62</v>
      </c>
      <c r="K5" s="134" t="s">
        <v>60</v>
      </c>
      <c r="L5" s="346" t="s">
        <v>61</v>
      </c>
      <c r="M5" s="136" t="s">
        <v>62</v>
      </c>
      <c r="N5" s="151" t="s">
        <v>60</v>
      </c>
      <c r="O5" s="152" t="s">
        <v>61</v>
      </c>
      <c r="P5" s="152" t="s">
        <v>62</v>
      </c>
      <c r="Q5" s="22"/>
    </row>
    <row r="6" spans="1:17" ht="12" customHeight="1" x14ac:dyDescent="0.2">
      <c r="A6" s="477" t="s">
        <v>16</v>
      </c>
      <c r="B6" s="448">
        <f>SUM(B7:D7)</f>
        <v>1750.8281200000001</v>
      </c>
      <c r="C6" s="449"/>
      <c r="D6" s="450"/>
      <c r="E6" s="448">
        <f>SUM(E7:G7)</f>
        <v>27.194074000000004</v>
      </c>
      <c r="F6" s="449"/>
      <c r="G6" s="450"/>
      <c r="H6" s="448">
        <f>SUM(H7:J7)</f>
        <v>3.1287739999999999</v>
      </c>
      <c r="I6" s="449"/>
      <c r="J6" s="450"/>
      <c r="K6" s="448">
        <f>SUM(K7:M7)</f>
        <v>1723.6340460000001</v>
      </c>
      <c r="L6" s="449"/>
      <c r="M6" s="450"/>
      <c r="N6" s="448">
        <f>P7</f>
        <v>1363.5</v>
      </c>
      <c r="O6" s="449"/>
      <c r="P6" s="449"/>
      <c r="Q6" s="22"/>
    </row>
    <row r="7" spans="1:17" s="118" customFormat="1" ht="15" customHeight="1" x14ac:dyDescent="0.2">
      <c r="A7" s="478"/>
      <c r="B7" s="163">
        <f t="shared" ref="B7:M7" si="0">SUM(B8:B19)</f>
        <v>585.33216000000004</v>
      </c>
      <c r="C7" s="164">
        <f t="shared" si="0"/>
        <v>516.67357000000004</v>
      </c>
      <c r="D7" s="165">
        <f t="shared" si="0"/>
        <v>648.82239000000004</v>
      </c>
      <c r="E7" s="163">
        <f t="shared" si="0"/>
        <v>8.797841</v>
      </c>
      <c r="F7" s="164">
        <f t="shared" si="0"/>
        <v>8.1545090000000009</v>
      </c>
      <c r="G7" s="165">
        <f t="shared" si="0"/>
        <v>10.241724000000001</v>
      </c>
      <c r="H7" s="163">
        <f t="shared" si="0"/>
        <v>1.0652519999999999</v>
      </c>
      <c r="I7" s="164">
        <f t="shared" si="0"/>
        <v>1.0492110000000001</v>
      </c>
      <c r="J7" s="165">
        <f t="shared" si="0"/>
        <v>1.014311</v>
      </c>
      <c r="K7" s="163">
        <f t="shared" si="0"/>
        <v>576.5343190000001</v>
      </c>
      <c r="L7" s="164">
        <f t="shared" si="0"/>
        <v>508.51906100000002</v>
      </c>
      <c r="M7" s="165">
        <f t="shared" si="0"/>
        <v>638.58066600000006</v>
      </c>
      <c r="N7" s="271">
        <v>1363.5</v>
      </c>
      <c r="O7" s="272">
        <v>1363.5</v>
      </c>
      <c r="P7" s="272">
        <v>1363.5</v>
      </c>
      <c r="Q7" s="18"/>
    </row>
    <row r="8" spans="1:17" ht="12" customHeight="1" x14ac:dyDescent="0.2">
      <c r="A8" s="156" t="s">
        <v>156</v>
      </c>
      <c r="B8" s="160">
        <v>0</v>
      </c>
      <c r="C8" s="161">
        <v>0</v>
      </c>
      <c r="D8" s="162">
        <v>0</v>
      </c>
      <c r="E8" s="160">
        <v>0</v>
      </c>
      <c r="F8" s="161">
        <v>0</v>
      </c>
      <c r="G8" s="162">
        <v>0</v>
      </c>
      <c r="H8" s="160">
        <v>0</v>
      </c>
      <c r="I8" s="161">
        <v>0</v>
      </c>
      <c r="J8" s="162">
        <v>0</v>
      </c>
      <c r="K8" s="160">
        <v>0</v>
      </c>
      <c r="L8" s="161">
        <v>0</v>
      </c>
      <c r="M8" s="162">
        <v>0</v>
      </c>
      <c r="N8" s="169"/>
      <c r="O8" s="170"/>
      <c r="P8" s="170"/>
      <c r="Q8" s="22"/>
    </row>
    <row r="9" spans="1:17" ht="12" customHeight="1" x14ac:dyDescent="0.2">
      <c r="A9" s="156" t="s">
        <v>155</v>
      </c>
      <c r="B9" s="157">
        <v>0</v>
      </c>
      <c r="C9" s="158">
        <v>0</v>
      </c>
      <c r="D9" s="159">
        <v>0</v>
      </c>
      <c r="E9" s="157">
        <v>0</v>
      </c>
      <c r="F9" s="158">
        <v>0</v>
      </c>
      <c r="G9" s="159">
        <v>0</v>
      </c>
      <c r="H9" s="157">
        <v>0</v>
      </c>
      <c r="I9" s="158">
        <v>0</v>
      </c>
      <c r="J9" s="159">
        <v>0</v>
      </c>
      <c r="K9" s="157">
        <v>0</v>
      </c>
      <c r="L9" s="158">
        <v>0</v>
      </c>
      <c r="M9" s="159">
        <v>0</v>
      </c>
      <c r="N9" s="171"/>
      <c r="O9" s="23"/>
      <c r="P9" s="23"/>
      <c r="Q9" s="22"/>
    </row>
    <row r="10" spans="1:17" ht="12" customHeight="1" x14ac:dyDescent="0.2">
      <c r="A10" s="156" t="s">
        <v>154</v>
      </c>
      <c r="B10" s="157">
        <v>0</v>
      </c>
      <c r="C10" s="158">
        <v>0</v>
      </c>
      <c r="D10" s="159">
        <v>0</v>
      </c>
      <c r="E10" s="157">
        <v>0</v>
      </c>
      <c r="F10" s="158">
        <v>0</v>
      </c>
      <c r="G10" s="159">
        <v>0</v>
      </c>
      <c r="H10" s="157">
        <v>0</v>
      </c>
      <c r="I10" s="158">
        <v>0</v>
      </c>
      <c r="J10" s="159">
        <v>0</v>
      </c>
      <c r="K10" s="157">
        <v>0</v>
      </c>
      <c r="L10" s="158">
        <v>0</v>
      </c>
      <c r="M10" s="159">
        <v>0</v>
      </c>
      <c r="N10" s="171"/>
      <c r="O10" s="23"/>
      <c r="P10" s="23"/>
      <c r="Q10" s="22"/>
    </row>
    <row r="11" spans="1:17" ht="12" customHeight="1" x14ac:dyDescent="0.2">
      <c r="A11" s="156" t="s">
        <v>153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59">
        <v>0</v>
      </c>
      <c r="N11" s="171"/>
      <c r="O11" s="23"/>
      <c r="P11" s="23"/>
      <c r="Q11" s="22"/>
    </row>
    <row r="12" spans="1:17" ht="12" customHeight="1" x14ac:dyDescent="0.2">
      <c r="A12" s="156" t="s">
        <v>152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59">
        <v>0</v>
      </c>
      <c r="N12" s="171"/>
      <c r="O12" s="23"/>
      <c r="P12" s="23"/>
      <c r="Q12" s="22"/>
    </row>
    <row r="13" spans="1:17" ht="12" customHeight="1" x14ac:dyDescent="0.2">
      <c r="A13" s="156" t="s">
        <v>151</v>
      </c>
      <c r="B13" s="157">
        <v>0</v>
      </c>
      <c r="C13" s="158">
        <v>0</v>
      </c>
      <c r="D13" s="159">
        <v>0</v>
      </c>
      <c r="E13" s="157">
        <v>0</v>
      </c>
      <c r="F13" s="158">
        <v>0</v>
      </c>
      <c r="G13" s="159">
        <v>0</v>
      </c>
      <c r="H13" s="157">
        <v>0</v>
      </c>
      <c r="I13" s="158">
        <v>0</v>
      </c>
      <c r="J13" s="159">
        <v>0</v>
      </c>
      <c r="K13" s="157">
        <v>0</v>
      </c>
      <c r="L13" s="158">
        <v>0</v>
      </c>
      <c r="M13" s="159">
        <v>0</v>
      </c>
      <c r="N13" s="171"/>
      <c r="O13" s="23"/>
      <c r="P13" s="23"/>
      <c r="Q13" s="22"/>
    </row>
    <row r="14" spans="1:17" ht="12" customHeight="1" x14ac:dyDescent="0.2">
      <c r="A14" s="156" t="s">
        <v>150</v>
      </c>
      <c r="B14" s="157">
        <v>0</v>
      </c>
      <c r="C14" s="158">
        <v>0</v>
      </c>
      <c r="D14" s="159">
        <v>0</v>
      </c>
      <c r="E14" s="157">
        <v>0</v>
      </c>
      <c r="F14" s="158">
        <v>0</v>
      </c>
      <c r="G14" s="159">
        <v>0</v>
      </c>
      <c r="H14" s="157">
        <v>0</v>
      </c>
      <c r="I14" s="158">
        <v>0</v>
      </c>
      <c r="J14" s="159">
        <v>0</v>
      </c>
      <c r="K14" s="157">
        <v>0</v>
      </c>
      <c r="L14" s="158">
        <v>0</v>
      </c>
      <c r="M14" s="159">
        <v>0</v>
      </c>
      <c r="N14" s="171"/>
      <c r="O14" s="23"/>
      <c r="P14" s="23"/>
      <c r="Q14" s="22"/>
    </row>
    <row r="15" spans="1:17" ht="12" customHeight="1" x14ac:dyDescent="0.2">
      <c r="A15" s="156" t="s">
        <v>149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148</v>
      </c>
      <c r="B16" s="157">
        <v>0</v>
      </c>
      <c r="C16" s="158">
        <v>0</v>
      </c>
      <c r="D16" s="159">
        <v>0</v>
      </c>
      <c r="E16" s="157">
        <v>0</v>
      </c>
      <c r="F16" s="158">
        <v>0</v>
      </c>
      <c r="G16" s="159">
        <v>0</v>
      </c>
      <c r="H16" s="157">
        <v>0</v>
      </c>
      <c r="I16" s="158">
        <v>0</v>
      </c>
      <c r="J16" s="159">
        <v>0</v>
      </c>
      <c r="K16" s="157">
        <v>0</v>
      </c>
      <c r="L16" s="158">
        <v>0</v>
      </c>
      <c r="M16" s="159">
        <v>0</v>
      </c>
      <c r="N16" s="171"/>
      <c r="O16" s="23"/>
      <c r="P16" s="23"/>
      <c r="Q16" s="22"/>
    </row>
    <row r="17" spans="1:17" ht="12" customHeight="1" x14ac:dyDescent="0.2">
      <c r="A17" s="156" t="s">
        <v>14</v>
      </c>
      <c r="B17" s="157">
        <v>0</v>
      </c>
      <c r="C17" s="158">
        <v>0</v>
      </c>
      <c r="D17" s="159">
        <v>0</v>
      </c>
      <c r="E17" s="157">
        <v>0</v>
      </c>
      <c r="F17" s="158">
        <v>0</v>
      </c>
      <c r="G17" s="159">
        <v>0</v>
      </c>
      <c r="H17" s="157">
        <v>0</v>
      </c>
      <c r="I17" s="158">
        <v>0</v>
      </c>
      <c r="J17" s="159">
        <v>0</v>
      </c>
      <c r="K17" s="157">
        <v>0</v>
      </c>
      <c r="L17" s="158">
        <v>0</v>
      </c>
      <c r="M17" s="159">
        <v>0</v>
      </c>
      <c r="N17" s="171"/>
      <c r="O17" s="23"/>
      <c r="P17" s="23"/>
      <c r="Q17" s="22"/>
    </row>
    <row r="18" spans="1:17" ht="12" customHeight="1" x14ac:dyDescent="0.2">
      <c r="A18" s="156" t="s">
        <v>147</v>
      </c>
      <c r="B18" s="157">
        <v>0</v>
      </c>
      <c r="C18" s="158">
        <v>0</v>
      </c>
      <c r="D18" s="159">
        <v>0</v>
      </c>
      <c r="E18" s="157">
        <v>0</v>
      </c>
      <c r="F18" s="158">
        <v>0</v>
      </c>
      <c r="G18" s="159">
        <v>0</v>
      </c>
      <c r="H18" s="157">
        <v>0</v>
      </c>
      <c r="I18" s="158">
        <v>0</v>
      </c>
      <c r="J18" s="159">
        <v>0</v>
      </c>
      <c r="K18" s="157">
        <v>0</v>
      </c>
      <c r="L18" s="158">
        <v>0</v>
      </c>
      <c r="M18" s="159">
        <v>0</v>
      </c>
      <c r="N18" s="171"/>
      <c r="O18" s="23"/>
      <c r="P18" s="23"/>
      <c r="Q18" s="22"/>
    </row>
    <row r="19" spans="1:17" ht="12" customHeight="1" x14ac:dyDescent="0.2">
      <c r="A19" s="156" t="s">
        <v>146</v>
      </c>
      <c r="B19" s="160">
        <v>585.33216000000004</v>
      </c>
      <c r="C19" s="161">
        <v>516.67357000000004</v>
      </c>
      <c r="D19" s="162">
        <v>648.82239000000004</v>
      </c>
      <c r="E19" s="160">
        <v>8.797841</v>
      </c>
      <c r="F19" s="161">
        <v>8.1545090000000009</v>
      </c>
      <c r="G19" s="162">
        <v>10.241724000000001</v>
      </c>
      <c r="H19" s="160">
        <v>1.0652519999999999</v>
      </c>
      <c r="I19" s="161">
        <v>1.0492110000000001</v>
      </c>
      <c r="J19" s="162">
        <v>1.014311</v>
      </c>
      <c r="K19" s="160">
        <v>576.5343190000001</v>
      </c>
      <c r="L19" s="161">
        <v>508.51906100000002</v>
      </c>
      <c r="M19" s="162">
        <v>638.58066600000006</v>
      </c>
      <c r="N19" s="172"/>
      <c r="O19" s="173"/>
      <c r="P19" s="173"/>
      <c r="Q19" s="22"/>
    </row>
    <row r="20" spans="1:17" ht="12" customHeight="1" x14ac:dyDescent="0.2">
      <c r="A20" s="477" t="s">
        <v>17</v>
      </c>
      <c r="B20" s="448">
        <f>SUM(B21:D21)</f>
        <v>1073.6978779999999</v>
      </c>
      <c r="C20" s="449"/>
      <c r="D20" s="450"/>
      <c r="E20" s="448">
        <f>SUM(E21:G21)</f>
        <v>56.83876200000001</v>
      </c>
      <c r="F20" s="449"/>
      <c r="G20" s="450"/>
      <c r="H20" s="448">
        <f>SUM(H21:J21)</f>
        <v>11.31016</v>
      </c>
      <c r="I20" s="449"/>
      <c r="J20" s="450"/>
      <c r="K20" s="448">
        <f>SUM(K21:M21)</f>
        <v>1016.8591159999999</v>
      </c>
      <c r="L20" s="449"/>
      <c r="M20" s="450"/>
      <c r="N20" s="448">
        <f>P21</f>
        <v>967.2339999999997</v>
      </c>
      <c r="O20" s="449"/>
      <c r="P20" s="449"/>
      <c r="Q20" s="22"/>
    </row>
    <row r="21" spans="1:17" s="118" customFormat="1" ht="15" customHeight="1" x14ac:dyDescent="0.2">
      <c r="A21" s="478"/>
      <c r="B21" s="163">
        <f>SUM(B22:B33)</f>
        <v>375.13717799999989</v>
      </c>
      <c r="C21" s="164">
        <f t="shared" ref="C21:M21" si="1">SUM(C22:C33)</f>
        <v>335.36170600000008</v>
      </c>
      <c r="D21" s="165">
        <f t="shared" si="1"/>
        <v>363.19899399999991</v>
      </c>
      <c r="E21" s="163">
        <f t="shared" si="1"/>
        <v>19.468002000000009</v>
      </c>
      <c r="F21" s="164">
        <f t="shared" si="1"/>
        <v>17.797647000000005</v>
      </c>
      <c r="G21" s="165">
        <f t="shared" si="1"/>
        <v>19.573112999999999</v>
      </c>
      <c r="H21" s="163">
        <f t="shared" si="1"/>
        <v>4.0799519999999987</v>
      </c>
      <c r="I21" s="164">
        <f t="shared" si="1"/>
        <v>3.4557269999999995</v>
      </c>
      <c r="J21" s="165">
        <f t="shared" si="1"/>
        <v>3.7744810000000006</v>
      </c>
      <c r="K21" s="163">
        <f t="shared" si="1"/>
        <v>355.66917599999988</v>
      </c>
      <c r="L21" s="164">
        <f t="shared" si="1"/>
        <v>317.56405900000004</v>
      </c>
      <c r="M21" s="165">
        <f t="shared" si="1"/>
        <v>343.62588099999994</v>
      </c>
      <c r="N21" s="271">
        <v>962.38999999999965</v>
      </c>
      <c r="O21" s="272">
        <v>965.58099999999968</v>
      </c>
      <c r="P21" s="272">
        <v>967.2339999999997</v>
      </c>
      <c r="Q21" s="18"/>
    </row>
    <row r="22" spans="1:17" ht="12" customHeight="1" x14ac:dyDescent="0.2">
      <c r="A22" s="156" t="s">
        <v>156</v>
      </c>
      <c r="B22" s="160">
        <v>0.15833900000000004</v>
      </c>
      <c r="C22" s="161">
        <v>0.13736799999999999</v>
      </c>
      <c r="D22" s="162">
        <v>0.17534600000000003</v>
      </c>
      <c r="E22" s="160">
        <v>3.9220000000000001E-3</v>
      </c>
      <c r="F22" s="161">
        <v>3.6559999999999995E-3</v>
      </c>
      <c r="G22" s="162">
        <v>4.6119999999999998E-3</v>
      </c>
      <c r="H22" s="160">
        <v>0</v>
      </c>
      <c r="I22" s="161">
        <v>0</v>
      </c>
      <c r="J22" s="162">
        <v>0</v>
      </c>
      <c r="K22" s="160">
        <v>0.15441700000000003</v>
      </c>
      <c r="L22" s="161">
        <v>0.133712</v>
      </c>
      <c r="M22" s="162">
        <v>0.17073400000000002</v>
      </c>
      <c r="N22" s="169"/>
      <c r="O22" s="170"/>
      <c r="P22" s="170"/>
      <c r="Q22" s="22"/>
    </row>
    <row r="23" spans="1:17" ht="12" customHeight="1" x14ac:dyDescent="0.2">
      <c r="A23" s="156" t="s">
        <v>155</v>
      </c>
      <c r="B23" s="157">
        <v>223.21409099999988</v>
      </c>
      <c r="C23" s="158">
        <v>201.05004600000007</v>
      </c>
      <c r="D23" s="159">
        <v>223.832966</v>
      </c>
      <c r="E23" s="157">
        <v>15.566893</v>
      </c>
      <c r="F23" s="158">
        <v>14.337829000000003</v>
      </c>
      <c r="G23" s="159">
        <v>15.855326999999992</v>
      </c>
      <c r="H23" s="157">
        <v>2.1745189999999988</v>
      </c>
      <c r="I23" s="158">
        <v>1.981514</v>
      </c>
      <c r="J23" s="159">
        <v>2.0217190000000005</v>
      </c>
      <c r="K23" s="157">
        <v>207.64719799999989</v>
      </c>
      <c r="L23" s="158">
        <v>186.71221700000007</v>
      </c>
      <c r="M23" s="159">
        <v>207.97763900000001</v>
      </c>
      <c r="N23" s="171"/>
      <c r="O23" s="23"/>
      <c r="P23" s="23"/>
      <c r="Q23" s="22"/>
    </row>
    <row r="24" spans="1:17" ht="12" customHeight="1" x14ac:dyDescent="0.2">
      <c r="A24" s="156" t="s">
        <v>154</v>
      </c>
      <c r="B24" s="157">
        <v>0</v>
      </c>
      <c r="C24" s="158">
        <v>0</v>
      </c>
      <c r="D24" s="159">
        <v>0</v>
      </c>
      <c r="E24" s="157">
        <v>0</v>
      </c>
      <c r="F24" s="158">
        <v>0</v>
      </c>
      <c r="G24" s="159">
        <v>0</v>
      </c>
      <c r="H24" s="157">
        <v>0</v>
      </c>
      <c r="I24" s="158">
        <v>0</v>
      </c>
      <c r="J24" s="159">
        <v>0</v>
      </c>
      <c r="K24" s="157">
        <v>0</v>
      </c>
      <c r="L24" s="158">
        <v>0</v>
      </c>
      <c r="M24" s="159">
        <v>0</v>
      </c>
      <c r="N24" s="171"/>
      <c r="O24" s="23"/>
      <c r="P24" s="23"/>
      <c r="Q24" s="22"/>
    </row>
    <row r="25" spans="1:17" ht="12" customHeight="1" x14ac:dyDescent="0.2">
      <c r="A25" s="156" t="s">
        <v>153</v>
      </c>
      <c r="B25" s="157">
        <v>0.32941100000000001</v>
      </c>
      <c r="C25" s="158">
        <v>0.16969200000000001</v>
      </c>
      <c r="D25" s="159">
        <v>0.27610500000000004</v>
      </c>
      <c r="E25" s="157">
        <v>9.9999999999999995E-7</v>
      </c>
      <c r="F25" s="158">
        <v>2.5000000000000001E-5</v>
      </c>
      <c r="G25" s="159">
        <v>2.4000000000000001E-5</v>
      </c>
      <c r="H25" s="157">
        <v>0</v>
      </c>
      <c r="I25" s="158">
        <v>0</v>
      </c>
      <c r="J25" s="159">
        <v>0</v>
      </c>
      <c r="K25" s="157">
        <v>0.32941000000000004</v>
      </c>
      <c r="L25" s="158">
        <v>0.16966700000000001</v>
      </c>
      <c r="M25" s="159">
        <v>0.27608100000000002</v>
      </c>
      <c r="N25" s="171"/>
      <c r="O25" s="23"/>
      <c r="P25" s="23"/>
      <c r="Q25" s="22"/>
    </row>
    <row r="26" spans="1:17" ht="12" customHeight="1" x14ac:dyDescent="0.2">
      <c r="A26" s="156" t="s">
        <v>152</v>
      </c>
      <c r="B26" s="157">
        <v>0</v>
      </c>
      <c r="C26" s="158">
        <v>0</v>
      </c>
      <c r="D26" s="159">
        <v>0</v>
      </c>
      <c r="E26" s="157">
        <v>0</v>
      </c>
      <c r="F26" s="158">
        <v>0</v>
      </c>
      <c r="G26" s="159">
        <v>0</v>
      </c>
      <c r="H26" s="157">
        <v>0</v>
      </c>
      <c r="I26" s="158">
        <v>0</v>
      </c>
      <c r="J26" s="159">
        <v>0</v>
      </c>
      <c r="K26" s="157">
        <v>0</v>
      </c>
      <c r="L26" s="158">
        <v>0</v>
      </c>
      <c r="M26" s="159">
        <v>0</v>
      </c>
      <c r="N26" s="171"/>
      <c r="O26" s="23"/>
      <c r="P26" s="23"/>
      <c r="Q26" s="22"/>
    </row>
    <row r="27" spans="1:17" ht="12" customHeight="1" x14ac:dyDescent="0.2">
      <c r="A27" s="156" t="s">
        <v>151</v>
      </c>
      <c r="B27" s="157">
        <v>0</v>
      </c>
      <c r="C27" s="158">
        <v>0</v>
      </c>
      <c r="D27" s="159">
        <v>0</v>
      </c>
      <c r="E27" s="157">
        <v>0</v>
      </c>
      <c r="F27" s="158">
        <v>0</v>
      </c>
      <c r="G27" s="159">
        <v>0</v>
      </c>
      <c r="H27" s="157">
        <v>0</v>
      </c>
      <c r="I27" s="158">
        <v>0</v>
      </c>
      <c r="J27" s="159">
        <v>0</v>
      </c>
      <c r="K27" s="157">
        <v>0</v>
      </c>
      <c r="L27" s="158">
        <v>0</v>
      </c>
      <c r="M27" s="159">
        <v>0</v>
      </c>
      <c r="N27" s="171"/>
      <c r="O27" s="23"/>
      <c r="P27" s="23"/>
      <c r="Q27" s="22"/>
    </row>
    <row r="28" spans="1:17" ht="12" customHeight="1" x14ac:dyDescent="0.2">
      <c r="A28" s="156" t="s">
        <v>150</v>
      </c>
      <c r="B28" s="157">
        <v>1.5739999999999999E-3</v>
      </c>
      <c r="C28" s="158">
        <v>1.8900000000000002E-3</v>
      </c>
      <c r="D28" s="159">
        <v>1.4349999999999999E-3</v>
      </c>
      <c r="E28" s="157">
        <v>0</v>
      </c>
      <c r="F28" s="158">
        <v>0</v>
      </c>
      <c r="G28" s="159">
        <v>0</v>
      </c>
      <c r="H28" s="157">
        <v>0</v>
      </c>
      <c r="I28" s="158">
        <v>0</v>
      </c>
      <c r="J28" s="159">
        <v>0</v>
      </c>
      <c r="K28" s="157">
        <v>1.5739999999999999E-3</v>
      </c>
      <c r="L28" s="158">
        <v>1.8900000000000002E-3</v>
      </c>
      <c r="M28" s="159">
        <v>1.4349999999999999E-3</v>
      </c>
      <c r="N28" s="171"/>
      <c r="O28" s="23"/>
      <c r="P28" s="23"/>
      <c r="Q28" s="22"/>
    </row>
    <row r="29" spans="1:17" ht="12" customHeight="1" x14ac:dyDescent="0.2">
      <c r="A29" s="156" t="s">
        <v>149</v>
      </c>
      <c r="B29" s="157">
        <v>0</v>
      </c>
      <c r="C29" s="158">
        <v>0</v>
      </c>
      <c r="D29" s="159">
        <v>0</v>
      </c>
      <c r="E29" s="157">
        <v>0</v>
      </c>
      <c r="F29" s="158">
        <v>0</v>
      </c>
      <c r="G29" s="159">
        <v>0</v>
      </c>
      <c r="H29" s="157">
        <v>0</v>
      </c>
      <c r="I29" s="158">
        <v>0</v>
      </c>
      <c r="J29" s="159">
        <v>0</v>
      </c>
      <c r="K29" s="157">
        <v>0</v>
      </c>
      <c r="L29" s="158">
        <v>0</v>
      </c>
      <c r="M29" s="159">
        <v>0</v>
      </c>
      <c r="N29" s="171"/>
      <c r="O29" s="23"/>
      <c r="P29" s="23"/>
      <c r="Q29" s="22"/>
    </row>
    <row r="30" spans="1:17" ht="12" customHeight="1" x14ac:dyDescent="0.2">
      <c r="A30" s="156" t="s">
        <v>148</v>
      </c>
      <c r="B30" s="157">
        <v>22.273036999999999</v>
      </c>
      <c r="C30" s="158">
        <v>19.562538999999997</v>
      </c>
      <c r="D30" s="159">
        <v>20.306183000000004</v>
      </c>
      <c r="E30" s="157">
        <v>0.82489600000000018</v>
      </c>
      <c r="F30" s="158">
        <v>0.67619399999999996</v>
      </c>
      <c r="G30" s="159">
        <v>0.7949839999999998</v>
      </c>
      <c r="H30" s="157">
        <v>2.4131E-2</v>
      </c>
      <c r="I30" s="158">
        <v>2.0902E-2</v>
      </c>
      <c r="J30" s="159">
        <v>1.9444000000000003E-2</v>
      </c>
      <c r="K30" s="157">
        <v>21.448141</v>
      </c>
      <c r="L30" s="158">
        <v>18.886344999999999</v>
      </c>
      <c r="M30" s="159">
        <v>19.511199000000005</v>
      </c>
      <c r="N30" s="171"/>
      <c r="O30" s="23"/>
      <c r="P30" s="23"/>
      <c r="Q30" s="22"/>
    </row>
    <row r="31" spans="1:17" ht="12" customHeight="1" x14ac:dyDescent="0.2">
      <c r="A31" s="156" t="s">
        <v>14</v>
      </c>
      <c r="B31" s="157">
        <v>8.2000000000000003E-2</v>
      </c>
      <c r="C31" s="158">
        <v>0.441187</v>
      </c>
      <c r="D31" s="159">
        <v>0.39700000000000002</v>
      </c>
      <c r="E31" s="157">
        <v>0</v>
      </c>
      <c r="F31" s="158">
        <v>0</v>
      </c>
      <c r="G31" s="159">
        <v>0</v>
      </c>
      <c r="H31" s="157">
        <v>0</v>
      </c>
      <c r="I31" s="158">
        <v>0</v>
      </c>
      <c r="J31" s="159">
        <v>0</v>
      </c>
      <c r="K31" s="157">
        <v>8.2000000000000003E-2</v>
      </c>
      <c r="L31" s="158">
        <v>0.441187</v>
      </c>
      <c r="M31" s="159">
        <v>0.39700000000000002</v>
      </c>
      <c r="N31" s="171"/>
      <c r="O31" s="23"/>
      <c r="P31" s="23"/>
      <c r="Q31" s="22"/>
    </row>
    <row r="32" spans="1:17" ht="12" customHeight="1" x14ac:dyDescent="0.2">
      <c r="A32" s="156" t="s">
        <v>147</v>
      </c>
      <c r="B32" s="157">
        <v>0.79463400000000006</v>
      </c>
      <c r="C32" s="158">
        <v>0.69483500000000009</v>
      </c>
      <c r="D32" s="159">
        <v>0.76267799999999997</v>
      </c>
      <c r="E32" s="157">
        <v>9.6421999999999966E-2</v>
      </c>
      <c r="F32" s="158">
        <v>8.0868000000000023E-2</v>
      </c>
      <c r="G32" s="159">
        <v>9.5454000000000011E-2</v>
      </c>
      <c r="H32" s="157">
        <v>9.2299999999999986E-3</v>
      </c>
      <c r="I32" s="158">
        <v>8.601000000000001E-3</v>
      </c>
      <c r="J32" s="159">
        <v>9.5220000000000009E-3</v>
      </c>
      <c r="K32" s="157">
        <v>0.69821200000000005</v>
      </c>
      <c r="L32" s="158">
        <v>0.61396700000000004</v>
      </c>
      <c r="M32" s="159">
        <v>0.66722399999999993</v>
      </c>
      <c r="N32" s="171"/>
      <c r="O32" s="23"/>
      <c r="P32" s="23"/>
      <c r="Q32" s="22"/>
    </row>
    <row r="33" spans="1:17" ht="12" customHeight="1" x14ac:dyDescent="0.2">
      <c r="A33" s="156" t="s">
        <v>146</v>
      </c>
      <c r="B33" s="166">
        <v>128.28409200000002</v>
      </c>
      <c r="C33" s="167">
        <v>113.30414899999998</v>
      </c>
      <c r="D33" s="168">
        <v>117.44728099999995</v>
      </c>
      <c r="E33" s="166">
        <v>2.9758680000000082</v>
      </c>
      <c r="F33" s="167">
        <v>2.699075000000001</v>
      </c>
      <c r="G33" s="168">
        <v>2.8227120000000046</v>
      </c>
      <c r="H33" s="166">
        <v>1.8720719999999997</v>
      </c>
      <c r="I33" s="167">
        <v>1.4447099999999993</v>
      </c>
      <c r="J33" s="168">
        <v>1.7237959999999999</v>
      </c>
      <c r="K33" s="166">
        <v>125.30822400000001</v>
      </c>
      <c r="L33" s="167">
        <v>110.60507399999997</v>
      </c>
      <c r="M33" s="168">
        <v>114.62456899999994</v>
      </c>
      <c r="N33" s="172"/>
      <c r="O33" s="173"/>
      <c r="P33" s="173"/>
      <c r="Q33" s="22"/>
    </row>
    <row r="34" spans="1:17" s="116" customFormat="1" ht="11.25" x14ac:dyDescent="0.2">
      <c r="P34" s="14" t="s">
        <v>420</v>
      </c>
      <c r="Q34" s="15"/>
    </row>
  </sheetData>
  <mergeCells count="23"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BA5E38-9AE1-4F8C-8FAE-17DBFBBD3A7E}"/>
</file>

<file path=customXml/itemProps2.xml><?xml version="1.0" encoding="utf-8"?>
<ds:datastoreItem xmlns:ds="http://schemas.openxmlformats.org/officeDocument/2006/customXml" ds:itemID="{9AC701A1-562E-4361-9949-0981340EBC75}"/>
</file>

<file path=customXml/itemProps3.xml><?xml version="1.0" encoding="utf-8"?>
<ds:datastoreItem xmlns:ds="http://schemas.openxmlformats.org/officeDocument/2006/customXml" ds:itemID="{1E4C422C-8600-4CD3-BD02-EDAEFEDB0A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42</vt:i4>
      </vt:variant>
      <vt:variant>
        <vt:lpstr>Pojmenované oblasti</vt:lpstr>
      </vt:variant>
      <vt:variant>
        <vt:i4>7</vt:i4>
      </vt:variant>
    </vt:vector>
  </HeadingPairs>
  <TitlesOfParts>
    <vt:vector size="49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9.5</vt:lpstr>
      <vt:lpstr>9.6</vt:lpstr>
      <vt:lpstr>9.7</vt:lpstr>
      <vt:lpstr>9.8</vt:lpstr>
      <vt:lpstr>10</vt:lpstr>
      <vt:lpstr>'3.2'!Oblast_tisku</vt:lpstr>
      <vt:lpstr>'9.3'!Oblast_tisku</vt:lpstr>
      <vt:lpstr>'9.4'!Oblast_tisku</vt:lpstr>
      <vt:lpstr>'9.5'!Oblast_tisku</vt:lpstr>
      <vt:lpstr>'9.6'!Oblast_tisku</vt:lpstr>
      <vt:lpstr>'9.7'!Oblast_tisku</vt:lpstr>
      <vt:lpstr>'9.8'!Oblast_tisku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2021-05-21T07:52:08Z</cp:lastPrinted>
  <dcterms:created xsi:type="dcterms:W3CDTF">2006-03-02T11:20:40Z</dcterms:created>
  <dcterms:modified xsi:type="dcterms:W3CDTF">2021-05-21T08:45:36Z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