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4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5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6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7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18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19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2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21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22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23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24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2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27.xml" ContentType="application/vnd.openxmlformats-officedocument.drawing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29.xml" ContentType="application/vnd.openxmlformats-officedocument.drawing+xml"/>
  <Override PartName="/xl/charts/chart139.xml" ContentType="application/vnd.openxmlformats-officedocument.drawingml.chart+xml"/>
  <Override PartName="/xl/drawings/drawing30.xml" ContentType="application/vnd.openxmlformats-officedocument.drawing+xml"/>
  <Override PartName="/xl/charts/chart140.xml" ContentType="application/vnd.openxmlformats-officedocument.drawingml.chart+xml"/>
  <Override PartName="/xl/drawings/drawing31.xml" ContentType="application/vnd.openxmlformats-officedocument.drawing+xml"/>
  <Override PartName="/xl/charts/chart141.xml" ContentType="application/vnd.openxmlformats-officedocument.drawingml.chart+xml"/>
  <Override PartName="/xl/drawings/drawing32.xml" ContentType="application/vnd.openxmlformats-officedocument.drawing+xml"/>
  <Override PartName="/xl/charts/chart142.xml" ContentType="application/vnd.openxmlformats-officedocument.drawingml.chart+xml"/>
  <Override PartName="/xl/drawings/drawing33.xml" ContentType="application/vnd.openxmlformats-officedocument.drawing+xml"/>
  <Override PartName="/xl/charts/chart143.xml" ContentType="application/vnd.openxmlformats-officedocument.drawingml.chart+xml"/>
  <Override PartName="/xl/drawings/drawing34.xml" ContentType="application/vnd.openxmlformats-officedocument.drawing+xml"/>
  <Override PartName="/xl/charts/chart144.xml" ContentType="application/vnd.openxmlformats-officedocument.drawingml.chart+xml"/>
  <Override PartName="/xl/drawings/drawing35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1\2Q_2021_elektro\verze_1\"/>
    </mc:Choice>
  </mc:AlternateContent>
  <xr:revisionPtr revIDLastSave="0" documentId="13_ncr:1_{51FBE275-FD56-41A5-8ABC-556C65D1AF07}" xr6:coauthVersionLast="36" xr6:coauthVersionMax="36" xr10:uidLastSave="{00000000-0000-0000-0000-000000000000}"/>
  <bookViews>
    <workbookView xWindow="-120" yWindow="-120" windowWidth="19440" windowHeight="10095" tabRatio="941" xr2:uid="{00000000-000D-0000-FFFF-FFFF00000000}"/>
  </bookViews>
  <sheets>
    <sheet name="Titulní" sheetId="136" r:id="rId1"/>
    <sheet name="Obsah" sheetId="27" r:id="rId2"/>
    <sheet name="Úvod" sheetId="129" r:id="rId3"/>
    <sheet name="1" sheetId="51" r:id="rId4"/>
    <sheet name="2" sheetId="105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0" r:id="rId36"/>
    <sheet name="9.4" sheetId="131" r:id="rId37"/>
    <sheet name="9.5" sheetId="132" r:id="rId38"/>
    <sheet name="9.6" sheetId="133" r:id="rId39"/>
    <sheet name="9.7" sheetId="134" r:id="rId40"/>
    <sheet name="9.8" sheetId="135" r:id="rId41"/>
    <sheet name="10" sheetId="55" r:id="rId42"/>
  </sheets>
  <definedNames>
    <definedName name="_xlnm.Print_Area" localSheetId="6">'3.2'!$A$1:$N$46</definedName>
    <definedName name="_xlnm.Print_Area" localSheetId="35">'9.3'!$A$1:$O$45</definedName>
    <definedName name="_xlnm.Print_Area" localSheetId="36">'9.4'!$A$1:$O$45</definedName>
    <definedName name="_xlnm.Print_Area" localSheetId="37">'9.5'!$A$1:$O$45</definedName>
    <definedName name="_xlnm.Print_Area" localSheetId="38">'9.6'!$A$1:$O$45</definedName>
    <definedName name="_xlnm.Print_Area" localSheetId="39">'9.7'!$A$1:$O$45</definedName>
    <definedName name="_xlnm.Print_Area" localSheetId="40">'9.8'!$A$1:$O$45</definedName>
    <definedName name="_xlnm.Print_Area" localSheetId="0">Titulní!$A$1:$B$2</definedName>
  </definedNames>
  <calcPr calcId="191029"/>
</workbook>
</file>

<file path=xl/calcChain.xml><?xml version="1.0" encoding="utf-8"?>
<calcChain xmlns="http://schemas.openxmlformats.org/spreadsheetml/2006/main">
  <c r="H33" i="107" l="1"/>
  <c r="H34" i="107"/>
  <c r="H35" i="107"/>
  <c r="O28" i="135"/>
  <c r="B46" i="27" l="1"/>
  <c r="B45" i="27"/>
  <c r="N7" i="107" l="1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6" i="107"/>
  <c r="N5" i="107"/>
  <c r="B7" i="107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B6" i="107"/>
  <c r="B5" i="107"/>
  <c r="H7" i="107"/>
  <c r="H8" i="107"/>
  <c r="H9" i="107"/>
  <c r="H10" i="107"/>
  <c r="H11" i="107"/>
  <c r="H12" i="107"/>
  <c r="H13" i="107"/>
  <c r="H14" i="107"/>
  <c r="H15" i="107"/>
  <c r="H16" i="107"/>
  <c r="H17" i="107"/>
  <c r="H18" i="107"/>
  <c r="H19" i="107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H6" i="107"/>
  <c r="H5" i="107"/>
  <c r="O5" i="130" l="1"/>
  <c r="O6" i="130"/>
  <c r="O7" i="130"/>
  <c r="O8" i="130"/>
  <c r="O9" i="130"/>
  <c r="O10" i="130"/>
  <c r="O11" i="130"/>
  <c r="O12" i="130"/>
  <c r="O13" i="130"/>
  <c r="O14" i="130"/>
  <c r="O15" i="130"/>
  <c r="O16" i="130"/>
  <c r="O17" i="130"/>
  <c r="O18" i="130"/>
  <c r="O19" i="130"/>
  <c r="O20" i="130"/>
  <c r="O21" i="130"/>
  <c r="O22" i="130"/>
  <c r="O23" i="130"/>
  <c r="O24" i="130"/>
  <c r="O25" i="130"/>
  <c r="O26" i="130"/>
  <c r="O27" i="130"/>
  <c r="O28" i="130"/>
  <c r="O5" i="131"/>
  <c r="O6" i="131"/>
  <c r="O7" i="131"/>
  <c r="O8" i="131"/>
  <c r="O9" i="131"/>
  <c r="O10" i="131"/>
  <c r="O11" i="131"/>
  <c r="O12" i="131"/>
  <c r="O13" i="131"/>
  <c r="O14" i="131"/>
  <c r="O15" i="131"/>
  <c r="O16" i="131"/>
  <c r="O17" i="131"/>
  <c r="O18" i="131"/>
  <c r="O19" i="131"/>
  <c r="O20" i="131"/>
  <c r="O21" i="131"/>
  <c r="O22" i="131"/>
  <c r="O23" i="131"/>
  <c r="O24" i="131"/>
  <c r="O25" i="131"/>
  <c r="O26" i="131"/>
  <c r="O27" i="131"/>
  <c r="O28" i="131"/>
  <c r="O6" i="135" l="1"/>
  <c r="O7" i="135"/>
  <c r="O8" i="135"/>
  <c r="O9" i="135"/>
  <c r="O10" i="135"/>
  <c r="O11" i="135"/>
  <c r="O12" i="135"/>
  <c r="O13" i="135"/>
  <c r="O14" i="135"/>
  <c r="O15" i="135"/>
  <c r="O16" i="135"/>
  <c r="O17" i="135"/>
  <c r="O18" i="135"/>
  <c r="O19" i="135"/>
  <c r="O20" i="135"/>
  <c r="O21" i="135"/>
  <c r="O22" i="135"/>
  <c r="O23" i="135"/>
  <c r="O24" i="135"/>
  <c r="O25" i="135"/>
  <c r="O26" i="135"/>
  <c r="O27" i="135"/>
  <c r="O5" i="135"/>
  <c r="O6" i="132"/>
  <c r="O7" i="132"/>
  <c r="O8" i="132"/>
  <c r="O9" i="132"/>
  <c r="O10" i="132"/>
  <c r="O11" i="132"/>
  <c r="O12" i="132"/>
  <c r="O13" i="132"/>
  <c r="O14" i="132"/>
  <c r="O15" i="132"/>
  <c r="O16" i="132"/>
  <c r="O17" i="132"/>
  <c r="O18" i="132"/>
  <c r="O19" i="132"/>
  <c r="O20" i="132"/>
  <c r="O21" i="132"/>
  <c r="O22" i="132"/>
  <c r="O23" i="132"/>
  <c r="O24" i="132"/>
  <c r="O25" i="132"/>
  <c r="O26" i="132"/>
  <c r="O27" i="132"/>
  <c r="O28" i="132"/>
  <c r="O5" i="132"/>
  <c r="O6" i="133"/>
  <c r="O7" i="133"/>
  <c r="O8" i="133"/>
  <c r="O9" i="133"/>
  <c r="O10" i="133"/>
  <c r="O11" i="133"/>
  <c r="O12" i="133"/>
  <c r="O13" i="133"/>
  <c r="O14" i="133"/>
  <c r="O15" i="133"/>
  <c r="O16" i="133"/>
  <c r="O17" i="133"/>
  <c r="O18" i="133"/>
  <c r="O19" i="133"/>
  <c r="O20" i="133"/>
  <c r="O21" i="133"/>
  <c r="O22" i="133"/>
  <c r="O23" i="133"/>
  <c r="O24" i="133"/>
  <c r="O25" i="133"/>
  <c r="O26" i="133"/>
  <c r="O27" i="133"/>
  <c r="O28" i="133"/>
  <c r="O5" i="133"/>
  <c r="O6" i="134"/>
  <c r="O7" i="134"/>
  <c r="O8" i="134"/>
  <c r="O9" i="134"/>
  <c r="O10" i="134"/>
  <c r="O11" i="134"/>
  <c r="O12" i="134"/>
  <c r="O13" i="134"/>
  <c r="O14" i="134"/>
  <c r="O15" i="134"/>
  <c r="O16" i="134"/>
  <c r="O17" i="134"/>
  <c r="O18" i="134"/>
  <c r="O19" i="134"/>
  <c r="O20" i="134"/>
  <c r="O21" i="134"/>
  <c r="O22" i="134"/>
  <c r="O23" i="134"/>
  <c r="O24" i="134"/>
  <c r="O25" i="134"/>
  <c r="O26" i="134"/>
  <c r="O27" i="134"/>
  <c r="O28" i="134"/>
  <c r="O5" i="134"/>
  <c r="B44" i="27" l="1"/>
  <c r="B43" i="27"/>
  <c r="B42" i="27"/>
  <c r="B41" i="27"/>
  <c r="P1" i="137" l="1"/>
  <c r="AH1" i="55" l="1"/>
  <c r="O1" i="135"/>
  <c r="O1" i="134"/>
  <c r="O1" i="133"/>
  <c r="O1" i="132"/>
  <c r="O1" i="131"/>
  <c r="O1" i="130"/>
  <c r="Q1" i="107"/>
  <c r="N1" i="94"/>
  <c r="N1" i="33"/>
  <c r="M1" i="124"/>
  <c r="M1" i="123"/>
  <c r="M1" i="116"/>
  <c r="M1" i="115"/>
  <c r="M1" i="121"/>
  <c r="M1" i="114"/>
  <c r="M1" i="120"/>
  <c r="M1" i="113"/>
  <c r="M1" i="119"/>
  <c r="M1" i="117"/>
  <c r="M1" i="112"/>
  <c r="M1" i="118"/>
  <c r="M1" i="111"/>
  <c r="M1" i="122"/>
  <c r="N1" i="32"/>
  <c r="N1" i="22"/>
  <c r="J1" i="57"/>
  <c r="J1" i="47"/>
  <c r="M1" i="77"/>
  <c r="M1" i="59"/>
  <c r="M1" i="10"/>
  <c r="P1" i="46"/>
  <c r="P1" i="110"/>
  <c r="P1" i="97"/>
  <c r="N1" i="53"/>
  <c r="N1" i="7"/>
  <c r="E33" i="135" l="1" a="1"/>
  <c r="E33" i="135" s="1"/>
  <c r="E33" i="134" a="1"/>
  <c r="E34" i="134" s="1"/>
  <c r="E33" i="133" a="1"/>
  <c r="E33" i="133" s="1"/>
  <c r="Q28" i="135"/>
  <c r="P28" i="135"/>
  <c r="Q27" i="135"/>
  <c r="P27" i="135"/>
  <c r="Q26" i="135"/>
  <c r="P26" i="135"/>
  <c r="Q25" i="135"/>
  <c r="P25" i="135"/>
  <c r="Q24" i="135"/>
  <c r="P24" i="135"/>
  <c r="Q23" i="135"/>
  <c r="P23" i="135"/>
  <c r="Q22" i="135"/>
  <c r="P22" i="135"/>
  <c r="Q21" i="135"/>
  <c r="P21" i="135"/>
  <c r="Q20" i="135"/>
  <c r="P20" i="135"/>
  <c r="Q19" i="135"/>
  <c r="P19" i="135"/>
  <c r="Q18" i="135"/>
  <c r="P18" i="135"/>
  <c r="Q17" i="135"/>
  <c r="P17" i="135"/>
  <c r="Q16" i="135"/>
  <c r="P16" i="135"/>
  <c r="Q15" i="135"/>
  <c r="P15" i="135"/>
  <c r="Q14" i="135"/>
  <c r="P14" i="135"/>
  <c r="Q13" i="135"/>
  <c r="P13" i="135"/>
  <c r="Q12" i="135"/>
  <c r="P12" i="135"/>
  <c r="Q11" i="135"/>
  <c r="P11" i="135"/>
  <c r="Q10" i="135"/>
  <c r="P10" i="135"/>
  <c r="Q9" i="135"/>
  <c r="P9" i="135"/>
  <c r="Q8" i="135"/>
  <c r="P8" i="135"/>
  <c r="Q7" i="135"/>
  <c r="P7" i="135"/>
  <c r="Q6" i="135"/>
  <c r="P6" i="135"/>
  <c r="Q5" i="135"/>
  <c r="P5" i="135"/>
  <c r="Q28" i="134"/>
  <c r="P28" i="134"/>
  <c r="Q27" i="134"/>
  <c r="P27" i="134"/>
  <c r="Q26" i="134"/>
  <c r="P26" i="134"/>
  <c r="Q25" i="134"/>
  <c r="P25" i="134"/>
  <c r="Q24" i="134"/>
  <c r="P24" i="134"/>
  <c r="Q23" i="134"/>
  <c r="P23" i="134"/>
  <c r="Q22" i="134"/>
  <c r="P22" i="134"/>
  <c r="Q21" i="134"/>
  <c r="P21" i="134"/>
  <c r="Q20" i="134"/>
  <c r="P20" i="134"/>
  <c r="Q19" i="134"/>
  <c r="P19" i="134"/>
  <c r="Q18" i="134"/>
  <c r="P18" i="134"/>
  <c r="Q17" i="134"/>
  <c r="P17" i="134"/>
  <c r="Q16" i="134"/>
  <c r="P16" i="134"/>
  <c r="Q15" i="134"/>
  <c r="P15" i="134"/>
  <c r="Q14" i="134"/>
  <c r="P14" i="134"/>
  <c r="Q13" i="134"/>
  <c r="P13" i="134"/>
  <c r="Q12" i="134"/>
  <c r="P12" i="134"/>
  <c r="Q11" i="134"/>
  <c r="P11" i="134"/>
  <c r="Q10" i="134"/>
  <c r="P10" i="134"/>
  <c r="Q9" i="134"/>
  <c r="P9" i="134"/>
  <c r="Q8" i="134"/>
  <c r="P8" i="134"/>
  <c r="Q7" i="134"/>
  <c r="P7" i="134"/>
  <c r="Q6" i="134"/>
  <c r="P6" i="134"/>
  <c r="Q5" i="134"/>
  <c r="P5" i="134"/>
  <c r="Q28" i="133"/>
  <c r="P28" i="133"/>
  <c r="Q27" i="133"/>
  <c r="P27" i="133"/>
  <c r="Q26" i="133"/>
  <c r="P26" i="133"/>
  <c r="Q25" i="133"/>
  <c r="P25" i="133"/>
  <c r="Q24" i="133"/>
  <c r="P24" i="133"/>
  <c r="Q23" i="133"/>
  <c r="P23" i="133"/>
  <c r="Q22" i="133"/>
  <c r="P22" i="133"/>
  <c r="Q21" i="133"/>
  <c r="P21" i="133"/>
  <c r="Q20" i="133"/>
  <c r="P20" i="133"/>
  <c r="Q19" i="133"/>
  <c r="P19" i="133"/>
  <c r="Q18" i="133"/>
  <c r="P18" i="133"/>
  <c r="Q17" i="133"/>
  <c r="P17" i="133"/>
  <c r="Q16" i="133"/>
  <c r="P16" i="133"/>
  <c r="Q15" i="133"/>
  <c r="P15" i="133"/>
  <c r="Q14" i="133"/>
  <c r="P14" i="133"/>
  <c r="Q13" i="133"/>
  <c r="P13" i="133"/>
  <c r="Q12" i="133"/>
  <c r="P12" i="133"/>
  <c r="Q11" i="133"/>
  <c r="P11" i="133"/>
  <c r="Q10" i="133"/>
  <c r="P10" i="133"/>
  <c r="Q9" i="133"/>
  <c r="P9" i="133"/>
  <c r="Q8" i="133"/>
  <c r="P8" i="133"/>
  <c r="Q7" i="133"/>
  <c r="P7" i="133"/>
  <c r="Q6" i="133"/>
  <c r="P6" i="133"/>
  <c r="Q5" i="133"/>
  <c r="P5" i="133"/>
  <c r="E33" i="132" a="1"/>
  <c r="E40" i="132" s="1"/>
  <c r="Q28" i="132"/>
  <c r="P28" i="132"/>
  <c r="Q27" i="132"/>
  <c r="P27" i="132"/>
  <c r="Q26" i="132"/>
  <c r="P26" i="132"/>
  <c r="Q25" i="132"/>
  <c r="P25" i="132"/>
  <c r="Q24" i="132"/>
  <c r="P24" i="132"/>
  <c r="Q23" i="132"/>
  <c r="P23" i="132"/>
  <c r="Q22" i="132"/>
  <c r="P22" i="132"/>
  <c r="Q21" i="132"/>
  <c r="P21" i="132"/>
  <c r="Q20" i="132"/>
  <c r="P20" i="132"/>
  <c r="Q19" i="132"/>
  <c r="P19" i="132"/>
  <c r="Q18" i="132"/>
  <c r="P18" i="132"/>
  <c r="Q17" i="132"/>
  <c r="P17" i="132"/>
  <c r="Q16" i="132"/>
  <c r="P16" i="132"/>
  <c r="Q15" i="132"/>
  <c r="P15" i="132"/>
  <c r="Q14" i="132"/>
  <c r="P14" i="132"/>
  <c r="Q13" i="132"/>
  <c r="P13" i="132"/>
  <c r="Q12" i="132"/>
  <c r="P12" i="132"/>
  <c r="Q11" i="132"/>
  <c r="P11" i="132"/>
  <c r="Q10" i="132"/>
  <c r="P10" i="132"/>
  <c r="Q9" i="132"/>
  <c r="P9" i="132"/>
  <c r="Q8" i="132"/>
  <c r="P8" i="132"/>
  <c r="Q7" i="132"/>
  <c r="P7" i="132"/>
  <c r="Q6" i="132"/>
  <c r="P6" i="132"/>
  <c r="Q5" i="132"/>
  <c r="P5" i="132"/>
  <c r="E33" i="131" a="1"/>
  <c r="E40" i="131" s="1"/>
  <c r="Q28" i="131"/>
  <c r="P28" i="131"/>
  <c r="Q27" i="131"/>
  <c r="P27" i="131"/>
  <c r="Q26" i="131"/>
  <c r="P26" i="131"/>
  <c r="Q25" i="131"/>
  <c r="P25" i="131"/>
  <c r="Q24" i="131"/>
  <c r="P24" i="131"/>
  <c r="Q23" i="131"/>
  <c r="P23" i="131"/>
  <c r="Q22" i="131"/>
  <c r="P22" i="131"/>
  <c r="Q21" i="131"/>
  <c r="P21" i="131"/>
  <c r="Q20" i="131"/>
  <c r="P20" i="131"/>
  <c r="Q19" i="131"/>
  <c r="P19" i="131"/>
  <c r="Q18" i="131"/>
  <c r="P18" i="131"/>
  <c r="Q17" i="131"/>
  <c r="P17" i="131"/>
  <c r="Q16" i="131"/>
  <c r="P16" i="131"/>
  <c r="Q15" i="131"/>
  <c r="P15" i="131"/>
  <c r="Q14" i="131"/>
  <c r="P14" i="131"/>
  <c r="Q13" i="131"/>
  <c r="P13" i="131"/>
  <c r="Q12" i="131"/>
  <c r="P12" i="131"/>
  <c r="Q11" i="131"/>
  <c r="P11" i="131"/>
  <c r="Q10" i="131"/>
  <c r="P10" i="131"/>
  <c r="Q9" i="131"/>
  <c r="P9" i="131"/>
  <c r="Q8" i="131"/>
  <c r="P8" i="131"/>
  <c r="Q7" i="131"/>
  <c r="P7" i="131"/>
  <c r="Q6" i="131"/>
  <c r="P6" i="131"/>
  <c r="Q5" i="131"/>
  <c r="P5" i="131"/>
  <c r="E40" i="135" l="1"/>
  <c r="E35" i="135"/>
  <c r="E42" i="135"/>
  <c r="E38" i="135"/>
  <c r="E34" i="135"/>
  <c r="E36" i="135"/>
  <c r="E39" i="135"/>
  <c r="E41" i="135"/>
  <c r="E37" i="135"/>
  <c r="E39" i="134"/>
  <c r="E35" i="134"/>
  <c r="E41" i="134"/>
  <c r="E37" i="134"/>
  <c r="E33" i="134"/>
  <c r="E40" i="134"/>
  <c r="E36" i="134"/>
  <c r="E42" i="134"/>
  <c r="E38" i="134"/>
  <c r="E40" i="133"/>
  <c r="E35" i="133"/>
  <c r="E42" i="133"/>
  <c r="E38" i="133"/>
  <c r="E34" i="133"/>
  <c r="E36" i="133"/>
  <c r="E39" i="133"/>
  <c r="E41" i="133"/>
  <c r="E37" i="133"/>
  <c r="E34" i="132"/>
  <c r="E39" i="132"/>
  <c r="E35" i="132"/>
  <c r="E41" i="132"/>
  <c r="E37" i="132"/>
  <c r="E42" i="132"/>
  <c r="E33" i="132"/>
  <c r="E38" i="132"/>
  <c r="E36" i="132"/>
  <c r="E34" i="131"/>
  <c r="E38" i="131"/>
  <c r="E42" i="131"/>
  <c r="E33" i="131"/>
  <c r="E37" i="131"/>
  <c r="E41" i="131"/>
  <c r="E35" i="131"/>
  <c r="E39" i="131"/>
  <c r="E36" i="131"/>
  <c r="E32" i="132" l="1"/>
  <c r="F39" i="132" s="1"/>
  <c r="E32" i="135"/>
  <c r="F32" i="135" s="1"/>
  <c r="E32" i="134"/>
  <c r="F34" i="134" s="1"/>
  <c r="E32" i="133"/>
  <c r="E32" i="131"/>
  <c r="F34" i="131" s="1"/>
  <c r="F32" i="132" l="1"/>
  <c r="F33" i="132"/>
  <c r="F37" i="132"/>
  <c r="F40" i="132"/>
  <c r="F36" i="132"/>
  <c r="F42" i="132"/>
  <c r="F34" i="132"/>
  <c r="F38" i="132"/>
  <c r="F41" i="132"/>
  <c r="F35" i="132"/>
  <c r="F37" i="131"/>
  <c r="F39" i="131"/>
  <c r="F40" i="135"/>
  <c r="F38" i="135"/>
  <c r="F41" i="135"/>
  <c r="F34" i="135"/>
  <c r="F39" i="135"/>
  <c r="F36" i="135"/>
  <c r="F42" i="135"/>
  <c r="F33" i="135"/>
  <c r="F37" i="135"/>
  <c r="F35" i="135"/>
  <c r="F37" i="134"/>
  <c r="F32" i="134"/>
  <c r="F40" i="134"/>
  <c r="F41" i="134"/>
  <c r="F42" i="134"/>
  <c r="F33" i="134"/>
  <c r="F38" i="134"/>
  <c r="F39" i="134"/>
  <c r="F36" i="134"/>
  <c r="F35" i="134"/>
  <c r="F32" i="133"/>
  <c r="F40" i="133"/>
  <c r="F34" i="133"/>
  <c r="F33" i="133"/>
  <c r="F42" i="133"/>
  <c r="F41" i="133"/>
  <c r="F36" i="133"/>
  <c r="F37" i="133"/>
  <c r="F39" i="133"/>
  <c r="F38" i="133"/>
  <c r="F35" i="133"/>
  <c r="F41" i="131"/>
  <c r="F42" i="131"/>
  <c r="F32" i="131"/>
  <c r="F40" i="131"/>
  <c r="F36" i="131"/>
  <c r="F33" i="131"/>
  <c r="F38" i="131"/>
  <c r="F35" i="131"/>
  <c r="E33" i="130" l="1" a="1"/>
  <c r="E33" i="130" s="1"/>
  <c r="E40" i="130" l="1"/>
  <c r="E36" i="130"/>
  <c r="E38" i="130"/>
  <c r="E39" i="130"/>
  <c r="E35" i="130"/>
  <c r="E42" i="130"/>
  <c r="E34" i="130"/>
  <c r="E41" i="130"/>
  <c r="E37" i="130"/>
  <c r="E32" i="130" l="1"/>
  <c r="F40" i="130" s="1"/>
  <c r="F34" i="130" l="1"/>
  <c r="F39" i="130"/>
  <c r="F35" i="130"/>
  <c r="F42" i="130"/>
  <c r="F37" i="130"/>
  <c r="F38" i="130"/>
  <c r="F41" i="130"/>
  <c r="F33" i="130"/>
  <c r="F36" i="130"/>
  <c r="F32" i="130"/>
  <c r="Q28" i="130"/>
  <c r="P28" i="130"/>
  <c r="Q27" i="130"/>
  <c r="P27" i="130"/>
  <c r="Q26" i="130"/>
  <c r="P26" i="130"/>
  <c r="Q25" i="130"/>
  <c r="P25" i="130"/>
  <c r="Q24" i="130"/>
  <c r="P24" i="130"/>
  <c r="Q23" i="130"/>
  <c r="P23" i="130"/>
  <c r="Q22" i="130"/>
  <c r="P22" i="130"/>
  <c r="Q21" i="130"/>
  <c r="P21" i="130"/>
  <c r="Q20" i="130"/>
  <c r="P20" i="130"/>
  <c r="Q19" i="130"/>
  <c r="P19" i="130"/>
  <c r="Q18" i="130"/>
  <c r="P18" i="130"/>
  <c r="Q17" i="130"/>
  <c r="P17" i="130"/>
  <c r="Q16" i="130"/>
  <c r="P16" i="130"/>
  <c r="Q15" i="130"/>
  <c r="P15" i="130"/>
  <c r="Q14" i="130"/>
  <c r="P14" i="130"/>
  <c r="Q13" i="130"/>
  <c r="P13" i="130"/>
  <c r="Q12" i="130"/>
  <c r="P12" i="130"/>
  <c r="Q11" i="130"/>
  <c r="P11" i="130"/>
  <c r="Q10" i="130"/>
  <c r="P10" i="130"/>
  <c r="Q9" i="130"/>
  <c r="P9" i="130"/>
  <c r="Q8" i="130"/>
  <c r="P8" i="130"/>
  <c r="Q7" i="130"/>
  <c r="P7" i="130"/>
  <c r="Q6" i="130"/>
  <c r="P6" i="130"/>
  <c r="Q5" i="130"/>
  <c r="P5" i="13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L38" i="124"/>
  <c r="I38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8" i="123"/>
  <c r="L38" i="123"/>
  <c r="K38" i="123"/>
  <c r="I38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8" i="116"/>
  <c r="L38" i="116"/>
  <c r="K38" i="116"/>
  <c r="I38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8" i="115"/>
  <c r="L38" i="115"/>
  <c r="K38" i="115"/>
  <c r="I38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8" i="121"/>
  <c r="L38" i="121"/>
  <c r="K38" i="121"/>
  <c r="I38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8" i="114"/>
  <c r="L38" i="114"/>
  <c r="K38" i="114"/>
  <c r="I38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8" i="120"/>
  <c r="L38" i="120"/>
  <c r="K38" i="120"/>
  <c r="I38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8" i="113"/>
  <c r="L38" i="113"/>
  <c r="K38" i="113"/>
  <c r="I38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8" i="119"/>
  <c r="L38" i="119"/>
  <c r="K38" i="119"/>
  <c r="I38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8" i="117"/>
  <c r="L38" i="117"/>
  <c r="K38" i="117"/>
  <c r="I38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8" i="112"/>
  <c r="L38" i="112"/>
  <c r="K38" i="112"/>
  <c r="I38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8" i="118"/>
  <c r="L38" i="118"/>
  <c r="K38" i="118"/>
  <c r="I38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8" i="111"/>
  <c r="L38" i="111"/>
  <c r="K38" i="111"/>
  <c r="I38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9" i="122"/>
  <c r="L39" i="122"/>
  <c r="K39" i="122"/>
  <c r="I39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I18" i="77"/>
  <c r="H41" i="7"/>
  <c r="I41" i="7"/>
  <c r="J41" i="7"/>
  <c r="H40" i="7"/>
  <c r="I40" i="7"/>
  <c r="J40" i="7"/>
  <c r="H7" i="46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N27" i="22"/>
  <c r="N29" i="22"/>
  <c r="N30" i="22"/>
  <c r="C7" i="33"/>
  <c r="H31" i="46"/>
  <c r="P31" i="46"/>
  <c r="D7" i="46"/>
  <c r="B6" i="46" s="1"/>
  <c r="L7" i="46"/>
  <c r="P7" i="46"/>
  <c r="L31" i="46"/>
  <c r="B31" i="46"/>
  <c r="F31" i="46"/>
  <c r="N31" i="46"/>
  <c r="J31" i="46"/>
  <c r="E7" i="46"/>
  <c r="I7" i="46"/>
  <c r="M7" i="46"/>
  <c r="B7" i="46"/>
  <c r="J7" i="46"/>
  <c r="F7" i="46"/>
  <c r="N7" i="46"/>
  <c r="G6" i="53"/>
  <c r="C7" i="46"/>
  <c r="G7" i="46"/>
  <c r="K7" i="46"/>
  <c r="O7" i="46"/>
  <c r="E31" i="46"/>
  <c r="I31" i="46"/>
  <c r="M31" i="46"/>
  <c r="H5" i="47"/>
  <c r="I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7" i="122"/>
  <c r="K26" i="111"/>
  <c r="K26" i="118"/>
  <c r="K26" i="117"/>
  <c r="K26" i="120"/>
  <c r="K25" i="114"/>
  <c r="L37" i="114"/>
  <c r="K25" i="115"/>
  <c r="L37" i="115"/>
  <c r="K26" i="123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K26" i="114"/>
  <c r="K26" i="115"/>
  <c r="M38" i="124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6" i="112"/>
  <c r="K26" i="119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6" i="121"/>
  <c r="K26" i="116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L6" i="32"/>
  <c r="N25" i="32"/>
  <c r="N26" i="32"/>
  <c r="N27" i="32"/>
  <c r="N28" i="32"/>
  <c r="N29" i="32"/>
  <c r="B24" i="33"/>
  <c r="F24" i="33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K26" i="113"/>
  <c r="N8" i="22"/>
  <c r="N12" i="22"/>
  <c r="B11" i="22"/>
  <c r="K38" i="124"/>
  <c r="K26" i="124"/>
  <c r="N9" i="22"/>
  <c r="B31" i="32"/>
  <c r="B13" i="33"/>
  <c r="N24" i="22"/>
  <c r="N28" i="22"/>
  <c r="N15" i="32"/>
  <c r="N10" i="33"/>
  <c r="N26" i="33"/>
  <c r="B19" i="33"/>
  <c r="H5" i="32" l="1"/>
  <c r="F18" i="33"/>
  <c r="F6" i="33" s="1"/>
  <c r="J18" i="33"/>
  <c r="J6" i="33" s="1"/>
  <c r="H23" i="32"/>
  <c r="E5" i="32"/>
  <c r="H10" i="32"/>
  <c r="M25" i="124"/>
  <c r="M25" i="113"/>
  <c r="C6" i="33"/>
  <c r="G6" i="33"/>
  <c r="N40" i="7"/>
  <c r="N41" i="7"/>
  <c r="H6" i="33"/>
  <c r="E6" i="33"/>
  <c r="M26" i="124"/>
  <c r="B23" i="32"/>
  <c r="M25" i="111"/>
  <c r="M25" i="112"/>
  <c r="L6" i="33"/>
  <c r="M26" i="123"/>
  <c r="M26" i="117"/>
  <c r="M25" i="119"/>
  <c r="M25" i="118"/>
  <c r="M26" i="122"/>
  <c r="M25" i="116"/>
  <c r="M25" i="120"/>
  <c r="M25" i="121"/>
  <c r="M25" i="115"/>
  <c r="M25" i="114"/>
  <c r="M25" i="123"/>
  <c r="M25" i="117"/>
  <c r="B5" i="22"/>
  <c r="M27" i="122"/>
  <c r="D6" i="33"/>
  <c r="B30" i="32"/>
  <c r="N5" i="22"/>
  <c r="K6" i="33"/>
  <c r="M26" i="120"/>
  <c r="N8" i="33"/>
  <c r="E6" i="46"/>
  <c r="E30" i="46"/>
  <c r="K30" i="46"/>
  <c r="H6" i="46"/>
  <c r="K23" i="32"/>
  <c r="M26" i="121"/>
  <c r="N6" i="46"/>
  <c r="B10" i="32"/>
  <c r="E5" i="22"/>
  <c r="N26" i="22"/>
  <c r="M26" i="118"/>
  <c r="N24" i="32"/>
  <c r="N13" i="33"/>
  <c r="M26" i="116"/>
  <c r="M26" i="112"/>
  <c r="M26" i="115"/>
  <c r="I6" i="33"/>
  <c r="K5" i="22"/>
  <c r="H30" i="32"/>
  <c r="M26" i="111"/>
  <c r="N30" i="46"/>
  <c r="K6" i="46"/>
  <c r="M26" i="113"/>
  <c r="M26" i="119"/>
  <c r="B5" i="32"/>
  <c r="N16" i="22"/>
  <c r="N11" i="22"/>
  <c r="K5" i="32"/>
  <c r="M26" i="114"/>
  <c r="B11" i="53"/>
  <c r="N10" i="32"/>
  <c r="M6" i="33"/>
  <c r="H30" i="46"/>
  <c r="E10" i="32"/>
  <c r="N23" i="32"/>
  <c r="K30" i="32"/>
  <c r="N30" i="32"/>
  <c r="E5" i="53"/>
  <c r="K5" i="53"/>
  <c r="N24" i="33"/>
  <c r="N21" i="22"/>
  <c r="H5" i="22"/>
  <c r="N5" i="32"/>
  <c r="E30" i="32"/>
  <c r="K10" i="32"/>
  <c r="B7" i="33"/>
  <c r="H5" i="53"/>
  <c r="H11" i="53"/>
  <c r="N19" i="33"/>
  <c r="B18" i="33"/>
  <c r="E36" i="53"/>
  <c r="E11" i="53"/>
  <c r="N37" i="53"/>
  <c r="N11" i="53"/>
  <c r="N36" i="53" s="1"/>
  <c r="N5" i="53"/>
  <c r="B5" i="53"/>
  <c r="K11" i="53"/>
  <c r="N18" i="33" l="1"/>
  <c r="E5" i="33"/>
  <c r="K5" i="33"/>
  <c r="H5" i="33"/>
  <c r="N7" i="33"/>
  <c r="B6" i="33"/>
  <c r="N5" i="33" l="1"/>
  <c r="B5" i="33"/>
  <c r="J24" i="77" l="1"/>
  <c r="J23" i="77"/>
  <c r="J29" i="77"/>
  <c r="J31" i="77"/>
  <c r="J22" i="77"/>
  <c r="J28" i="77"/>
  <c r="J26" i="77"/>
  <c r="J27" i="77"/>
  <c r="J32" i="77"/>
  <c r="J21" i="77"/>
  <c r="B18" i="77"/>
  <c r="J19" i="77"/>
  <c r="J25" i="77"/>
  <c r="G18" i="77"/>
  <c r="J20" i="77"/>
  <c r="F18" i="77"/>
  <c r="D18" i="77"/>
  <c r="C18" i="77"/>
  <c r="M46" i="53"/>
  <c r="J30" i="77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J18" i="77" s="1"/>
  <c r="D7" i="7"/>
  <c r="D34" i="7"/>
  <c r="N23" i="53"/>
  <c r="N46" i="53" s="1"/>
  <c r="B46" i="53"/>
  <c r="F7" i="7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33" i="7" l="1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J29" i="53" l="1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B29" i="53" l="1"/>
  <c r="N29" i="53" s="1"/>
  <c r="B48" i="53"/>
  <c r="N27" i="53"/>
  <c r="N48" i="53" s="1"/>
  <c r="B40" i="53"/>
  <c r="N16" i="53"/>
  <c r="N40" i="53" s="1"/>
  <c r="B16" i="53"/>
  <c r="C7" i="110" l="1"/>
  <c r="I7" i="110"/>
  <c r="O7" i="110"/>
  <c r="F7" i="110"/>
  <c r="E7" i="110"/>
  <c r="H7" i="110"/>
  <c r="B7" i="110"/>
  <c r="N7" i="110"/>
  <c r="D7" i="110"/>
  <c r="B6" i="110" s="1"/>
  <c r="N6" i="137"/>
  <c r="N7" i="97"/>
  <c r="B16" i="110"/>
  <c r="J7" i="110"/>
  <c r="P7" i="110"/>
  <c r="G7" i="110"/>
  <c r="G30" i="10"/>
  <c r="J17" i="47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14" i="47"/>
  <c r="J35" i="59"/>
  <c r="H30" i="10"/>
  <c r="C30" i="10"/>
  <c r="H21" i="137"/>
  <c r="J13" i="47"/>
  <c r="J18" i="47"/>
  <c r="J19" i="47"/>
  <c r="J21" i="137"/>
  <c r="G7" i="10"/>
  <c r="J10" i="97"/>
  <c r="D7" i="10"/>
  <c r="J8" i="47"/>
  <c r="G5" i="47"/>
  <c r="J10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B20" i="55"/>
  <c r="H7" i="97"/>
  <c r="H16" i="110"/>
  <c r="H6" i="59"/>
  <c r="K26" i="59"/>
  <c r="K34" i="59"/>
  <c r="I7" i="137"/>
  <c r="F21" i="137"/>
  <c r="I6" i="59"/>
  <c r="F5" i="47"/>
  <c r="E5" i="47"/>
  <c r="J9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C15" i="55"/>
  <c r="I33" i="59"/>
  <c r="I27" i="59"/>
  <c r="C10" i="97"/>
  <c r="C21" i="137"/>
  <c r="F7" i="10"/>
  <c r="C6" i="59"/>
  <c r="C5" i="47"/>
  <c r="J16" i="47"/>
  <c r="D21" i="137"/>
  <c r="J15" i="47"/>
  <c r="J12" i="47"/>
  <c r="G21" i="137"/>
  <c r="J7" i="4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J6" i="47"/>
  <c r="B5" i="47"/>
  <c r="D30" i="10"/>
  <c r="J11" i="47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N9" i="97"/>
  <c r="I34" i="122"/>
  <c r="K7" i="110"/>
  <c r="M7" i="110"/>
  <c r="L30" i="10" l="1"/>
  <c r="H29" i="10"/>
  <c r="H20" i="137"/>
  <c r="B9" i="97"/>
  <c r="H6" i="10"/>
  <c r="M30" i="10"/>
  <c r="E5" i="59"/>
  <c r="B6" i="137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H8" i="116"/>
  <c r="K19" i="116"/>
  <c r="M19" i="116" s="1"/>
  <c r="K31" i="116"/>
  <c r="K21" i="116"/>
  <c r="M21" i="116" s="1"/>
  <c r="K33" i="116"/>
  <c r="B8" i="114"/>
  <c r="K36" i="123"/>
  <c r="K24" i="123"/>
  <c r="M24" i="123" s="1"/>
  <c r="K24" i="121"/>
  <c r="M24" i="121" s="1"/>
  <c r="K36" i="121"/>
  <c r="B8" i="123"/>
  <c r="K37" i="122"/>
  <c r="K25" i="122"/>
  <c r="M25" i="122" s="1"/>
  <c r="H8" i="113"/>
  <c r="K19" i="113"/>
  <c r="M19" i="113" s="1"/>
  <c r="K31" i="113"/>
  <c r="K23" i="118"/>
  <c r="M23" i="118" s="1"/>
  <c r="K35" i="118"/>
  <c r="K19" i="121"/>
  <c r="M19" i="121" s="1"/>
  <c r="H8" i="121"/>
  <c r="K31" i="121"/>
  <c r="K33" i="114"/>
  <c r="K21" i="114"/>
  <c r="M21" i="114" s="1"/>
  <c r="B8" i="120"/>
  <c r="K36" i="117"/>
  <c r="K24" i="117"/>
  <c r="M24" i="117" s="1"/>
  <c r="K24" i="113"/>
  <c r="M24" i="113" s="1"/>
  <c r="K36" i="113"/>
  <c r="H8" i="124"/>
  <c r="K19" i="124"/>
  <c r="M19" i="124" s="1"/>
  <c r="K31" i="124"/>
  <c r="K23" i="112"/>
  <c r="M23" i="112" s="1"/>
  <c r="K35" i="112"/>
  <c r="B8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B8" i="117"/>
  <c r="B8" i="115"/>
  <c r="K33" i="112"/>
  <c r="K21" i="112"/>
  <c r="M21" i="112" s="1"/>
  <c r="K31" i="120"/>
  <c r="K19" i="120"/>
  <c r="M19" i="120" s="1"/>
  <c r="H8" i="120"/>
  <c r="K19" i="114"/>
  <c r="M19" i="114" s="1"/>
  <c r="H8" i="114"/>
  <c r="K31" i="114"/>
  <c r="K32" i="114"/>
  <c r="K20" i="114"/>
  <c r="M20" i="114" s="1"/>
  <c r="K23" i="114"/>
  <c r="M23" i="114" s="1"/>
  <c r="K35" i="114"/>
  <c r="M7" i="137"/>
  <c r="M31" i="111"/>
  <c r="L8" i="111"/>
  <c r="I37" i="122"/>
  <c r="I33" i="114"/>
  <c r="I33" i="117"/>
  <c r="I32" i="117"/>
  <c r="I35" i="121"/>
  <c r="F8" i="119"/>
  <c r="M34" i="123"/>
  <c r="I32" i="124"/>
  <c r="I35" i="111"/>
  <c r="I33" i="122"/>
  <c r="I35" i="114"/>
  <c r="L8" i="114"/>
  <c r="M31" i="114"/>
  <c r="M31" i="115"/>
  <c r="L8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L8" i="113"/>
  <c r="F9" i="122"/>
  <c r="I34" i="112"/>
  <c r="M34" i="111"/>
  <c r="M32" i="111"/>
  <c r="I36" i="119"/>
  <c r="M31" i="121"/>
  <c r="L8" i="121"/>
  <c r="I34" i="114"/>
  <c r="M33" i="113"/>
  <c r="M35" i="116"/>
  <c r="M35" i="120"/>
  <c r="I32" i="116"/>
  <c r="L33" i="124"/>
  <c r="L33" i="116"/>
  <c r="L36" i="123"/>
  <c r="L36" i="114"/>
  <c r="L31" i="124"/>
  <c r="J8" i="124"/>
  <c r="L36" i="118"/>
  <c r="L34" i="113"/>
  <c r="L31" i="123"/>
  <c r="J8" i="123"/>
  <c r="L37" i="122"/>
  <c r="L34" i="124"/>
  <c r="L33" i="122"/>
  <c r="L34" i="114"/>
  <c r="L34" i="123"/>
  <c r="L33" i="111"/>
  <c r="L33" i="112"/>
  <c r="D9" i="122"/>
  <c r="L32" i="121"/>
  <c r="L34" i="120"/>
  <c r="L32" i="114"/>
  <c r="L35" i="116"/>
  <c r="L35" i="115"/>
  <c r="L34" i="111"/>
  <c r="J8" i="114"/>
  <c r="L31" i="114"/>
  <c r="K10" i="97"/>
  <c r="B6" i="10"/>
  <c r="L10" i="97"/>
  <c r="B9" i="122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H8" i="115"/>
  <c r="K31" i="115"/>
  <c r="K20" i="121"/>
  <c r="M20" i="121" s="1"/>
  <c r="K32" i="121"/>
  <c r="B8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B8" i="113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H8" i="118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F8" i="115"/>
  <c r="I35" i="123"/>
  <c r="L8" i="112"/>
  <c r="M31" i="112"/>
  <c r="I35" i="112"/>
  <c r="M31" i="124"/>
  <c r="L8" i="124"/>
  <c r="I35" i="122"/>
  <c r="M33" i="114"/>
  <c r="M36" i="119"/>
  <c r="F8" i="114"/>
  <c r="I36" i="118"/>
  <c r="I34" i="121"/>
  <c r="I34" i="113"/>
  <c r="I35" i="124"/>
  <c r="I35" i="116"/>
  <c r="M34" i="119"/>
  <c r="M36" i="123"/>
  <c r="F8" i="120"/>
  <c r="F8" i="124"/>
  <c r="I32" i="123"/>
  <c r="I35" i="113"/>
  <c r="M32" i="115"/>
  <c r="I33" i="118"/>
  <c r="M35" i="115"/>
  <c r="I35" i="119"/>
  <c r="K7" i="97"/>
  <c r="L7" i="137"/>
  <c r="D8" i="124"/>
  <c r="L35" i="123"/>
  <c r="L36" i="113"/>
  <c r="L34" i="122"/>
  <c r="D8" i="114"/>
  <c r="J8" i="116"/>
  <c r="L31" i="116"/>
  <c r="L31" i="115"/>
  <c r="J8" i="115"/>
  <c r="L35" i="122"/>
  <c r="L35" i="119"/>
  <c r="L32" i="120"/>
  <c r="L35" i="112"/>
  <c r="L35" i="114"/>
  <c r="J8" i="111"/>
  <c r="L31" i="111"/>
  <c r="L32" i="112"/>
  <c r="D8" i="113"/>
  <c r="L34" i="121"/>
  <c r="L36" i="111"/>
  <c r="L36" i="120"/>
  <c r="L34" i="112"/>
  <c r="L31" i="112"/>
  <c r="J8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H8" i="112"/>
  <c r="K22" i="116"/>
  <c r="M22" i="116" s="1"/>
  <c r="K34" i="116"/>
  <c r="B8" i="124"/>
  <c r="K31" i="111"/>
  <c r="K19" i="111"/>
  <c r="M19" i="111" s="1"/>
  <c r="H8" i="11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H9" i="122"/>
  <c r="K22" i="120"/>
  <c r="M22" i="120" s="1"/>
  <c r="K34" i="120"/>
  <c r="K21" i="115"/>
  <c r="M21" i="115" s="1"/>
  <c r="K33" i="115"/>
  <c r="H8" i="123"/>
  <c r="K31" i="123"/>
  <c r="K19" i="123"/>
  <c r="M19" i="123" s="1"/>
  <c r="B8" i="118"/>
  <c r="I34" i="117"/>
  <c r="I34" i="118"/>
  <c r="L8" i="120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F8" i="111"/>
  <c r="I36" i="113"/>
  <c r="M35" i="121"/>
  <c r="M32" i="123"/>
  <c r="I33" i="112"/>
  <c r="L8" i="119"/>
  <c r="M31" i="119"/>
  <c r="F8" i="121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L8" i="118"/>
  <c r="M32" i="113"/>
  <c r="I36" i="124"/>
  <c r="I36" i="117"/>
  <c r="F8" i="112"/>
  <c r="I33" i="111"/>
  <c r="I36" i="115"/>
  <c r="K30" i="10"/>
  <c r="L35" i="117"/>
  <c r="J8" i="118"/>
  <c r="L31" i="118"/>
  <c r="L36" i="116"/>
  <c r="L36" i="115"/>
  <c r="L32" i="111"/>
  <c r="J8" i="120"/>
  <c r="L31" i="120"/>
  <c r="L33" i="118"/>
  <c r="L35" i="120"/>
  <c r="L35" i="121"/>
  <c r="L34" i="119"/>
  <c r="L31" i="119"/>
  <c r="J8" i="119"/>
  <c r="D8" i="121"/>
  <c r="L36" i="124"/>
  <c r="L32" i="116"/>
  <c r="J8" i="117"/>
  <c r="L31" i="117"/>
  <c r="L31" i="113"/>
  <c r="J8" i="113"/>
  <c r="D8" i="111"/>
  <c r="L35" i="118"/>
  <c r="L35" i="111"/>
  <c r="L32" i="118"/>
  <c r="L33" i="114"/>
  <c r="L34" i="118"/>
  <c r="D8" i="117"/>
  <c r="D8" i="112"/>
  <c r="J5" i="47"/>
  <c r="E6" i="10"/>
  <c r="H9" i="97"/>
  <c r="B20" i="137"/>
  <c r="E6" i="137"/>
  <c r="K22" i="119"/>
  <c r="M22" i="119" s="1"/>
  <c r="K34" i="119"/>
  <c r="B8" i="119"/>
  <c r="K32" i="118"/>
  <c r="K20" i="118"/>
  <c r="M20" i="118" s="1"/>
  <c r="K21" i="119"/>
  <c r="M21" i="119" s="1"/>
  <c r="K33" i="119"/>
  <c r="K33" i="113"/>
  <c r="K21" i="113"/>
  <c r="M21" i="113" s="1"/>
  <c r="B8" i="111"/>
  <c r="K23" i="111"/>
  <c r="M23" i="111" s="1"/>
  <c r="K35" i="111"/>
  <c r="K24" i="115"/>
  <c r="M24" i="115" s="1"/>
  <c r="K36" i="115"/>
  <c r="K31" i="117"/>
  <c r="K19" i="117"/>
  <c r="M19" i="117" s="1"/>
  <c r="H8" i="117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H8" i="119"/>
  <c r="K31" i="119"/>
  <c r="K19" i="119"/>
  <c r="M19" i="119" s="1"/>
  <c r="M34" i="124"/>
  <c r="M36" i="113"/>
  <c r="M31" i="116"/>
  <c r="L8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L8" i="123"/>
  <c r="M31" i="123"/>
  <c r="M35" i="114"/>
  <c r="M31" i="117"/>
  <c r="L8" i="117"/>
  <c r="I34" i="124"/>
  <c r="L9" i="122"/>
  <c r="M32" i="122"/>
  <c r="I32" i="112"/>
  <c r="I36" i="121"/>
  <c r="F8" i="117"/>
  <c r="F8" i="123"/>
  <c r="M32" i="124"/>
  <c r="I32" i="121"/>
  <c r="I34" i="111"/>
  <c r="I36" i="122"/>
  <c r="F8" i="118"/>
  <c r="M35" i="119"/>
  <c r="M35" i="118"/>
  <c r="F8" i="113"/>
  <c r="I36" i="116"/>
  <c r="I33" i="115"/>
  <c r="I35" i="118"/>
  <c r="M36" i="122"/>
  <c r="M34" i="120"/>
  <c r="M7" i="10"/>
  <c r="L7" i="10"/>
  <c r="K7" i="137"/>
  <c r="M6" i="59"/>
  <c r="D8" i="119"/>
  <c r="L35" i="124"/>
  <c r="D8" i="123"/>
  <c r="L36" i="119"/>
  <c r="L36" i="112"/>
  <c r="D8" i="120"/>
  <c r="L34" i="117"/>
  <c r="L33" i="117"/>
  <c r="L36" i="117"/>
  <c r="L32" i="113"/>
  <c r="L36" i="122"/>
  <c r="L33" i="120"/>
  <c r="J9" i="122"/>
  <c r="L32" i="122"/>
  <c r="L32" i="119"/>
  <c r="L32" i="124"/>
  <c r="D8" i="115"/>
  <c r="L33" i="121"/>
  <c r="L32" i="117"/>
  <c r="L32" i="123"/>
  <c r="L33" i="123"/>
  <c r="L33" i="119"/>
  <c r="L36" i="121"/>
  <c r="L31" i="121"/>
  <c r="J8" i="121"/>
  <c r="L35" i="113"/>
  <c r="D8" i="118"/>
  <c r="L32" i="115"/>
  <c r="K7" i="10"/>
  <c r="M21" i="137"/>
  <c r="B5" i="59"/>
  <c r="B29" i="10"/>
  <c r="H6" i="137"/>
  <c r="I34" i="116"/>
  <c r="I31" i="118"/>
  <c r="K20" i="137" l="1"/>
  <c r="K29" i="10"/>
  <c r="K6" i="137"/>
  <c r="K6" i="10"/>
  <c r="K9" i="97"/>
  <c r="K5" i="59"/>
  <c r="B39" i="10"/>
  <c r="B38" i="10"/>
  <c r="B37" i="10"/>
  <c r="B7" i="118"/>
  <c r="B22" i="10"/>
  <c r="B21" i="10"/>
  <c r="B16" i="10"/>
  <c r="B20" i="10"/>
  <c r="B17" i="10"/>
  <c r="B18" i="10"/>
  <c r="B19" i="10"/>
  <c r="H7" i="114"/>
  <c r="B7" i="117"/>
  <c r="H7" i="119"/>
  <c r="D8" i="116"/>
  <c r="B7" i="111"/>
  <c r="H7" i="123"/>
  <c r="H8" i="122"/>
  <c r="B7" i="124"/>
  <c r="B7" i="115"/>
  <c r="F8" i="116"/>
  <c r="B8" i="122"/>
  <c r="H7" i="124"/>
  <c r="B7" i="113"/>
  <c r="H7" i="117"/>
  <c r="B7" i="112"/>
  <c r="B7" i="121"/>
  <c r="H7" i="111"/>
  <c r="B7" i="114"/>
  <c r="H7" i="118"/>
  <c r="B7" i="119"/>
  <c r="B7" i="123"/>
  <c r="H7" i="112"/>
  <c r="B7" i="120"/>
  <c r="H7" i="115"/>
  <c r="H7" i="120"/>
  <c r="H7" i="121"/>
  <c r="H7" i="113"/>
  <c r="H7" i="116"/>
  <c r="I31" i="112"/>
  <c r="B7" i="116" l="1"/>
  <c r="B8" i="116"/>
  <c r="I31" i="119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I20" i="123" s="1"/>
  <c r="F27" i="47"/>
  <c r="F28" i="47"/>
  <c r="D23" i="116"/>
  <c r="F23" i="120"/>
  <c r="E25" i="47"/>
  <c r="I22" i="114" s="1"/>
  <c r="I22" i="124"/>
  <c r="F26" i="47"/>
  <c r="B25" i="47"/>
  <c r="I19" i="114" s="1"/>
  <c r="F23" i="112"/>
  <c r="D23" i="114"/>
  <c r="I20" i="115"/>
  <c r="F39" i="47"/>
  <c r="B23" i="117"/>
  <c r="B23" i="111"/>
  <c r="F23" i="116"/>
  <c r="D23" i="115"/>
  <c r="D25" i="47"/>
  <c r="I21" i="119" s="1"/>
  <c r="F23" i="124"/>
  <c r="F24" i="122"/>
  <c r="B23" i="124"/>
  <c r="D23" i="117"/>
  <c r="B24" i="122"/>
  <c r="D23" i="123"/>
  <c r="I22" i="123" l="1"/>
  <c r="I19" i="119"/>
  <c r="I19" i="124"/>
  <c r="I23" i="122"/>
  <c r="I22" i="112"/>
  <c r="I20" i="120"/>
  <c r="I22" i="116"/>
  <c r="I20" i="124"/>
  <c r="D23" i="118"/>
  <c r="B22" i="118" s="1"/>
  <c r="I21" i="122"/>
  <c r="I21" i="116"/>
  <c r="I20" i="121"/>
  <c r="I20" i="112"/>
  <c r="D24" i="122"/>
  <c r="B23" i="122" s="1"/>
  <c r="I20" i="113"/>
  <c r="I19" i="115"/>
  <c r="I22" i="115"/>
  <c r="F23" i="111"/>
  <c r="B22" i="111" s="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B22" i="124" s="1"/>
  <c r="I22" i="118"/>
  <c r="I22" i="122"/>
  <c r="I21" i="114"/>
  <c r="I22" i="119"/>
  <c r="I22" i="113"/>
  <c r="B23" i="119"/>
  <c r="B23" i="123"/>
  <c r="I19" i="123"/>
  <c r="I20" i="119"/>
  <c r="F23" i="123"/>
  <c r="B22" i="117"/>
  <c r="D23" i="112"/>
  <c r="B22" i="112" s="1"/>
  <c r="H4" i="57"/>
  <c r="J5" i="57"/>
  <c r="J6" i="57"/>
  <c r="B4" i="57"/>
  <c r="F23" i="115"/>
  <c r="I20" i="114"/>
  <c r="I22" i="117"/>
  <c r="I20" i="116"/>
  <c r="I19" i="118"/>
  <c r="I21" i="112"/>
  <c r="D23" i="113"/>
  <c r="B22" i="113" s="1"/>
  <c r="I19" i="113"/>
  <c r="J18" i="57"/>
  <c r="C4" i="57"/>
  <c r="I21" i="121"/>
  <c r="I22" i="111"/>
  <c r="D23" i="120"/>
  <c r="B22" i="120" s="1"/>
  <c r="I19" i="120"/>
  <c r="F23" i="114"/>
  <c r="B22" i="114" s="1"/>
  <c r="I21" i="115"/>
  <c r="I22" i="121"/>
  <c r="I21" i="120"/>
  <c r="I22" i="120"/>
  <c r="I20" i="122"/>
  <c r="B23" i="115"/>
  <c r="B22" i="119" l="1"/>
  <c r="B22" i="121"/>
  <c r="J4" i="57"/>
  <c r="B22" i="115"/>
  <c r="B22" i="123"/>
</calcChain>
</file>

<file path=xl/sharedStrings.xml><?xml version="1.0" encoding="utf-8"?>
<sst xmlns="http://schemas.openxmlformats.org/spreadsheetml/2006/main" count="1959" uniqueCount="440">
  <si>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</si>
  <si>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</si>
  <si>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</si>
  <si>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</si>
  <si>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</si>
  <si>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</si>
  <si>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</si>
  <si>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</si>
  <si>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</si>
  <si>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</si>
  <si>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</si>
  <si>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</si>
  <si>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</si>
  <si>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</si>
  <si>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</si>
  <si>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</si>
  <si>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</si>
  <si>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</si>
  <si>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</si>
  <si>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</si>
  <si>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</si>
  <si>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</si>
  <si>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</si>
  <si>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</si>
  <si>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</si>
  <si>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</si>
  <si>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</si>
  <si>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</si>
  <si>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</si>
  <si>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</si>
  <si>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</si>
  <si>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</si>
  <si>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</si>
  <si>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</si>
  <si>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</si>
  <si>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</si>
  <si>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</si>
  <si>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</si>
  <si>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</si>
  <si>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</si>
  <si>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</si>
  <si>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</si>
  <si>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</si>
  <si>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</si>
  <si>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</si>
  <si>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</si>
  <si>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</si>
  <si>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</si>
  <si>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</si>
  <si>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</si>
  <si>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</si>
  <si>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</si>
  <si>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</si>
  <si>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</si>
  <si>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</si>
  <si>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</si>
  <si>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</si>
  <si>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</si>
  <si>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</si>
  <si>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</si>
  <si>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</si>
  <si>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</si>
  <si>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</si>
  <si>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</si>
  <si>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</si>
  <si>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</si>
  <si>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</si>
  <si>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</si>
  <si>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</si>
  <si>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</si>
  <si>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</si>
  <si>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</si>
  <si>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</si>
  <si>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</si>
  <si>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</si>
  <si>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</si>
  <si>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</si>
  <si>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</si>
  <si>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</si>
  <si>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</si>
  <si>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</si>
  <si>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</si>
  <si>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</si>
  <si>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</si>
  <si>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</si>
  <si>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</si>
  <si>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</si>
  <si>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</si>
  <si>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</si>
  <si>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</si>
  <si>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</si>
  <si>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</si>
  <si>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</si>
  <si>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Výroba elektřiny v krajích ČR podle technologie elektráren</t>
  </si>
  <si>
    <t>Spotřeba elektřiny v krajích ČR podle sektorů národního hospodářství</t>
  </si>
  <si>
    <t>Spotřeba elektřiny v krajích ČR podle kategorie spotřeb</t>
  </si>
  <si>
    <t>Doplňující grafy</t>
  </si>
  <si>
    <t>Celkové ztráty v sítích</t>
  </si>
  <si>
    <t>Domácnosti</t>
  </si>
  <si>
    <t>Průmysl</t>
  </si>
  <si>
    <t>Vstup do PS [GWh]</t>
  </si>
  <si>
    <t>Výstup z PS  [GWh]</t>
  </si>
  <si>
    <t>Vstup do DS  [GWh]</t>
  </si>
  <si>
    <t>Výstup z DS  [GWh]</t>
  </si>
  <si>
    <t>zdroj dat: OTE, a.s.</t>
  </si>
  <si>
    <t>Skládkový plyn</t>
  </si>
  <si>
    <t>Kalový plyn (ČOV)</t>
  </si>
  <si>
    <t>Ostatní bioplyn</t>
  </si>
  <si>
    <t xml:space="preserve"> [MWh]</t>
  </si>
  <si>
    <t>Zkratky, pojmy a základní vztahy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</si>
  <si>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</si>
  <si>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</si>
  <si>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</si>
  <si>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</si>
  <si>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</si>
  <si>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</si>
  <si>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</si>
  <si>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</si>
  <si>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</si>
  <si>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</si>
  <si>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</si>
  <si>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</si>
  <si>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</si>
  <si>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</si>
  <si>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</si>
  <si>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</si>
  <si>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</si>
  <si>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</si>
  <si>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</si>
  <si>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</si>
  <si>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</si>
  <si>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</si>
  <si>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</si>
  <si>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</si>
  <si>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</si>
  <si>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</si>
  <si>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</si>
  <si>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</si>
  <si>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</si>
  <si>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</si>
  <si>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</si>
  <si>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</si>
  <si>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</si>
  <si>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</si>
  <si>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</si>
  <si>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</si>
  <si>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</si>
  <si>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</si>
  <si>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</si>
  <si>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</si>
  <si>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</si>
  <si>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</si>
  <si>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</si>
  <si>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</si>
  <si>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</si>
  <si>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</si>
  <si>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</si>
  <si>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</si>
  <si>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</si>
  <si>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</si>
  <si>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</si>
  <si>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</si>
  <si>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</si>
  <si>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</si>
  <si>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</si>
  <si>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</si>
  <si>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</si>
  <si>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</si>
  <si>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</si>
  <si>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</si>
  <si>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</si>
  <si>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</si>
  <si>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</si>
  <si>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>1. Zkratky, pojmy a základní vztahy</t>
  </si>
  <si>
    <t>Obsah</t>
  </si>
  <si>
    <t xml:space="preserve">Spotřeba elektřiny v jednotlivých soustavách RDS </t>
  </si>
  <si>
    <t>Instalovaný výkon v ES ČR a rozdělení do jednotlivých krajů v ČR</t>
  </si>
  <si>
    <r>
      <t>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</si>
  <si>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</si>
  <si>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</si>
  <si>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</si>
  <si>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</si>
  <si>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</si>
  <si>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</si>
  <si>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t>Spotřeba výrobců a subjektů přímo napojených na danou výrobnu.</t>
  </si>
  <si>
    <r>
      <t>KVET nad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do 5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</si>
  <si>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</si>
  <si>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</si>
  <si>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</si>
  <si>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</si>
  <si>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</si>
  <si>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</si>
  <si>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</si>
  <si>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</si>
  <si>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Calibri"/>
        <family val="2"/>
        <charset val="238"/>
        <scheme val="minor"/>
      </rPr>
      <t>e</t>
    </r>
  </si>
  <si>
    <r>
      <t>TVS</t>
    </r>
    <r>
      <rPr>
        <vertAlign val="subscript"/>
        <sz val="9"/>
        <rFont val="Calibri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</si>
  <si>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</si>
  <si>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</si>
  <si>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</si>
  <si>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</si>
  <si>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</si>
  <si>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</si>
  <si>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</si>
  <si>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</si>
  <si>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</si>
  <si>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</si>
  <si>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</si>
  <si>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</si>
  <si>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</si>
  <si>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</si>
  <si>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</si>
  <si>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</si>
  <si>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</si>
  <si>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</si>
  <si>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r>
      <t>Výroba elektřiny brutto</t>
    </r>
    <r>
      <rPr>
        <sz val="9"/>
        <rFont val="Calibri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</si>
  <si>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</si>
  <si>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</si>
  <si>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</si>
  <si>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</si>
  <si>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</si>
  <si>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</si>
  <si>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</si>
  <si>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</si>
  <si>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</si>
  <si>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</si>
  <si>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</si>
  <si>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</si>
  <si>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</si>
  <si>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</si>
  <si>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</si>
  <si>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</si>
  <si>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</si>
  <si>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</si>
  <si>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</si>
  <si>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</si>
  <si>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</si>
  <si>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</si>
  <si>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</si>
  <si>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</si>
  <si>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</si>
  <si>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Calibri"/>
        <family val="2"/>
        <charset val="238"/>
        <scheme val="minor"/>
      </rPr>
      <t>t</t>
    </r>
    <r>
      <rPr>
        <sz val="9"/>
        <rFont val="Calibri"/>
        <family val="2"/>
        <charset val="238"/>
        <scheme val="minor"/>
      </rPr>
      <t>]</t>
    </r>
  </si>
  <si>
    <r>
      <t>[MW</t>
    </r>
    <r>
      <rPr>
        <vertAlign val="subscript"/>
        <sz val="9"/>
        <rFont val="Calibri"/>
        <family val="2"/>
        <charset val="238"/>
      </rPr>
      <t>e</t>
    </r>
    <r>
      <rPr>
        <sz val="9"/>
        <rFont val="Calibri"/>
        <family val="2"/>
        <charset val="238"/>
      </rPr>
      <t>]</t>
    </r>
  </si>
  <si>
    <t>Spotřeba elektřiny netto</t>
  </si>
  <si>
    <t>Bilance fyzických toků PS a RDS</t>
  </si>
  <si>
    <t>Přeshraniční fyzické toky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</si>
  <si>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</si>
  <si>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</si>
  <si>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</si>
  <si>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</si>
  <si>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</si>
  <si>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</si>
  <si>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</si>
  <si>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</si>
  <si>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</si>
  <si>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</si>
  <si>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</si>
  <si>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</si>
  <si>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</si>
  <si>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</si>
  <si>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</si>
  <si>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</si>
  <si>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</si>
  <si>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do 5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</si>
  <si>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Calibri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</si>
  <si>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</si>
  <si>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</si>
  <si>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členěno do kategorií dle instalovaného výkonu provozovny</t>
    </r>
  </si>
  <si>
    <t>Bilanční rozdíl</t>
  </si>
  <si>
    <t>UCED Chomutov s.r.o.</t>
  </si>
  <si>
    <t>1.</t>
  </si>
  <si>
    <t>2.</t>
  </si>
  <si>
    <t>3.</t>
  </si>
  <si>
    <t>Bilance, výroba a spotřeba elektřiny</t>
  </si>
  <si>
    <t>Bilance elektřiny - zdroje</t>
  </si>
  <si>
    <t>Bilance elektřiny - spotřeba</t>
  </si>
  <si>
    <t>4.</t>
  </si>
  <si>
    <t>3.1.</t>
  </si>
  <si>
    <t>3.2.</t>
  </si>
  <si>
    <t>5.</t>
  </si>
  <si>
    <t>Výroba elektřiny podle technologií a paliv</t>
  </si>
  <si>
    <t>4.1.</t>
  </si>
  <si>
    <t>4.2.</t>
  </si>
  <si>
    <t>4.3.</t>
  </si>
  <si>
    <t>4.4.</t>
  </si>
  <si>
    <t>4.5.</t>
  </si>
  <si>
    <t>4.6.</t>
  </si>
  <si>
    <t>6.</t>
  </si>
  <si>
    <t>6.1.</t>
  </si>
  <si>
    <t>6.2.</t>
  </si>
  <si>
    <t>7.</t>
  </si>
  <si>
    <t>6.3.</t>
  </si>
  <si>
    <t>7.1.</t>
  </si>
  <si>
    <t>7.2.</t>
  </si>
  <si>
    <t>7.3.</t>
  </si>
  <si>
    <t>7.4.</t>
  </si>
  <si>
    <t>7.5.</t>
  </si>
  <si>
    <t>7.6.</t>
  </si>
  <si>
    <t>7.7.</t>
  </si>
  <si>
    <t>7.8.</t>
  </si>
  <si>
    <t>7.9.</t>
  </si>
  <si>
    <t>7.10.</t>
  </si>
  <si>
    <t>7.11.</t>
  </si>
  <si>
    <t>7.12.</t>
  </si>
  <si>
    <t>7.13.</t>
  </si>
  <si>
    <t>Výroba a spotřeba elektřiny v jednotlivých krajích ČR</t>
  </si>
  <si>
    <t>7.14.</t>
  </si>
  <si>
    <t>8.</t>
  </si>
  <si>
    <t>Výroba a spotřeba elektřiny v krajích ČR a RDS</t>
  </si>
  <si>
    <t>6.4.</t>
  </si>
  <si>
    <t>6.5.</t>
  </si>
  <si>
    <t>9.</t>
  </si>
  <si>
    <t>9.1.</t>
  </si>
  <si>
    <t>9.2.</t>
  </si>
  <si>
    <t>9.3.</t>
  </si>
  <si>
    <t>10.</t>
  </si>
  <si>
    <t>3.  Bilance, výroba a spotřeba elektřiny</t>
  </si>
  <si>
    <t>3.1.  Bilance elektřiny - zdroje [GWh]</t>
  </si>
  <si>
    <t>3.2.  Bilance elektřiny - spotřeba [GWh]</t>
  </si>
  <si>
    <t>4. Výroba elektřiny podle technologií a paliv</t>
  </si>
  <si>
    <t>5. Instalovaný výkon v ES ČR a rozdělení do jednotlivých krajů v ČR [MW]</t>
  </si>
  <si>
    <t>6. Výroba a spotřeba elektřiny v krajích ČR a RDS</t>
  </si>
  <si>
    <t>6.1. Výroba elektřiny v krajích ČR podle technologie elektráren [MWh]</t>
  </si>
  <si>
    <t>6.2. Spotřeba elektřiny netto v krajích ČR podle kategorie spotřeb [MWh]</t>
  </si>
  <si>
    <t>6.3. Spotřeba elektřiny v krajích ČR podle sektorů národního hospodářství [MWh]</t>
  </si>
  <si>
    <t>6.4. Spotřeba elektřiny netto v jednotlivých soustavách RDS [MWh]</t>
  </si>
  <si>
    <t>6.5. Bilance fyzických toků PS a RDS</t>
  </si>
  <si>
    <t>7.1. Výroba a spotřeba: Hlavní město Praha</t>
  </si>
  <si>
    <t>7. Výroba a spotřeba elektřiny v jednotlivých krajích ČR</t>
  </si>
  <si>
    <t>7.2. Výroba a spotřeba: Jihočeský kraj</t>
  </si>
  <si>
    <t>7.3. Výroba a spotřeba: Jihomoravský kraj</t>
  </si>
  <si>
    <t>7.4. Výroba a spotřeba: Karlovarský kraj</t>
  </si>
  <si>
    <t>7.5. Výroba a spotřeba: Kraj Vysočina</t>
  </si>
  <si>
    <t>7.6. Výroba a spotřeba: Královéhradecký kraj</t>
  </si>
  <si>
    <t>7.7. Výroba a spotřeba: Liberecký kraj</t>
  </si>
  <si>
    <t>7.8. Výroba a spotřeba: Moravskoslezský kraj</t>
  </si>
  <si>
    <t>7.9. Výroba a spotřeba: Olomoucký kraj</t>
  </si>
  <si>
    <t>7.10. Výroba a spotřeba: Pardubický kraj</t>
  </si>
  <si>
    <t>7.11. Výroba a spotřeba: Plzeňský kraj</t>
  </si>
  <si>
    <t>7.12. Výroba a spotřeba: Středočeský kraj</t>
  </si>
  <si>
    <t>7.13. Výroba a spotřeba: Ústecký kraj</t>
  </si>
  <si>
    <t>7.14. Výroba a spotřeba: Zlínský kraj</t>
  </si>
  <si>
    <t>8. Přeshraniční fyzické toky [GWh]</t>
  </si>
  <si>
    <t>10. Doplňující grafy</t>
  </si>
  <si>
    <t xml:space="preserve">Zatížení brutto </t>
  </si>
  <si>
    <t>Zatížení brutto</t>
  </si>
  <si>
    <t>Úvod</t>
  </si>
  <si>
    <t>Komentář</t>
  </si>
  <si>
    <t>Vodní a přečerpávací vodní elektrárny</t>
  </si>
  <si>
    <t>Kombinovaná výroba elektřiny a tepla</t>
  </si>
  <si>
    <r>
      <t>Přeshraniční saldo</t>
    </r>
    <r>
      <rPr>
        <sz val="11"/>
        <rFont val="Calibri"/>
        <family val="2"/>
        <charset val="238"/>
        <scheme val="minor"/>
      </rPr>
      <t xml:space="preserve"> =</t>
    </r>
  </si>
  <si>
    <r>
      <t>Technologická vlastní spotřeba elektřiny na výrobu elektřiny (TVS</t>
    </r>
    <r>
      <rPr>
        <b/>
        <vertAlign val="subscript"/>
        <sz val="11"/>
        <rFont val="Calibri"/>
        <family val="2"/>
        <charset val="238"/>
        <scheme val="minor"/>
      </rPr>
      <t>e</t>
    </r>
    <r>
      <rPr>
        <b/>
        <sz val="11"/>
        <rFont val="Calibri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</si>
  <si>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Calibri"/>
        <family val="2"/>
        <charset val="238"/>
        <scheme val="minor"/>
      </rPr>
      <t>t</t>
    </r>
    <r>
      <rPr>
        <b/>
        <sz val="11"/>
        <rFont val="Calibri"/>
        <family val="2"/>
        <charset val="238"/>
        <scheme val="minor"/>
      </rPr>
      <t>) =</t>
    </r>
  </si>
  <si>
    <r>
      <t>Tuzemská brutto spotřeba (TBS)</t>
    </r>
    <r>
      <rPr>
        <sz val="11"/>
        <rFont val="Calibri"/>
        <family val="2"/>
        <charset val="238"/>
        <scheme val="minor"/>
      </rPr>
      <t xml:space="preserve"> =</t>
    </r>
  </si>
  <si>
    <r>
      <t>Tuzemská netto spotřeba (TNS)</t>
    </r>
    <r>
      <rPr>
        <sz val="11"/>
        <rFont val="Calibri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</si>
  <si>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11"/>
        <rFont val="Calibri"/>
        <family val="2"/>
        <charset val="238"/>
        <scheme val="minor"/>
      </rPr>
      <t>=</t>
    </r>
  </si>
  <si>
    <r>
      <t>Výroba elektřiny netto</t>
    </r>
    <r>
      <rPr>
        <sz val="11"/>
        <rFont val="Calibri"/>
        <family val="2"/>
        <charset val="238"/>
        <scheme val="minor"/>
      </rPr>
      <t xml:space="preserve"> =</t>
    </r>
  </si>
  <si>
    <r>
      <t>Obdoba viz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</si>
  <si>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</si>
  <si>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Calibri"/>
        <family val="2"/>
        <charset val="238"/>
        <scheme val="minor"/>
      </rPr>
      <t>t</t>
    </r>
    <r>
      <rPr>
        <sz val="11"/>
        <rFont val="Calibri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</si>
  <si>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Calibri"/>
        <family val="2"/>
        <charset val="238"/>
        <scheme val="minor"/>
      </rPr>
      <t>t</t>
    </r>
    <r>
      <rPr>
        <sz val="11"/>
        <rFont val="Calibri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</si>
  <si>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</si>
  <si>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</si>
  <si>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2. Komentář</t>
  </si>
  <si>
    <r>
      <t>Zatížení (bez 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</si>
  <si>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t>Spotřeba brutto</t>
  </si>
  <si>
    <t>Přeshraniční saldo</t>
  </si>
  <si>
    <t>+</t>
  </si>
  <si>
    <t>-</t>
  </si>
  <si>
    <t>Struktura pokrytí denního maxima zatížení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</si>
  <si>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</si>
  <si>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</si>
  <si>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</si>
  <si>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</si>
  <si>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</si>
  <si>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</si>
  <si>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</si>
  <si>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</si>
  <si>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</si>
  <si>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t>9.4.</t>
  </si>
  <si>
    <t>9.5.</t>
  </si>
  <si>
    <t>9.6.</t>
  </si>
  <si>
    <t>9.7.</t>
  </si>
  <si>
    <r>
      <t>*)</t>
    </r>
    <r>
      <rPr>
        <i/>
        <sz val="8"/>
        <rFont val="Calibri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</si>
  <si>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</si>
  <si>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t>4.1.  Jaderné a parní elektrárny</t>
  </si>
  <si>
    <t>4.2.  Paroplynové a plynové a spalovací elektrárny</t>
  </si>
  <si>
    <t>4.5. Výroba z biomasy a bioplynu</t>
  </si>
  <si>
    <t>4.4. Fotovoltaické a větrné elektrárny</t>
  </si>
  <si>
    <t>4.6. Kombinovaná výroba elektřiny a tepla</t>
  </si>
  <si>
    <t>4.3. Vodní a přečerpávací vodní elektrárny</t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</si>
  <si>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</si>
  <si>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</si>
  <si>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</si>
  <si>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</si>
  <si>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</si>
  <si>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</si>
  <si>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</si>
  <si>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</si>
  <si>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</si>
  <si>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t>Měsíční maxima a minima zatížení brutto ES ČR</t>
  </si>
  <si>
    <t>9.1. Měsíční maxima a minima zatížení brutto ES ČR</t>
  </si>
  <si>
    <t>9.2. Denní maxima a minima zatížení brutto ES ČR</t>
  </si>
  <si>
    <t>9.8.</t>
  </si>
  <si>
    <t>Denní maxima a minima zatížení brutto ES ČR</t>
  </si>
  <si>
    <t>9. Maxima a minima zatížení</t>
  </si>
  <si>
    <t>Maxima a minima zatížení</t>
  </si>
  <si>
    <t>ČEZ Distribuce, a. s.</t>
  </si>
  <si>
    <t>Odpovídají skutečnému zapojení zdrojů v PS a DS, nejedná se tedy o součet výkonů z vydaných licencí na příslušnou kategorii výroby elektřiny.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</si>
  <si>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písm. u) zákona č. 165/2012 Sb., o podporovaných zdrojích energie a o změně některých zákonů, ve znění pozdějších předpisů.</t>
  </si>
  <si>
    <t>Struktura pokrytí denního minima zatížení</t>
  </si>
  <si>
    <t>EG.D, a.s.</t>
  </si>
  <si>
    <t>Zemědělství a lesnictví</t>
  </si>
  <si>
    <t>zdroj dat: výkaz ERÚ-E1, OTE, a.s.</t>
  </si>
  <si>
    <t>zdroj dat: výkaz ERÚ-E1, ERÚ-E2, ERÚ-E3, OTE, a.s.</t>
  </si>
  <si>
    <t>zdroj dat: výkaz ERÚ-E1</t>
  </si>
  <si>
    <t>zdroj dat: výkaz ERÚ-E1 (nad 10 MW), OTE, a.s. (do 10 MW)</t>
  </si>
  <si>
    <t>zdroj dat: výkaz ERÚ-E2</t>
  </si>
  <si>
    <t>zdroj dat: výkaz ERÚ-E1, ERÚ-E2</t>
  </si>
  <si>
    <t>zdroj dat: výkaz ERÚ-E2, ERÚ-E3</t>
  </si>
  <si>
    <t>II. čtvrtletí 2021</t>
  </si>
  <si>
    <t>Energetický regulační úřad (ERÚ) zveřejňuje Čtvrtletní zprávu o provozu elektrizační soustavy ČR za II. čtvrtletí roku 2021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Detaily týkající se metodiky vykazování údajů pro statistiku ERÚ jsou uvedeny ve výkladovém stanovisku ERÚ k metodice vyplňování výkazů podle statistické vyhlášky pro oblast elektroenergetiky a teplárenství č. 8/2018 ze dne 14. září 2018. Výkladové stanovisko a aktuální výkazy jsou zveřejněny na internetových stránkách ERÚ.
Veškerá data vycházejí z podkladů od licencovaných subjektů: výrobců elektřiny, provozovatelů distribučních soustav a přenosové soustavy a operátora trhu. Zdroje dat jsou uvedeny u jednotlivých tabulek ve zprávě.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 Ve čtvrtletních zprávách nejsou zahrnuty údaje týkající se výroby elektřiny z obnovitelných zdrojů od výrobců, kteří nepředali OTE, a.s., údaje za sledované období ke dni zpracování zprávy. Zjištěné a opravené chyby v obdržených datech, zpětné korekce výkazů a doplněné údaje od OTE, a.s., jsou průběžně promítány do statistiky a projeví se vždy v dalších zveřejněných zprávách, případně v roční zprávě o provozu ES ČR za rok 2021, kterou ERÚ předpokládá zveřejnit do konce května roku 2022.
Případné dotazy či připomínky zasílejte na emailovou adresu elektro.statistika@eru.cz.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</si>
  <si>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</si>
  <si>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Calibri"/>
        <family val="2"/>
        <charset val="238"/>
        <scheme val="minor"/>
      </rPr>
      <t>e</t>
    </r>
    <r>
      <rPr>
        <b/>
        <sz val="11"/>
        <rFont val="Calibri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</si>
  <si>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</si>
  <si>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r>
      <t xml:space="preserve">ČTVRTLETNÍ ZPRÁVA O PROVOZU ELEKTRIZAČNÍ SOUSTAVY
ČESKÉ REPUBLIKY
</t>
    </r>
    <r>
      <rPr>
        <sz val="17"/>
        <color rgb="FFFF0000"/>
        <rFont val="Calibri"/>
        <family val="2"/>
        <charset val="238"/>
        <scheme val="minor"/>
      </rPr>
      <t>ZA II. ČTVRTLETÍ 2021</t>
    </r>
  </si>
  <si>
    <t>9:00</t>
  </si>
  <si>
    <t>12:00</t>
  </si>
  <si>
    <t>10:00</t>
  </si>
  <si>
    <t>11:00</t>
  </si>
  <si>
    <t>:00</t>
  </si>
  <si>
    <t>1:00</t>
  </si>
  <si>
    <t>0:00</t>
  </si>
  <si>
    <t>5:00</t>
  </si>
  <si>
    <t>9.3.  Den maxima zatížení ES ČR za měsíc duben: 8. 4. 2021</t>
  </si>
  <si>
    <t>9.4.  Den maxima zatížení ES ČR za měsíc květen: 5. 5. 2021</t>
  </si>
  <si>
    <t>9.5.  Den maxima zatížení ES ČR za měsíc červen: 17. 6. 2021</t>
  </si>
  <si>
    <t>9.6.  Den minima zatížení ES ČR za měsíc duben: 3. 4. 2021</t>
  </si>
  <si>
    <t>9.7.  Den minima zatížení ES ČR za měsíc květen: 16. 5. 2021</t>
  </si>
  <si>
    <t>9.8.  Den minima zatížení ES ČR za měsíc červen: 27. 6. 2021</t>
  </si>
  <si>
    <r>
      <rPr>
        <b/>
        <sz val="12"/>
        <rFont val="Calibri"/>
        <family val="2"/>
        <charset val="238"/>
        <scheme val="minor"/>
      </rPr>
      <t>Výroba elektřiny brutto</t>
    </r>
    <r>
      <rPr>
        <sz val="12"/>
        <rFont val="Calibri"/>
        <family val="2"/>
        <charset val="238"/>
        <scheme val="minor"/>
      </rPr>
      <t xml:space="preserve"> za II. čtvrtletí roku 2021 vzrostla oproti stejnému období předchozího roku o 2,7 %. Celkem bylo vyrobeno </t>
    </r>
    <r>
      <rPr>
        <b/>
        <sz val="12"/>
        <rFont val="Calibri"/>
        <family val="2"/>
        <charset val="238"/>
        <scheme val="minor"/>
      </rPr>
      <t>18,3 TWh</t>
    </r>
    <r>
      <rPr>
        <sz val="12"/>
        <rFont val="Calibri"/>
        <family val="2"/>
        <charset val="238"/>
        <scheme val="minor"/>
      </rPr>
      <t xml:space="preserve"> elektřiny brutto, to je o 0,5 TWh více než ve II. čtvrtletí roku 2020 (údaje za II. čtvrtletí roku 2020 z roční zprávy o provozu ES ČR 2020). K nárůstu došlo pouze v prvním měsíci druhého čtvrtletí roku 2021, a to o 14,7 %, v květnu byl zaznamenán pokles o 3,1 % a v červnu o 2,6 %. Největší meziroční absolutní změnu výroby elektřiny zaznamenaly parní elektrárny, a to nárůst o 0,5 TWh, tj. o 7,7 %. Vzrostla rovněž výroba u vodních elektráren o 34,6 %; zde došlo u velkých vodních elektráren k nárůstu o 39,4 %, u malých vodních elektráren pak o 31,2 %. Více vyrobily také větrné elektrárny o 13,8 % a plynové a spalovací elektrárny o 5,6 %. Naproti tomu přečerpávací vodní elektrárny vyrobily o 27,5 % méně. Klesla také celková výroba u paroplynových elektráren o 6,4 %, fotovoltaických elektráren o 5,5 % a jaderných elektráren o 0,5 %.
Meziroční pokles instalovaného výkonu parních elektráren o 4,3 %, tj. 456 MW, byl způsoben zejména odstavením Elektrárny Prunéřov I, v Ústeckém kraji. Meziroční nárůst instalovaného výkonu plynových a spalovacích elektráren o 2,2 % byl způsoben především spuštěním zdrojů v Moravskoslezském a Středočeském kraji.
</t>
    </r>
    <r>
      <rPr>
        <b/>
        <sz val="12"/>
        <rFont val="Calibri"/>
        <family val="2"/>
        <charset val="238"/>
        <scheme val="minor"/>
      </rPr>
      <t>Tuzemská brutto spotřeba</t>
    </r>
    <r>
      <rPr>
        <sz val="12"/>
        <rFont val="Calibri"/>
        <family val="2"/>
        <charset val="238"/>
        <scheme val="minor"/>
      </rPr>
      <t xml:space="preserve"> za II. čtvrtletí roku 2021 byla </t>
    </r>
    <r>
      <rPr>
        <b/>
        <sz val="12"/>
        <rFont val="Calibri"/>
        <family val="2"/>
        <charset val="238"/>
        <scheme val="minor"/>
      </rPr>
      <t>17,1 TWh</t>
    </r>
    <r>
      <rPr>
        <sz val="12"/>
        <rFont val="Calibri"/>
        <family val="2"/>
        <charset val="238"/>
        <scheme val="minor"/>
      </rPr>
      <t>, tj. meziroční nárůst o 8,4 %. Nárůst byl zaznamenán ve všech třech měsících druhého čtvrtletí, v dubnu o 13,6 %, v květnu spotřeba stoupla o 8,4 % a v červnu o 3,1 %. Celková spotřeba elektřiny v krajích meziročně stoupla o 12,6 %. Spotřeba elektřiny stoupla ve všech krajích, nejvíce pak v Libereckém kraji o 20,4 % a v Ústeckém kraji o 19,2 %. Spotřeba elektřiny domácností stoupla o 10,3 %, nárůst byl zaznamenán ve všech krajích. Nejvíce spotřeba domácností vzrostla v Praze o 13,2 %, ve Středočeském kraji o 12,4 % a v Ústeckém kraji o 11,9 %. Došlo ke zvýšení spotřeby velkoodběru z vn o 18,2 % a k navýšení spotřeby velkoodběru z vvn o 17,4 %. Spotřeba maloodběru podnikatelů stoupla o 2,8 %.
Z vyhodnocení salda, které dosáhlo hodnoty -1 TWh ve II. čtvrtletí roku 2021, je zřejmé, že trvá převaha exportu nad importem. Meziročně se záporné saldo snížilo o 1,2 TWh (-55 %). Na tuto meziroční změnu měl vliv jak pokles exportu elektřiny o 0,6 TWh (-11,1 %), tak nárůst importu elektřiny o 0,6 TWh (+22,2 %).
Maximum zatížení brutto v daném čtvrtletí představovalo 10 278 MW a bylo dosaženo dne 8. 4. v 10:00 hod. Minimum zatížení brutto představovalo 5 098 MW a bylo dosaženo dne 27. 6. v 5:00 hod.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</si>
</sst>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</numFmts>
  <fonts count="77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9"/>
      <color theme="5"/>
      <name val="Calibri"/>
      <family val="2"/>
      <charset val="238"/>
      <scheme val="minor"/>
    </font>
    <font>
      <b/>
      <sz val="9"/>
      <color theme="6" tint="-0.249977111117893"/>
      <name val="Calibri"/>
      <family val="2"/>
      <charset val="238"/>
      <scheme val="minor"/>
    </font>
    <font>
      <b/>
      <sz val="9"/>
      <color indexed="8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8"/>
      <color theme="0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color rgb="FF005DA2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sz val="10"/>
      <color theme="4"/>
      <name val="Calibri"/>
      <family val="2"/>
      <charset val="238"/>
      <scheme val="minor"/>
    </font>
    <font>
      <b/>
      <sz val="14"/>
      <color theme="2" tint="-0.499984740745262"/>
      <name val="Calibri"/>
      <family val="2"/>
      <charset val="238"/>
      <scheme val="minor"/>
    </font>
    <font>
      <b/>
      <sz val="10"/>
      <color theme="2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1"/>
      <color theme="3" tint="0.39997558519241921"/>
      <name val="Calibri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Calibri"/>
      <family val="2"/>
      <charset val="238"/>
      <scheme val="minor"/>
    </font>
    <font>
      <i/>
      <vertAlign val="superscript"/>
      <sz val="8"/>
      <name val="Calibri"/>
      <family val="2"/>
      <charset val="238"/>
      <scheme val="minor"/>
    </font>
    <font>
      <b/>
      <vertAlign val="superscript"/>
      <sz val="9"/>
      <name val="Calibri"/>
      <family val="2"/>
      <charset val="238"/>
      <scheme val="minor"/>
    </font>
    <font>
      <vertAlign val="subscript"/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b/>
      <sz val="9"/>
      <color theme="2" tint="-0.499984740745262"/>
      <name val="Calibri"/>
      <family val="2"/>
      <charset val="238"/>
      <scheme val="minor"/>
    </font>
    <font>
      <i/>
      <sz val="9"/>
      <color theme="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vertAlign val="subscript"/>
      <sz val="9"/>
      <name val="Calibri"/>
      <family val="2"/>
      <charset val="238"/>
    </font>
    <font>
      <b/>
      <sz val="10"/>
      <color rgb="FF005DA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  <font>
      <b/>
      <vertAlign val="subscript"/>
      <sz val="11"/>
      <name val="Calibri"/>
      <family val="2"/>
      <charset val="238"/>
      <scheme val="minor"/>
    </font>
    <font>
      <vertAlign val="subscript"/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color theme="2" tint="-0.499984740745262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9"/>
      <color theme="2"/>
      <name val="Calibri"/>
      <family val="2"/>
      <charset val="238"/>
      <scheme val="minor"/>
    </font>
    <font>
      <sz val="9"/>
      <color theme="2"/>
      <name val="Calibri"/>
      <family val="2"/>
      <charset val="238"/>
      <scheme val="minor"/>
    </font>
    <font>
      <b/>
      <sz val="17"/>
      <color rgb="FF153366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17"/>
      <color rgb="FFFF0000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77111117893"/>
        <bgColor rgb="FF000000"/>
      </patternFill>
    </fill>
    <fill>
      <patternFill patternType="solid">
        <fgColor theme="2"/>
        <bgColor rgb="FF000000"/>
      </patternFill>
    </fill>
  </fills>
  <borders count="3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thick">
        <color theme="0"/>
      </right>
      <top style="hair">
        <color auto="1"/>
      </top>
      <bottom style="hair">
        <color auto="1"/>
      </bottom>
      <diagonal/>
    </border>
    <border>
      <left style="medium">
        <color theme="2" tint="-0.499984740745262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 style="thin">
        <color theme="0" tint="-0.24994659260841701"/>
      </top>
      <bottom style="hair">
        <color auto="1"/>
      </bottom>
      <diagonal/>
    </border>
    <border>
      <left/>
      <right style="hair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theme="0"/>
      </right>
      <top style="hair">
        <color auto="1"/>
      </top>
      <bottom/>
      <diagonal/>
    </border>
    <border>
      <left style="thick">
        <color theme="0"/>
      </left>
      <right style="thick">
        <color theme="0"/>
      </right>
      <top style="hair">
        <color auto="1"/>
      </top>
      <bottom/>
      <diagonal/>
    </border>
    <border>
      <left style="thick">
        <color theme="0"/>
      </left>
      <right style="hair">
        <color auto="1"/>
      </right>
      <top style="hair">
        <color auto="1"/>
      </top>
      <bottom/>
      <diagonal/>
    </border>
    <border>
      <left/>
      <right style="thick">
        <color theme="0"/>
      </right>
      <top style="hair">
        <color auto="1"/>
      </top>
      <bottom/>
      <diagonal/>
    </border>
    <border>
      <left style="thick">
        <color theme="0"/>
      </left>
      <right/>
      <top style="hair">
        <color auto="1"/>
      </top>
      <bottom/>
      <diagonal/>
    </border>
    <border>
      <left/>
      <right style="medium">
        <color theme="0"/>
      </right>
      <top style="hair">
        <color auto="1"/>
      </top>
      <bottom style="hair">
        <color auto="1"/>
      </bottom>
      <diagonal/>
    </border>
  </borders>
  <cellStyleXfs count="47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3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1" applyNumberFormat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7" borderId="0" applyNumberFormat="0" applyBorder="0" applyAlignment="0" applyProtection="0"/>
    <xf numFmtId="0" fontId="3" fillId="4" borderId="5" applyNumberFormat="0" applyFont="0" applyAlignment="0" applyProtection="0"/>
    <xf numFmtId="0" fontId="13" fillId="0" borderId="6" applyNumberFormat="0" applyFill="0" applyAlignment="0" applyProtection="0"/>
    <xf numFmtId="0" fontId="14" fillId="6" borderId="0" applyNumberFormat="0" applyBorder="0" applyAlignment="0" applyProtection="0"/>
    <xf numFmtId="0" fontId="13" fillId="0" borderId="0" applyNumberFormat="0" applyFill="0" applyBorder="0" applyAlignment="0" applyProtection="0"/>
    <xf numFmtId="0" fontId="15" fillId="7" borderId="7" applyNumberFormat="0" applyAlignment="0" applyProtection="0"/>
    <xf numFmtId="0" fontId="16" fillId="13" borderId="7" applyNumberFormat="0" applyAlignment="0" applyProtection="0"/>
    <xf numFmtId="0" fontId="17" fillId="13" borderId="8" applyNumberFormat="0" applyAlignment="0" applyProtection="0"/>
    <xf numFmtId="0" fontId="18" fillId="0" borderId="0" applyNumberFormat="0" applyFill="0" applyBorder="0" applyAlignment="0" applyProtection="0"/>
    <xf numFmtId="0" fontId="5" fillId="14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" fillId="0" borderId="0"/>
    <xf numFmtId="0" fontId="2" fillId="0" borderId="0"/>
  </cellStyleXfs>
  <cellXfs count="532">
    <xf numFmtId="0" fontId="0" fillId="0" borderId="0" xfId="0"/>
    <xf numFmtId="0" fontId="20" fillId="0" borderId="0" xfId="0" applyFont="1"/>
    <xf numFmtId="0" fontId="21" fillId="0" borderId="0" xfId="0" applyFont="1"/>
    <xf numFmtId="0" fontId="21" fillId="18" borderId="0" xfId="0" applyFont="1" applyFill="1" applyBorder="1"/>
    <xf numFmtId="0" fontId="24" fillId="18" borderId="0" xfId="0" applyFont="1" applyFill="1" applyBorder="1"/>
    <xf numFmtId="0" fontId="25" fillId="18" borderId="0" xfId="0" applyFont="1" applyFill="1" applyBorder="1"/>
    <xf numFmtId="0" fontId="23" fillId="18" borderId="0" xfId="0" applyFont="1" applyFill="1" applyBorder="1"/>
    <xf numFmtId="164" fontId="23" fillId="18" borderId="0" xfId="0" applyNumberFormat="1" applyFont="1" applyFill="1" applyBorder="1"/>
    <xf numFmtId="0" fontId="28" fillId="18" borderId="0" xfId="0" applyFont="1" applyFill="1" applyBorder="1" applyAlignment="1">
      <alignment horizontal="right" vertical="top"/>
    </xf>
    <xf numFmtId="0" fontId="23" fillId="0" borderId="0" xfId="0" applyFont="1"/>
    <xf numFmtId="164" fontId="25" fillId="0" borderId="0" xfId="0" applyNumberFormat="1" applyFont="1" applyFill="1" applyBorder="1"/>
    <xf numFmtId="0" fontId="23" fillId="0" borderId="0" xfId="0" applyFont="1" applyFill="1" applyBorder="1"/>
    <xf numFmtId="0" fontId="21" fillId="0" borderId="0" xfId="0" applyFont="1" applyFill="1" applyBorder="1"/>
    <xf numFmtId="49" fontId="25" fillId="0" borderId="0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right" vertical="top"/>
    </xf>
    <xf numFmtId="0" fontId="24" fillId="0" borderId="0" xfId="0" applyFont="1" applyFill="1" applyBorder="1"/>
    <xf numFmtId="0" fontId="29" fillId="0" borderId="0" xfId="0" applyFont="1" applyFill="1" applyBorder="1" applyAlignment="1">
      <alignment horizontal="right" vertical="top"/>
    </xf>
    <xf numFmtId="0" fontId="24" fillId="0" borderId="0" xfId="0" applyFont="1"/>
    <xf numFmtId="0" fontId="23" fillId="0" borderId="0" xfId="0" applyFont="1" applyFill="1" applyBorder="1" applyAlignment="1">
      <alignment vertical="center"/>
    </xf>
    <xf numFmtId="0" fontId="25" fillId="0" borderId="0" xfId="0" applyFont="1" applyFill="1" applyBorder="1" applyAlignment="1"/>
    <xf numFmtId="0" fontId="25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164" fontId="23" fillId="0" borderId="0" xfId="0" applyNumberFormat="1" applyFont="1" applyFill="1" applyBorder="1"/>
    <xf numFmtId="0" fontId="25" fillId="0" borderId="0" xfId="0" applyFont="1" applyFill="1" applyBorder="1" applyAlignment="1">
      <alignment horizontal="right"/>
    </xf>
    <xf numFmtId="0" fontId="27" fillId="0" borderId="0" xfId="0" applyFont="1" applyFill="1" applyBorder="1" applyAlignment="1">
      <alignment vertical="center"/>
    </xf>
    <xf numFmtId="0" fontId="27" fillId="0" borderId="0" xfId="0" applyFont="1" applyFill="1" applyBorder="1"/>
    <xf numFmtId="49" fontId="35" fillId="0" borderId="0" xfId="0" applyNumberFormat="1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/>
    </xf>
    <xf numFmtId="49" fontId="36" fillId="0" borderId="0" xfId="0" applyNumberFormat="1" applyFont="1" applyFill="1" applyBorder="1" applyAlignment="1">
      <alignment horizontal="center"/>
    </xf>
    <xf numFmtId="0" fontId="31" fillId="0" borderId="0" xfId="0" applyFont="1" applyFill="1" applyBorder="1"/>
    <xf numFmtId="0" fontId="27" fillId="0" borderId="0" xfId="0" applyFont="1" applyFill="1" applyBorder="1" applyAlignment="1">
      <alignment horizontal="right" vertical="center"/>
    </xf>
    <xf numFmtId="9" fontId="27" fillId="0" borderId="0" xfId="41" applyFont="1" applyFill="1" applyBorder="1"/>
    <xf numFmtId="0" fontId="38" fillId="0" borderId="0" xfId="0" applyFont="1" applyAlignment="1">
      <alignment horizontal="center" vertical="center"/>
    </xf>
    <xf numFmtId="0" fontId="23" fillId="0" borderId="0" xfId="0" applyFont="1" applyAlignment="1">
      <alignment horizontal="right"/>
    </xf>
    <xf numFmtId="0" fontId="38" fillId="0" borderId="0" xfId="0" applyFont="1" applyAlignment="1">
      <alignment horizontal="right" vertical="center"/>
    </xf>
    <xf numFmtId="0" fontId="20" fillId="0" borderId="0" xfId="0" applyFont="1" applyAlignment="1"/>
    <xf numFmtId="0" fontId="23" fillId="0" borderId="0" xfId="0" applyFont="1" applyAlignment="1"/>
    <xf numFmtId="0" fontId="41" fillId="18" borderId="0" xfId="0" applyFont="1" applyFill="1" applyBorder="1"/>
    <xf numFmtId="164" fontId="41" fillId="18" borderId="0" xfId="0" applyNumberFormat="1" applyFont="1" applyFill="1" applyBorder="1"/>
    <xf numFmtId="0" fontId="23" fillId="18" borderId="0" xfId="0" applyFont="1" applyFill="1" applyBorder="1" applyAlignment="1"/>
    <xf numFmtId="165" fontId="23" fillId="18" borderId="0" xfId="0" applyNumberFormat="1" applyFont="1" applyFill="1" applyBorder="1" applyAlignment="1">
      <alignment horizontal="right"/>
    </xf>
    <xf numFmtId="0" fontId="19" fillId="0" borderId="0" xfId="0" applyFont="1"/>
    <xf numFmtId="164" fontId="23" fillId="0" borderId="0" xfId="0" applyNumberFormat="1" applyFont="1"/>
    <xf numFmtId="0" fontId="50" fillId="0" borderId="0" xfId="0" applyFont="1"/>
    <xf numFmtId="0" fontId="48" fillId="0" borderId="0" xfId="0" applyFont="1"/>
    <xf numFmtId="0" fontId="47" fillId="0" borderId="0" xfId="0" applyFont="1" applyAlignment="1"/>
    <xf numFmtId="49" fontId="51" fillId="0" borderId="0" xfId="0" applyNumberFormat="1" applyFont="1" applyAlignment="1">
      <alignment vertical="center"/>
    </xf>
    <xf numFmtId="0" fontId="48" fillId="0" borderId="0" xfId="0" applyFont="1" applyBorder="1"/>
    <xf numFmtId="0" fontId="48" fillId="18" borderId="0" xfId="0" applyFont="1" applyFill="1" applyBorder="1"/>
    <xf numFmtId="0" fontId="49" fillId="18" borderId="0" xfId="0" applyFont="1" applyFill="1" applyBorder="1"/>
    <xf numFmtId="0" fontId="52" fillId="0" borderId="0" xfId="0" applyFont="1"/>
    <xf numFmtId="0" fontId="45" fillId="0" borderId="0" xfId="0" applyFont="1" applyFill="1" applyBorder="1"/>
    <xf numFmtId="0" fontId="21" fillId="0" borderId="0" xfId="0" applyFont="1" applyAlignment="1">
      <alignment horizontal="right"/>
    </xf>
    <xf numFmtId="0" fontId="28" fillId="18" borderId="0" xfId="0" applyFont="1" applyFill="1" applyBorder="1" applyAlignment="1">
      <alignment vertical="top"/>
    </xf>
    <xf numFmtId="164" fontId="23" fillId="0" borderId="0" xfId="0" applyNumberFormat="1" applyFont="1" applyBorder="1"/>
    <xf numFmtId="0" fontId="48" fillId="0" borderId="0" xfId="0" applyFont="1" applyAlignment="1">
      <alignment vertical="top"/>
    </xf>
    <xf numFmtId="0" fontId="21" fillId="18" borderId="0" xfId="0" applyNumberFormat="1" applyFont="1" applyFill="1" applyBorder="1"/>
    <xf numFmtId="0" fontId="23" fillId="18" borderId="0" xfId="0" applyFont="1" applyFill="1" applyBorder="1"/>
    <xf numFmtId="0" fontId="42" fillId="0" borderId="0" xfId="0" applyFont="1" applyFill="1" applyBorder="1"/>
    <xf numFmtId="0" fontId="27" fillId="18" borderId="0" xfId="0" applyFont="1" applyFill="1" applyBorder="1"/>
    <xf numFmtId="49" fontId="27" fillId="18" borderId="0" xfId="0" applyNumberFormat="1" applyFont="1" applyFill="1" applyBorder="1"/>
    <xf numFmtId="49" fontId="46" fillId="18" borderId="0" xfId="0" applyNumberFormat="1" applyFont="1" applyFill="1" applyBorder="1" applyAlignment="1">
      <alignment horizontal="right"/>
    </xf>
    <xf numFmtId="0" fontId="23" fillId="0" borderId="0" xfId="0" applyFont="1" applyFill="1" applyBorder="1" applyAlignment="1">
      <alignment horizontal="left" vertical="center" indent="1"/>
    </xf>
    <xf numFmtId="0" fontId="23" fillId="18" borderId="0" xfId="0" applyFont="1" applyFill="1"/>
    <xf numFmtId="49" fontId="31" fillId="18" borderId="0" xfId="0" applyNumberFormat="1" applyFont="1" applyFill="1" applyBorder="1" applyAlignment="1">
      <alignment horizontal="right"/>
    </xf>
    <xf numFmtId="0" fontId="25" fillId="18" borderId="0" xfId="0" applyFont="1" applyFill="1" applyBorder="1" applyAlignment="1">
      <alignment vertical="center"/>
    </xf>
    <xf numFmtId="0" fontId="23" fillId="18" borderId="0" xfId="0" applyFont="1" applyFill="1" applyBorder="1" applyAlignment="1">
      <alignment horizontal="center"/>
    </xf>
    <xf numFmtId="0" fontId="23" fillId="0" borderId="0" xfId="0" applyNumberFormat="1" applyFont="1" applyFill="1" applyBorder="1" applyAlignment="1"/>
    <xf numFmtId="166" fontId="23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wrapText="1"/>
    </xf>
    <xf numFmtId="164" fontId="27" fillId="0" borderId="0" xfId="0" applyNumberFormat="1" applyFont="1" applyFill="1" applyBorder="1"/>
    <xf numFmtId="0" fontId="28" fillId="18" borderId="0" xfId="0" applyFont="1" applyFill="1" applyBorder="1" applyAlignment="1"/>
    <xf numFmtId="0" fontId="28" fillId="0" borderId="0" xfId="0" applyFont="1" applyAlignment="1"/>
    <xf numFmtId="0" fontId="25" fillId="0" borderId="0" xfId="0" applyFont="1" applyFill="1" applyBorder="1" applyAlignment="1">
      <alignment horizontal="center"/>
    </xf>
    <xf numFmtId="170" fontId="23" fillId="0" borderId="0" xfId="0" applyNumberFormat="1" applyFont="1" applyBorder="1"/>
    <xf numFmtId="0" fontId="28" fillId="0" borderId="0" xfId="0" applyFont="1" applyAlignment="1">
      <alignment horizontal="right"/>
    </xf>
    <xf numFmtId="164" fontId="27" fillId="0" borderId="0" xfId="0" applyNumberFormat="1" applyFont="1"/>
    <xf numFmtId="0" fontId="23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horizontal="right"/>
    </xf>
    <xf numFmtId="164" fontId="25" fillId="0" borderId="0" xfId="0" applyNumberFormat="1" applyFont="1" applyFill="1" applyBorder="1" applyAlignment="1">
      <alignment horizontal="center"/>
    </xf>
    <xf numFmtId="171" fontId="23" fillId="0" borderId="0" xfId="41" applyNumberFormat="1" applyFont="1" applyFill="1" applyBorder="1"/>
    <xf numFmtId="171" fontId="23" fillId="0" borderId="0" xfId="0" applyNumberFormat="1" applyFont="1" applyFill="1" applyBorder="1"/>
    <xf numFmtId="0" fontId="27" fillId="0" borderId="0" xfId="41" applyNumberFormat="1" applyFont="1" applyFill="1" applyBorder="1"/>
    <xf numFmtId="0" fontId="37" fillId="0" borderId="0" xfId="0" applyFont="1" applyAlignment="1">
      <alignment horizontal="right"/>
    </xf>
    <xf numFmtId="170" fontId="27" fillId="0" borderId="0" xfId="0" applyNumberFormat="1" applyFont="1" applyBorder="1"/>
    <xf numFmtId="0" fontId="26" fillId="0" borderId="0" xfId="0" applyFont="1" applyFill="1" applyBorder="1" applyAlignment="1">
      <alignment horizontal="right"/>
    </xf>
    <xf numFmtId="0" fontId="27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center"/>
    </xf>
    <xf numFmtId="164" fontId="26" fillId="0" borderId="0" xfId="0" applyNumberFormat="1" applyFont="1" applyFill="1" applyBorder="1" applyAlignment="1">
      <alignment horizontal="center"/>
    </xf>
    <xf numFmtId="164" fontId="26" fillId="0" borderId="0" xfId="0" applyNumberFormat="1" applyFont="1" applyFill="1" applyBorder="1"/>
    <xf numFmtId="0" fontId="25" fillId="0" borderId="0" xfId="0" applyFont="1" applyFill="1" applyBorder="1" applyAlignment="1">
      <alignment horizontal="center"/>
    </xf>
    <xf numFmtId="171" fontId="27" fillId="0" borderId="0" xfId="41" applyNumberFormat="1" applyFont="1"/>
    <xf numFmtId="171" fontId="27" fillId="0" borderId="0" xfId="41" applyNumberFormat="1" applyFont="1" applyBorder="1"/>
    <xf numFmtId="0" fontId="27" fillId="0" borderId="0" xfId="0" applyFont="1"/>
    <xf numFmtId="171" fontId="27" fillId="0" borderId="0" xfId="0" applyNumberFormat="1" applyFont="1"/>
    <xf numFmtId="0" fontId="23" fillId="0" borderId="0" xfId="0" applyFont="1" applyFill="1" applyBorder="1" applyAlignment="1">
      <alignment vertical="center" wrapText="1"/>
    </xf>
    <xf numFmtId="0" fontId="27" fillId="0" borderId="0" xfId="41" applyNumberFormat="1" applyFont="1" applyFill="1" applyBorder="1" applyAlignment="1"/>
    <xf numFmtId="0" fontId="23" fillId="0" borderId="0" xfId="0" applyNumberFormat="1" applyFont="1" applyBorder="1" applyAlignment="1"/>
    <xf numFmtId="0" fontId="23" fillId="0" borderId="0" xfId="0" applyNumberFormat="1" applyFont="1" applyAlignment="1"/>
    <xf numFmtId="0" fontId="27" fillId="0" borderId="0" xfId="41" applyNumberFormat="1" applyFont="1" applyAlignment="1"/>
    <xf numFmtId="0" fontId="27" fillId="0" borderId="0" xfId="0" applyNumberFormat="1" applyFont="1" applyAlignment="1"/>
    <xf numFmtId="0" fontId="27" fillId="0" borderId="0" xfId="0" applyNumberFormat="1" applyFont="1" applyBorder="1" applyAlignment="1"/>
    <xf numFmtId="0" fontId="27" fillId="0" borderId="0" xfId="41" applyNumberFormat="1" applyFont="1" applyBorder="1" applyAlignment="1"/>
    <xf numFmtId="0" fontId="23" fillId="0" borderId="0" xfId="0" applyNumberFormat="1" applyFont="1" applyFill="1" applyBorder="1" applyAlignment="1">
      <alignment wrapText="1"/>
    </xf>
    <xf numFmtId="0" fontId="23" fillId="0" borderId="0" xfId="0" applyFont="1" applyFill="1" applyBorder="1" applyAlignment="1"/>
    <xf numFmtId="0" fontId="59" fillId="18" borderId="0" xfId="0" applyFont="1" applyFill="1" applyBorder="1"/>
    <xf numFmtId="49" fontId="59" fillId="18" borderId="0" xfId="0" applyNumberFormat="1" applyFont="1" applyFill="1" applyBorder="1" applyAlignment="1">
      <alignment horizontal="right"/>
    </xf>
    <xf numFmtId="0" fontId="29" fillId="18" borderId="0" xfId="0" applyFont="1" applyFill="1" applyBorder="1" applyAlignment="1"/>
    <xf numFmtId="0" fontId="29" fillId="18" borderId="0" xfId="0" applyFont="1" applyFill="1" applyBorder="1" applyAlignment="1">
      <alignment wrapText="1"/>
    </xf>
    <xf numFmtId="0" fontId="29" fillId="0" borderId="0" xfId="0" applyFont="1" applyAlignment="1">
      <alignment wrapText="1"/>
    </xf>
    <xf numFmtId="0" fontId="29" fillId="0" borderId="0" xfId="0" applyFont="1" applyAlignment="1"/>
    <xf numFmtId="0" fontId="60" fillId="18" borderId="0" xfId="0" applyFont="1" applyFill="1" applyBorder="1" applyAlignment="1"/>
    <xf numFmtId="0" fontId="61" fillId="0" borderId="0" xfId="0" applyFont="1" applyFill="1" applyBorder="1" applyAlignment="1"/>
    <xf numFmtId="164" fontId="61" fillId="0" borderId="0" xfId="0" applyNumberFormat="1" applyFont="1" applyFill="1" applyBorder="1"/>
    <xf numFmtId="0" fontId="23" fillId="0" borderId="0" xfId="0" applyFont="1" applyFill="1"/>
    <xf numFmtId="0" fontId="24" fillId="0" borderId="0" xfId="0" applyFont="1" applyFill="1"/>
    <xf numFmtId="0" fontId="23" fillId="0" borderId="0" xfId="0" applyFont="1" applyFill="1" applyAlignment="1"/>
    <xf numFmtId="0" fontId="23" fillId="0" borderId="0" xfId="0" applyFont="1" applyFill="1" applyAlignment="1">
      <alignment vertical="center"/>
    </xf>
    <xf numFmtId="166" fontId="27" fillId="0" borderId="0" xfId="0" applyNumberFormat="1" applyFont="1" applyFill="1" applyBorder="1" applyAlignment="1">
      <alignment horizontal="center"/>
    </xf>
    <xf numFmtId="166" fontId="27" fillId="0" borderId="0" xfId="0" applyNumberFormat="1" applyFont="1" applyFill="1" applyBorder="1" applyAlignment="1"/>
    <xf numFmtId="168" fontId="25" fillId="0" borderId="0" xfId="0" applyNumberFormat="1" applyFont="1" applyFill="1" applyBorder="1" applyAlignment="1">
      <alignment horizontal="left"/>
    </xf>
    <xf numFmtId="168" fontId="25" fillId="0" borderId="0" xfId="0" applyNumberFormat="1" applyFont="1" applyFill="1" applyBorder="1" applyAlignment="1">
      <alignment horizontal="right"/>
    </xf>
    <xf numFmtId="0" fontId="54" fillId="18" borderId="0" xfId="0" applyFont="1" applyFill="1" applyBorder="1" applyAlignment="1"/>
    <xf numFmtId="0" fontId="28" fillId="0" borderId="0" xfId="0" applyFont="1" applyFill="1" applyBorder="1"/>
    <xf numFmtId="0" fontId="28" fillId="0" borderId="0" xfId="0" applyFont="1" applyFill="1" applyBorder="1" applyAlignment="1">
      <alignment vertical="top"/>
    </xf>
    <xf numFmtId="0" fontId="23" fillId="0" borderId="0" xfId="42" applyFont="1" applyFill="1" applyBorder="1"/>
    <xf numFmtId="0" fontId="49" fillId="0" borderId="0" xfId="0" applyFont="1" applyAlignment="1">
      <alignment horizontal="left" vertical="center"/>
    </xf>
    <xf numFmtId="0" fontId="49" fillId="0" borderId="0" xfId="0" applyFont="1" applyAlignment="1">
      <alignment horizontal="left" vertical="top"/>
    </xf>
    <xf numFmtId="49" fontId="21" fillId="18" borderId="0" xfId="0" applyNumberFormat="1" applyFont="1" applyFill="1" applyBorder="1" applyAlignment="1">
      <alignment horizontal="right"/>
    </xf>
    <xf numFmtId="0" fontId="49" fillId="0" borderId="0" xfId="44" applyFont="1"/>
    <xf numFmtId="0" fontId="64" fillId="0" borderId="0" xfId="44" applyFont="1"/>
    <xf numFmtId="0" fontId="64" fillId="0" borderId="0" xfId="0" applyFont="1"/>
    <xf numFmtId="0" fontId="23" fillId="18" borderId="10" xfId="0" applyFont="1" applyFill="1" applyBorder="1" applyAlignment="1">
      <alignment horizontal="left" indent="1"/>
    </xf>
    <xf numFmtId="0" fontId="25" fillId="20" borderId="17" xfId="0" applyFont="1" applyFill="1" applyBorder="1" applyAlignment="1">
      <alignment horizontal="center" vertical="center"/>
    </xf>
    <xf numFmtId="0" fontId="25" fillId="20" borderId="18" xfId="0" applyFont="1" applyFill="1" applyBorder="1" applyAlignment="1">
      <alignment horizontal="center" vertical="center"/>
    </xf>
    <xf numFmtId="0" fontId="25" fillId="20" borderId="10" xfId="0" applyFont="1" applyFill="1" applyBorder="1" applyAlignment="1">
      <alignment horizontal="center" vertical="center"/>
    </xf>
    <xf numFmtId="164" fontId="23" fillId="18" borderId="17" xfId="0" applyNumberFormat="1" applyFont="1" applyFill="1" applyBorder="1" applyAlignment="1">
      <alignment horizontal="right"/>
    </xf>
    <xf numFmtId="164" fontId="23" fillId="18" borderId="18" xfId="0" applyNumberFormat="1" applyFont="1" applyFill="1" applyBorder="1" applyAlignment="1">
      <alignment horizontal="right"/>
    </xf>
    <xf numFmtId="164" fontId="23" fillId="18" borderId="10" xfId="0" applyNumberFormat="1" applyFont="1" applyFill="1" applyBorder="1" applyAlignment="1">
      <alignment horizontal="right"/>
    </xf>
    <xf numFmtId="164" fontId="23" fillId="18" borderId="19" xfId="0" applyNumberFormat="1" applyFont="1" applyFill="1" applyBorder="1" applyAlignment="1">
      <alignment horizontal="right"/>
    </xf>
    <xf numFmtId="164" fontId="23" fillId="18" borderId="20" xfId="0" applyNumberFormat="1" applyFont="1" applyFill="1" applyBorder="1" applyAlignment="1">
      <alignment horizontal="right"/>
    </xf>
    <xf numFmtId="164" fontId="23" fillId="18" borderId="21" xfId="0" applyNumberFormat="1" applyFont="1" applyFill="1" applyBorder="1" applyAlignment="1">
      <alignment horizontal="right"/>
    </xf>
    <xf numFmtId="164" fontId="23" fillId="18" borderId="18" xfId="0" applyNumberFormat="1" applyFont="1" applyFill="1" applyBorder="1"/>
    <xf numFmtId="164" fontId="23" fillId="18" borderId="27" xfId="0" applyNumberFormat="1" applyFont="1" applyFill="1" applyBorder="1"/>
    <xf numFmtId="164" fontId="23" fillId="18" borderId="20" xfId="0" applyNumberFormat="1" applyFont="1" applyFill="1" applyBorder="1"/>
    <xf numFmtId="164" fontId="23" fillId="18" borderId="17" xfId="0" applyNumberFormat="1" applyFont="1" applyFill="1" applyBorder="1"/>
    <xf numFmtId="164" fontId="23" fillId="18" borderId="19" xfId="0" applyNumberFormat="1" applyFont="1" applyFill="1" applyBorder="1"/>
    <xf numFmtId="164" fontId="23" fillId="18" borderId="10" xfId="0" applyNumberFormat="1" applyFont="1" applyFill="1" applyBorder="1"/>
    <xf numFmtId="0" fontId="64" fillId="0" borderId="0" xfId="0" applyFont="1" applyFill="1" applyBorder="1"/>
    <xf numFmtId="49" fontId="21" fillId="0" borderId="0" xfId="0" applyNumberFormat="1" applyFont="1" applyFill="1" applyBorder="1" applyAlignment="1">
      <alignment horizontal="right"/>
    </xf>
    <xf numFmtId="0" fontId="58" fillId="21" borderId="17" xfId="0" applyFont="1" applyFill="1" applyBorder="1" applyAlignment="1">
      <alignment horizontal="center" vertical="center"/>
    </xf>
    <xf numFmtId="0" fontId="58" fillId="21" borderId="18" xfId="0" applyFont="1" applyFill="1" applyBorder="1" applyAlignment="1">
      <alignment horizontal="center" vertical="center"/>
    </xf>
    <xf numFmtId="164" fontId="25" fillId="19" borderId="17" xfId="0" applyNumberFormat="1" applyFont="1" applyFill="1" applyBorder="1" applyAlignment="1"/>
    <xf numFmtId="164" fontId="25" fillId="19" borderId="18" xfId="0" applyNumberFormat="1" applyFont="1" applyFill="1" applyBorder="1" applyAlignment="1">
      <alignment wrapText="1"/>
    </xf>
    <xf numFmtId="164" fontId="25" fillId="19" borderId="10" xfId="0" applyNumberFormat="1" applyFont="1" applyFill="1" applyBorder="1" applyAlignment="1"/>
    <xf numFmtId="0" fontId="23" fillId="0" borderId="10" xfId="0" applyFont="1" applyFill="1" applyBorder="1" applyAlignment="1">
      <alignment horizontal="left" indent="1"/>
    </xf>
    <xf numFmtId="164" fontId="23" fillId="0" borderId="19" xfId="0" applyNumberFormat="1" applyFont="1" applyFill="1" applyBorder="1"/>
    <xf numFmtId="164" fontId="23" fillId="0" borderId="20" xfId="0" applyNumberFormat="1" applyFont="1" applyFill="1" applyBorder="1"/>
    <xf numFmtId="164" fontId="23" fillId="0" borderId="21" xfId="0" applyNumberFormat="1" applyFont="1" applyFill="1" applyBorder="1"/>
    <xf numFmtId="164" fontId="23" fillId="0" borderId="17" xfId="0" applyNumberFormat="1" applyFont="1" applyFill="1" applyBorder="1"/>
    <xf numFmtId="164" fontId="23" fillId="0" borderId="18" xfId="0" applyNumberFormat="1" applyFont="1" applyFill="1" applyBorder="1"/>
    <xf numFmtId="164" fontId="23" fillId="0" borderId="10" xfId="0" applyNumberFormat="1" applyFont="1" applyFill="1" applyBorder="1"/>
    <xf numFmtId="164" fontId="25" fillId="19" borderId="22" xfId="0" applyNumberFormat="1" applyFont="1" applyFill="1" applyBorder="1" applyAlignment="1"/>
    <xf numFmtId="164" fontId="25" fillId="19" borderId="24" xfId="0" applyNumberFormat="1" applyFont="1" applyFill="1" applyBorder="1" applyAlignment="1">
      <alignment wrapText="1"/>
    </xf>
    <xf numFmtId="164" fontId="25" fillId="19" borderId="11" xfId="0" applyNumberFormat="1" applyFont="1" applyFill="1" applyBorder="1" applyAlignment="1"/>
    <xf numFmtId="164" fontId="23" fillId="0" borderId="17" xfId="0" applyNumberFormat="1" applyFont="1" applyFill="1" applyBorder="1" applyAlignment="1">
      <alignment horizontal="right"/>
    </xf>
    <xf numFmtId="164" fontId="23" fillId="0" borderId="18" xfId="0" applyNumberFormat="1" applyFont="1" applyFill="1" applyBorder="1" applyAlignment="1">
      <alignment horizontal="right"/>
    </xf>
    <xf numFmtId="164" fontId="23" fillId="0" borderId="10" xfId="0" applyNumberFormat="1" applyFont="1" applyFill="1" applyBorder="1" applyAlignment="1">
      <alignment horizontal="right"/>
    </xf>
    <xf numFmtId="164" fontId="23" fillId="0" borderId="22" xfId="0" applyNumberFormat="1" applyFont="1" applyFill="1" applyBorder="1"/>
    <xf numFmtId="164" fontId="23" fillId="0" borderId="24" xfId="0" applyNumberFormat="1" applyFont="1" applyFill="1" applyBorder="1"/>
    <xf numFmtId="164" fontId="23" fillId="0" borderId="25" xfId="0" applyNumberFormat="1" applyFont="1" applyFill="1" applyBorder="1"/>
    <xf numFmtId="164" fontId="23" fillId="0" borderId="23" xfId="0" applyNumberFormat="1" applyFont="1" applyFill="1" applyBorder="1"/>
    <xf numFmtId="164" fontId="23" fillId="0" borderId="29" xfId="0" applyNumberFormat="1" applyFont="1" applyFill="1" applyBorder="1"/>
    <xf numFmtId="164" fontId="23" fillId="0" borderId="12" xfId="0" applyNumberFormat="1" applyFont="1" applyFill="1" applyBorder="1"/>
    <xf numFmtId="0" fontId="64" fillId="18" borderId="0" xfId="0" applyFont="1" applyFill="1" applyBorder="1"/>
    <xf numFmtId="0" fontId="26" fillId="20" borderId="12" xfId="0" applyFont="1" applyFill="1" applyBorder="1" applyAlignment="1">
      <alignment horizontal="center" vertical="center" wrapText="1"/>
    </xf>
    <xf numFmtId="164" fontId="25" fillId="19" borderId="18" xfId="0" applyNumberFormat="1" applyFont="1" applyFill="1" applyBorder="1"/>
    <xf numFmtId="0" fontId="23" fillId="0" borderId="10" xfId="0" applyFont="1" applyFill="1" applyBorder="1" applyAlignment="1">
      <alignment horizontal="left" vertical="center" indent="1"/>
    </xf>
    <xf numFmtId="164" fontId="23" fillId="0" borderId="28" xfId="0" applyNumberFormat="1" applyFont="1" applyFill="1" applyBorder="1"/>
    <xf numFmtId="0" fontId="64" fillId="18" borderId="0" xfId="0" applyFont="1" applyFill="1"/>
    <xf numFmtId="164" fontId="23" fillId="0" borderId="17" xfId="0" applyNumberFormat="1" applyFont="1" applyFill="1" applyBorder="1" applyAlignment="1"/>
    <xf numFmtId="164" fontId="23" fillId="0" borderId="26" xfId="0" applyNumberFormat="1" applyFont="1" applyFill="1" applyBorder="1"/>
    <xf numFmtId="0" fontId="23" fillId="0" borderId="10" xfId="0" applyFont="1" applyFill="1" applyBorder="1" applyAlignment="1">
      <alignment horizontal="left" wrapText="1" indent="1"/>
    </xf>
    <xf numFmtId="0" fontId="23" fillId="0" borderId="10" xfId="0" applyFont="1" applyFill="1" applyBorder="1" applyAlignment="1">
      <alignment horizontal="left" vertical="center" wrapText="1" indent="1"/>
    </xf>
    <xf numFmtId="0" fontId="23" fillId="0" borderId="11" xfId="0" applyFont="1" applyBorder="1" applyAlignment="1">
      <alignment horizontal="left" indent="1"/>
    </xf>
    <xf numFmtId="0" fontId="23" fillId="0" borderId="31" xfId="0" applyFont="1" applyBorder="1" applyAlignment="1">
      <alignment horizontal="left" indent="1"/>
    </xf>
    <xf numFmtId="0" fontId="23" fillId="0" borderId="30" xfId="0" applyFont="1" applyBorder="1" applyAlignment="1">
      <alignment horizontal="left" indent="1"/>
    </xf>
    <xf numFmtId="164" fontId="23" fillId="0" borderId="17" xfId="0" applyNumberFormat="1" applyFont="1" applyBorder="1"/>
    <xf numFmtId="164" fontId="23" fillId="0" borderId="18" xfId="0" applyNumberFormat="1" applyFont="1" applyBorder="1"/>
    <xf numFmtId="164" fontId="23" fillId="0" borderId="10" xfId="0" applyNumberFormat="1" applyFont="1" applyBorder="1"/>
    <xf numFmtId="164" fontId="23" fillId="0" borderId="28" xfId="0" applyNumberFormat="1" applyFont="1" applyBorder="1"/>
    <xf numFmtId="164" fontId="23" fillId="0" borderId="21" xfId="0" applyNumberFormat="1" applyFont="1" applyBorder="1"/>
    <xf numFmtId="0" fontId="25" fillId="20" borderId="18" xfId="0" applyFont="1" applyFill="1" applyBorder="1" applyAlignment="1">
      <alignment horizontal="right" vertical="center" wrapText="1"/>
    </xf>
    <xf numFmtId="0" fontId="25" fillId="19" borderId="18" xfId="0" applyFont="1" applyFill="1" applyBorder="1" applyAlignment="1"/>
    <xf numFmtId="164" fontId="25" fillId="19" borderId="18" xfId="0" applyNumberFormat="1" applyFont="1" applyFill="1" applyBorder="1" applyAlignment="1"/>
    <xf numFmtId="0" fontId="23" fillId="0" borderId="18" xfId="0" applyFont="1" applyFill="1" applyBorder="1" applyAlignment="1">
      <alignment horizontal="left" indent="1"/>
    </xf>
    <xf numFmtId="164" fontId="23" fillId="0" borderId="18" xfId="0" applyNumberFormat="1" applyFont="1" applyFill="1" applyBorder="1" applyAlignment="1"/>
    <xf numFmtId="0" fontId="23" fillId="0" borderId="26" xfId="0" applyFont="1" applyFill="1" applyBorder="1" applyAlignment="1">
      <alignment horizontal="left" indent="1"/>
    </xf>
    <xf numFmtId="164" fontId="23" fillId="0" borderId="20" xfId="0" applyNumberFormat="1" applyFont="1" applyFill="1" applyBorder="1" applyAlignment="1"/>
    <xf numFmtId="164" fontId="23" fillId="0" borderId="10" xfId="0" applyNumberFormat="1" applyFont="1" applyFill="1" applyBorder="1" applyAlignment="1"/>
    <xf numFmtId="0" fontId="25" fillId="20" borderId="18" xfId="0" applyFont="1" applyFill="1" applyBorder="1" applyAlignment="1">
      <alignment horizontal="right" vertical="center"/>
    </xf>
    <xf numFmtId="0" fontId="25" fillId="19" borderId="18" xfId="0" applyFont="1" applyFill="1" applyBorder="1" applyAlignment="1">
      <alignment horizontal="left"/>
    </xf>
    <xf numFmtId="0" fontId="25" fillId="19" borderId="18" xfId="0" applyFont="1" applyFill="1" applyBorder="1" applyAlignment="1">
      <alignment vertical="center"/>
    </xf>
    <xf numFmtId="0" fontId="23" fillId="0" borderId="18" xfId="0" applyFont="1" applyFill="1" applyBorder="1" applyAlignment="1">
      <alignment horizontal="left" vertical="center" indent="1"/>
    </xf>
    <xf numFmtId="0" fontId="23" fillId="0" borderId="26" xfId="0" applyFont="1" applyFill="1" applyBorder="1" applyAlignment="1">
      <alignment horizontal="left" vertical="center" indent="1"/>
    </xf>
    <xf numFmtId="0" fontId="25" fillId="20" borderId="18" xfId="0" applyFont="1" applyFill="1" applyBorder="1" applyAlignment="1">
      <alignment vertical="center"/>
    </xf>
    <xf numFmtId="0" fontId="25" fillId="20" borderId="18" xfId="0" applyFont="1" applyFill="1" applyBorder="1" applyAlignment="1">
      <alignment horizontal="right" vertical="top" wrapText="1"/>
    </xf>
    <xf numFmtId="164" fontId="30" fillId="0" borderId="18" xfId="0" applyNumberFormat="1" applyFont="1" applyFill="1" applyBorder="1" applyAlignment="1" applyProtection="1">
      <alignment horizontal="right" vertical="center"/>
    </xf>
    <xf numFmtId="164" fontId="30" fillId="0" borderId="20" xfId="0" applyNumberFormat="1" applyFont="1" applyFill="1" applyBorder="1" applyAlignment="1" applyProtection="1">
      <alignment horizontal="right" vertical="center"/>
    </xf>
    <xf numFmtId="0" fontId="25" fillId="19" borderId="10" xfId="0" applyFont="1" applyFill="1" applyBorder="1" applyAlignment="1">
      <alignment vertical="center"/>
    </xf>
    <xf numFmtId="164" fontId="23" fillId="0" borderId="19" xfId="0" applyNumberFormat="1" applyFont="1" applyFill="1" applyBorder="1" applyAlignment="1"/>
    <xf numFmtId="164" fontId="23" fillId="0" borderId="21" xfId="0" applyNumberFormat="1" applyFont="1" applyFill="1" applyBorder="1" applyAlignment="1"/>
    <xf numFmtId="164" fontId="23" fillId="0" borderId="17" xfId="0" applyNumberFormat="1" applyFont="1" applyFill="1" applyBorder="1" applyAlignment="1">
      <alignment vertical="center"/>
    </xf>
    <xf numFmtId="164" fontId="23" fillId="0" borderId="18" xfId="0" applyNumberFormat="1" applyFont="1" applyFill="1" applyBorder="1" applyAlignment="1">
      <alignment vertical="center"/>
    </xf>
    <xf numFmtId="164" fontId="23" fillId="0" borderId="10" xfId="0" applyNumberFormat="1" applyFont="1" applyFill="1" applyBorder="1" applyAlignment="1">
      <alignment vertical="center"/>
    </xf>
    <xf numFmtId="164" fontId="32" fillId="0" borderId="19" xfId="0" applyNumberFormat="1" applyFont="1" applyFill="1" applyBorder="1" applyAlignment="1">
      <alignment vertical="center"/>
    </xf>
    <xf numFmtId="164" fontId="32" fillId="0" borderId="17" xfId="0" applyNumberFormat="1" applyFont="1" applyFill="1" applyBorder="1" applyAlignment="1">
      <alignment vertical="center"/>
    </xf>
    <xf numFmtId="164" fontId="30" fillId="0" borderId="17" xfId="0" applyNumberFormat="1" applyFont="1" applyFill="1" applyBorder="1" applyAlignment="1">
      <alignment horizontal="right" vertical="center"/>
    </xf>
    <xf numFmtId="164" fontId="23" fillId="0" borderId="18" xfId="0" applyNumberFormat="1" applyFont="1" applyFill="1" applyBorder="1" applyAlignment="1">
      <alignment horizontal="right" vertical="center"/>
    </xf>
    <xf numFmtId="164" fontId="23" fillId="0" borderId="10" xfId="0" applyNumberFormat="1" applyFont="1" applyFill="1" applyBorder="1" applyAlignment="1">
      <alignment horizontal="right" vertical="center"/>
    </xf>
    <xf numFmtId="164" fontId="30" fillId="0" borderId="19" xfId="0" applyNumberFormat="1" applyFont="1" applyFill="1" applyBorder="1" applyAlignment="1">
      <alignment horizontal="right" vertical="center"/>
    </xf>
    <xf numFmtId="164" fontId="23" fillId="0" borderId="20" xfId="0" applyNumberFormat="1" applyFont="1" applyFill="1" applyBorder="1" applyAlignment="1">
      <alignment horizontal="right" vertical="center"/>
    </xf>
    <xf numFmtId="164" fontId="23" fillId="0" borderId="21" xfId="0" applyNumberFormat="1" applyFont="1" applyFill="1" applyBorder="1" applyAlignment="1">
      <alignment horizontal="right" vertical="center"/>
    </xf>
    <xf numFmtId="0" fontId="49" fillId="0" borderId="0" xfId="0" applyFont="1"/>
    <xf numFmtId="171" fontId="23" fillId="0" borderId="18" xfId="41" applyNumberFormat="1" applyFont="1" applyBorder="1" applyAlignment="1"/>
    <xf numFmtId="171" fontId="23" fillId="0" borderId="10" xfId="41" applyNumberFormat="1" applyFont="1" applyBorder="1" applyAlignment="1"/>
    <xf numFmtId="171" fontId="23" fillId="0" borderId="18" xfId="41" applyNumberFormat="1" applyFont="1" applyBorder="1"/>
    <xf numFmtId="171" fontId="23" fillId="0" borderId="10" xfId="41" applyNumberFormat="1" applyFont="1" applyBorder="1"/>
    <xf numFmtId="0" fontId="23" fillId="20" borderId="0" xfId="0" applyFont="1" applyFill="1"/>
    <xf numFmtId="0" fontId="23" fillId="20" borderId="0" xfId="0" applyFont="1" applyFill="1" applyBorder="1"/>
    <xf numFmtId="0" fontId="25" fillId="20" borderId="17" xfId="0" applyFont="1" applyFill="1" applyBorder="1" applyAlignment="1">
      <alignment horizontal="center"/>
    </xf>
    <xf numFmtId="0" fontId="25" fillId="20" borderId="18" xfId="0" applyFont="1" applyFill="1" applyBorder="1" applyAlignment="1">
      <alignment horizontal="center"/>
    </xf>
    <xf numFmtId="0" fontId="25" fillId="20" borderId="10" xfId="0" applyFont="1" applyFill="1" applyBorder="1" applyAlignment="1">
      <alignment horizontal="center"/>
    </xf>
    <xf numFmtId="0" fontId="25" fillId="20" borderId="0" xfId="0" applyFont="1" applyFill="1" applyBorder="1" applyAlignment="1">
      <alignment horizontal="right"/>
    </xf>
    <xf numFmtId="0" fontId="23" fillId="20" borderId="0" xfId="0" applyFont="1" applyFill="1" applyBorder="1" applyAlignment="1">
      <alignment horizontal="right" vertical="center"/>
    </xf>
    <xf numFmtId="0" fontId="25" fillId="20" borderId="9" xfId="0" applyFont="1" applyFill="1" applyBorder="1" applyAlignment="1">
      <alignment horizontal="center"/>
    </xf>
    <xf numFmtId="0" fontId="25" fillId="20" borderId="0" xfId="0" applyFont="1" applyFill="1" applyBorder="1" applyAlignment="1">
      <alignment horizontal="center"/>
    </xf>
    <xf numFmtId="0" fontId="49" fillId="0" borderId="0" xfId="0" applyFont="1" applyFill="1" applyBorder="1"/>
    <xf numFmtId="172" fontId="23" fillId="0" borderId="20" xfId="0" applyNumberFormat="1" applyFont="1" applyFill="1" applyBorder="1" applyAlignment="1">
      <alignment horizontal="right"/>
    </xf>
    <xf numFmtId="3" fontId="23" fillId="0" borderId="28" xfId="0" applyNumberFormat="1" applyFont="1" applyFill="1" applyBorder="1" applyAlignment="1">
      <alignment horizontal="right"/>
    </xf>
    <xf numFmtId="164" fontId="23" fillId="0" borderId="28" xfId="0" applyNumberFormat="1" applyFont="1" applyFill="1" applyBorder="1" applyAlignment="1">
      <alignment horizontal="right"/>
    </xf>
    <xf numFmtId="3" fontId="23" fillId="0" borderId="18" xfId="0" applyNumberFormat="1" applyFont="1" applyFill="1" applyBorder="1" applyAlignment="1">
      <alignment horizontal="right"/>
    </xf>
    <xf numFmtId="14" fontId="23" fillId="0" borderId="18" xfId="0" applyNumberFormat="1" applyFont="1" applyFill="1" applyBorder="1" applyAlignment="1">
      <alignment horizontal="right"/>
    </xf>
    <xf numFmtId="169" fontId="23" fillId="0" borderId="18" xfId="0" applyNumberFormat="1" applyFont="1" applyFill="1" applyBorder="1" applyAlignment="1">
      <alignment horizontal="right"/>
    </xf>
    <xf numFmtId="3" fontId="23" fillId="0" borderId="18" xfId="0" applyNumberFormat="1" applyFont="1" applyFill="1" applyBorder="1" applyAlignment="1"/>
    <xf numFmtId="3" fontId="23" fillId="0" borderId="28" xfId="0" applyNumberFormat="1" applyFont="1" applyFill="1" applyBorder="1" applyAlignment="1"/>
    <xf numFmtId="3" fontId="23" fillId="0" borderId="20" xfId="0" applyNumberFormat="1" applyFont="1" applyFill="1" applyBorder="1" applyAlignment="1"/>
    <xf numFmtId="167" fontId="25" fillId="20" borderId="24" xfId="0" applyNumberFormat="1" applyFont="1" applyFill="1" applyBorder="1" applyAlignment="1">
      <alignment horizontal="right" vertical="top" wrapText="1"/>
    </xf>
    <xf numFmtId="167" fontId="23" fillId="20" borderId="29" xfId="0" applyNumberFormat="1" applyFont="1" applyFill="1" applyBorder="1" applyAlignment="1">
      <alignment horizontal="right" vertical="center"/>
    </xf>
    <xf numFmtId="166" fontId="23" fillId="0" borderId="18" xfId="0" applyNumberFormat="1" applyFont="1" applyFill="1" applyBorder="1" applyAlignment="1"/>
    <xf numFmtId="3" fontId="23" fillId="0" borderId="18" xfId="0" applyNumberFormat="1" applyFont="1" applyFill="1" applyBorder="1"/>
    <xf numFmtId="166" fontId="23" fillId="0" borderId="26" xfId="0" applyNumberFormat="1" applyFont="1" applyFill="1" applyBorder="1" applyAlignment="1"/>
    <xf numFmtId="3" fontId="23" fillId="0" borderId="26" xfId="0" applyNumberFormat="1" applyFont="1" applyFill="1" applyBorder="1"/>
    <xf numFmtId="3" fontId="23" fillId="0" borderId="20" xfId="0" applyNumberFormat="1" applyFont="1" applyFill="1" applyBorder="1"/>
    <xf numFmtId="3" fontId="23" fillId="0" borderId="28" xfId="0" applyNumberFormat="1" applyFont="1" applyFill="1" applyBorder="1"/>
    <xf numFmtId="0" fontId="23" fillId="0" borderId="18" xfId="0" applyFont="1" applyFill="1" applyBorder="1" applyAlignment="1">
      <alignment horizontal="left" indent="1"/>
    </xf>
    <xf numFmtId="164" fontId="25" fillId="19" borderId="17" xfId="0" applyNumberFormat="1" applyFont="1" applyFill="1" applyBorder="1" applyAlignment="1">
      <alignment horizontal="right"/>
    </xf>
    <xf numFmtId="164" fontId="25" fillId="19" borderId="18" xfId="0" applyNumberFormat="1" applyFont="1" applyFill="1" applyBorder="1" applyAlignment="1">
      <alignment horizontal="right"/>
    </xf>
    <xf numFmtId="164" fontId="25" fillId="19" borderId="10" xfId="0" applyNumberFormat="1" applyFont="1" applyFill="1" applyBorder="1" applyAlignment="1">
      <alignment horizontal="right"/>
    </xf>
    <xf numFmtId="164" fontId="23" fillId="19" borderId="17" xfId="0" applyNumberFormat="1" applyFont="1" applyFill="1" applyBorder="1" applyAlignment="1">
      <alignment horizontal="right"/>
    </xf>
    <xf numFmtId="164" fontId="25" fillId="19" borderId="22" xfId="0" applyNumberFormat="1" applyFont="1" applyFill="1" applyBorder="1" applyAlignment="1">
      <alignment horizontal="right"/>
    </xf>
    <xf numFmtId="164" fontId="25" fillId="19" borderId="24" xfId="0" applyNumberFormat="1" applyFont="1" applyFill="1" applyBorder="1" applyAlignment="1">
      <alignment horizontal="right"/>
    </xf>
    <xf numFmtId="164" fontId="25" fillId="19" borderId="11" xfId="0" applyNumberFormat="1" applyFont="1" applyFill="1" applyBorder="1" applyAlignment="1">
      <alignment horizontal="right"/>
    </xf>
    <xf numFmtId="0" fontId="23" fillId="19" borderId="10" xfId="42" applyFont="1" applyFill="1" applyBorder="1" applyAlignment="1">
      <alignment wrapText="1"/>
    </xf>
    <xf numFmtId="164" fontId="23" fillId="19" borderId="17" xfId="42" applyNumberFormat="1" applyFont="1" applyFill="1" applyBorder="1" applyAlignment="1"/>
    <xf numFmtId="164" fontId="23" fillId="19" borderId="18" xfId="42" applyNumberFormat="1" applyFont="1" applyFill="1" applyBorder="1" applyAlignment="1"/>
    <xf numFmtId="164" fontId="23" fillId="19" borderId="10" xfId="42" applyNumberFormat="1" applyFont="1" applyFill="1" applyBorder="1" applyAlignment="1"/>
    <xf numFmtId="164" fontId="23" fillId="19" borderId="18" xfId="0" applyNumberFormat="1" applyFont="1" applyFill="1" applyBorder="1"/>
    <xf numFmtId="164" fontId="23" fillId="19" borderId="18" xfId="0" applyNumberFormat="1" applyFont="1" applyFill="1" applyBorder="1" applyAlignment="1">
      <alignment horizontal="right"/>
    </xf>
    <xf numFmtId="164" fontId="58" fillId="22" borderId="17" xfId="0" applyNumberFormat="1" applyFont="1" applyFill="1" applyBorder="1" applyAlignment="1"/>
    <xf numFmtId="164" fontId="58" fillId="22" borderId="18" xfId="0" applyNumberFormat="1" applyFont="1" applyFill="1" applyBorder="1" applyAlignment="1"/>
    <xf numFmtId="164" fontId="58" fillId="22" borderId="22" xfId="0" applyNumberFormat="1" applyFont="1" applyFill="1" applyBorder="1" applyAlignment="1"/>
    <xf numFmtId="164" fontId="58" fillId="22" borderId="24" xfId="0" applyNumberFormat="1" applyFont="1" applyFill="1" applyBorder="1" applyAlignment="1"/>
    <xf numFmtId="164" fontId="25" fillId="19" borderId="17" xfId="0" applyNumberFormat="1" applyFont="1" applyFill="1" applyBorder="1"/>
    <xf numFmtId="164" fontId="25" fillId="19" borderId="10" xfId="0" applyNumberFormat="1" applyFont="1" applyFill="1" applyBorder="1"/>
    <xf numFmtId="164" fontId="23" fillId="19" borderId="17" xfId="0" applyNumberFormat="1" applyFont="1" applyFill="1" applyBorder="1"/>
    <xf numFmtId="0" fontId="23" fillId="19" borderId="10" xfId="0" applyFont="1" applyFill="1" applyBorder="1"/>
    <xf numFmtId="164" fontId="23" fillId="19" borderId="10" xfId="0" applyNumberFormat="1" applyFont="1" applyFill="1" applyBorder="1"/>
    <xf numFmtId="164" fontId="23" fillId="19" borderId="17" xfId="0" applyNumberFormat="1" applyFont="1" applyFill="1" applyBorder="1" applyAlignment="1"/>
    <xf numFmtId="0" fontId="45" fillId="0" borderId="29" xfId="0" applyFont="1" applyBorder="1"/>
    <xf numFmtId="0" fontId="23" fillId="0" borderId="29" xfId="0" applyFont="1" applyBorder="1"/>
    <xf numFmtId="0" fontId="23" fillId="0" borderId="24" xfId="0" applyFont="1" applyFill="1" applyBorder="1" applyAlignment="1">
      <alignment horizontal="left" vertical="center" indent="1"/>
    </xf>
    <xf numFmtId="0" fontId="25" fillId="19" borderId="10" xfId="0" applyFont="1" applyFill="1" applyBorder="1" applyAlignment="1">
      <alignment horizontal="left" vertical="center" shrinkToFit="1"/>
    </xf>
    <xf numFmtId="164" fontId="25" fillId="19" borderId="25" xfId="0" applyNumberFormat="1" applyFont="1" applyFill="1" applyBorder="1"/>
    <xf numFmtId="0" fontId="23" fillId="19" borderId="10" xfId="0" applyFont="1" applyFill="1" applyBorder="1" applyAlignment="1">
      <alignment horizontal="left"/>
    </xf>
    <xf numFmtId="0" fontId="23" fillId="19" borderId="10" xfId="0" applyFont="1" applyFill="1" applyBorder="1" applyAlignment="1">
      <alignment horizontal="left" vertical="center" shrinkToFit="1"/>
    </xf>
    <xf numFmtId="0" fontId="49" fillId="0" borderId="0" xfId="0" applyFont="1" applyFill="1" applyAlignment="1">
      <alignment horizontal="left" vertical="top"/>
    </xf>
    <xf numFmtId="0" fontId="21" fillId="0" borderId="0" xfId="0" applyFont="1" applyFill="1"/>
    <xf numFmtId="49" fontId="21" fillId="0" borderId="0" xfId="0" applyNumberFormat="1" applyFont="1" applyFill="1" applyAlignment="1">
      <alignment horizontal="right" vertical="center"/>
    </xf>
    <xf numFmtId="0" fontId="64" fillId="0" borderId="0" xfId="0" applyFont="1" applyFill="1"/>
    <xf numFmtId="49" fontId="47" fillId="18" borderId="0" xfId="0" applyNumberFormat="1" applyFont="1" applyFill="1" applyBorder="1" applyAlignment="1">
      <alignment horizontal="left" vertical="center"/>
    </xf>
    <xf numFmtId="0" fontId="47" fillId="18" borderId="0" xfId="0" applyFont="1" applyFill="1" applyBorder="1" applyAlignment="1">
      <alignment horizontal="left" vertical="center"/>
    </xf>
    <xf numFmtId="0" fontId="48" fillId="0" borderId="0" xfId="0" applyFont="1" applyBorder="1" applyAlignment="1">
      <alignment horizontal="right"/>
    </xf>
    <xf numFmtId="0" fontId="48" fillId="18" borderId="0" xfId="0" applyFont="1" applyFill="1" applyBorder="1" applyAlignment="1">
      <alignment horizontal="left" vertical="center" indent="1"/>
    </xf>
    <xf numFmtId="0" fontId="47" fillId="0" borderId="0" xfId="0" applyFont="1" applyBorder="1" applyAlignment="1"/>
    <xf numFmtId="49" fontId="47" fillId="0" borderId="0" xfId="44" applyNumberFormat="1" applyFont="1" applyAlignment="1">
      <alignment horizontal="left" vertical="center"/>
    </xf>
    <xf numFmtId="49" fontId="48" fillId="18" borderId="0" xfId="0" applyNumberFormat="1" applyFont="1" applyFill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8" fillId="18" borderId="0" xfId="0" applyFont="1" applyFill="1" applyBorder="1" applyAlignment="1">
      <alignment horizontal="left" vertical="center"/>
    </xf>
    <xf numFmtId="0" fontId="65" fillId="18" borderId="0" xfId="0" applyFont="1" applyFill="1" applyBorder="1"/>
    <xf numFmtId="0" fontId="47" fillId="0" borderId="0" xfId="0" applyFont="1" applyBorder="1"/>
    <xf numFmtId="0" fontId="48" fillId="0" borderId="0" xfId="0" applyFont="1" applyFill="1" applyBorder="1" applyAlignment="1">
      <alignment vertical="top"/>
    </xf>
    <xf numFmtId="0" fontId="48" fillId="0" borderId="0" xfId="0" applyFont="1" applyFill="1" applyBorder="1" applyAlignment="1">
      <alignment vertical="top" wrapText="1"/>
    </xf>
    <xf numFmtId="0" fontId="47" fillId="0" borderId="0" xfId="0" applyFont="1" applyAlignment="1">
      <alignment vertical="top"/>
    </xf>
    <xf numFmtId="0" fontId="48" fillId="0" borderId="0" xfId="0" applyFont="1" applyFill="1" applyAlignment="1">
      <alignment horizontal="left" vertical="top" indent="1"/>
    </xf>
    <xf numFmtId="0" fontId="48" fillId="0" borderId="0" xfId="0" applyFont="1" applyFill="1" applyAlignment="1">
      <alignment horizontal="left" vertical="top"/>
    </xf>
    <xf numFmtId="0" fontId="23" fillId="0" borderId="26" xfId="0" applyFont="1" applyFill="1" applyBorder="1" applyAlignment="1">
      <alignment horizontal="left" inden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horizontal="left"/>
    </xf>
    <xf numFmtId="0" fontId="25" fillId="20" borderId="24" xfId="0" applyFont="1" applyFill="1" applyBorder="1" applyAlignment="1">
      <alignment horizontal="right" vertical="top" wrapText="1"/>
    </xf>
    <xf numFmtId="22" fontId="25" fillId="0" borderId="0" xfId="0" applyNumberFormat="1" applyFont="1" applyFill="1" applyBorder="1" applyAlignment="1">
      <alignment horizontal="center" wrapText="1"/>
    </xf>
    <xf numFmtId="166" fontId="23" fillId="0" borderId="29" xfId="0" applyNumberFormat="1" applyFont="1" applyFill="1" applyBorder="1" applyAlignment="1"/>
    <xf numFmtId="3" fontId="23" fillId="0" borderId="29" xfId="0" applyNumberFormat="1" applyFont="1" applyFill="1" applyBorder="1"/>
    <xf numFmtId="0" fontId="25" fillId="20" borderId="29" xfId="0" applyFont="1" applyFill="1" applyBorder="1" applyAlignment="1">
      <alignment horizontal="right" vertical="top" wrapText="1"/>
    </xf>
    <xf numFmtId="0" fontId="23" fillId="20" borderId="29" xfId="0" applyFont="1" applyFill="1" applyBorder="1" applyAlignment="1">
      <alignment horizontal="right" vertical="top" wrapText="1"/>
    </xf>
    <xf numFmtId="22" fontId="26" fillId="0" borderId="0" xfId="0" applyNumberFormat="1" applyFont="1" applyFill="1" applyBorder="1" applyAlignment="1">
      <alignment horizontal="center" wrapText="1"/>
    </xf>
    <xf numFmtId="0" fontId="25" fillId="20" borderId="18" xfId="0" applyFont="1" applyFill="1" applyBorder="1"/>
    <xf numFmtId="0" fontId="25" fillId="20" borderId="18" xfId="0" applyFont="1" applyFill="1" applyBorder="1" applyAlignment="1">
      <alignment vertical="center" wrapText="1"/>
    </xf>
    <xf numFmtId="9" fontId="25" fillId="19" borderId="18" xfId="41" applyFont="1" applyFill="1" applyBorder="1"/>
    <xf numFmtId="9" fontId="23" fillId="0" borderId="18" xfId="41" applyFont="1" applyFill="1" applyBorder="1"/>
    <xf numFmtId="9" fontId="23" fillId="0" borderId="28" xfId="41" applyFont="1" applyFill="1" applyBorder="1"/>
    <xf numFmtId="0" fontId="23" fillId="0" borderId="20" xfId="0" applyFont="1" applyFill="1" applyBorder="1" applyAlignment="1">
      <alignment horizontal="left" indent="1"/>
    </xf>
    <xf numFmtId="166" fontId="28" fillId="0" borderId="0" xfId="0" applyNumberFormat="1" applyFont="1" applyFill="1" applyBorder="1" applyAlignment="1">
      <alignment vertical="top"/>
    </xf>
    <xf numFmtId="0" fontId="60" fillId="0" borderId="0" xfId="0" applyFont="1" applyFill="1" applyBorder="1" applyAlignment="1">
      <alignment horizontal="right" vertical="top"/>
    </xf>
    <xf numFmtId="0" fontId="69" fillId="18" borderId="0" xfId="0" applyFont="1" applyFill="1" applyBorder="1"/>
    <xf numFmtId="49" fontId="27" fillId="0" borderId="0" xfId="0" applyNumberFormat="1" applyFont="1" applyFill="1" applyBorder="1" applyAlignment="1">
      <alignment horizontal="right"/>
    </xf>
    <xf numFmtId="0" fontId="70" fillId="18" borderId="0" xfId="0" applyNumberFormat="1" applyFont="1" applyFill="1" applyBorder="1" applyAlignment="1">
      <alignment horizontal="right"/>
    </xf>
    <xf numFmtId="0" fontId="27" fillId="0" borderId="0" xfId="0" quotePrefix="1" applyFont="1" applyFill="1" applyBorder="1"/>
    <xf numFmtId="0" fontId="27" fillId="0" borderId="0" xfId="0" applyFont="1" applyFill="1" applyBorder="1" applyAlignment="1">
      <alignment horizontal="right" vertical="top" wrapText="1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 textRotation="90"/>
    </xf>
    <xf numFmtId="0" fontId="21" fillId="0" borderId="0" xfId="0" applyFont="1" applyFill="1" applyBorder="1" applyAlignment="1"/>
    <xf numFmtId="0" fontId="43" fillId="0" borderId="0" xfId="0" applyFont="1" applyFill="1" applyBorder="1" applyAlignment="1">
      <alignment horizontal="center" vertical="center"/>
    </xf>
    <xf numFmtId="49" fontId="44" fillId="0" borderId="0" xfId="0" applyNumberFormat="1" applyFont="1" applyFill="1" applyBorder="1" applyAlignment="1">
      <alignment vertical="center"/>
    </xf>
    <xf numFmtId="0" fontId="39" fillId="0" borderId="0" xfId="0" applyFont="1" applyFill="1" applyBorder="1"/>
    <xf numFmtId="0" fontId="42" fillId="0" borderId="0" xfId="0" applyFont="1" applyFill="1" applyBorder="1" applyAlignment="1"/>
    <xf numFmtId="0" fontId="21" fillId="0" borderId="0" xfId="0" applyFont="1" applyFill="1" applyBorder="1" applyAlignment="1">
      <alignment horizontal="left" vertical="center"/>
    </xf>
    <xf numFmtId="0" fontId="42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left" vertical="center" indent="1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right" vertical="center"/>
    </xf>
    <xf numFmtId="0" fontId="40" fillId="0" borderId="0" xfId="0" applyFont="1" applyFill="1" applyBorder="1" applyAlignment="1">
      <alignment horizontal="left" vertical="center" indent="1"/>
    </xf>
    <xf numFmtId="49" fontId="43" fillId="0" borderId="0" xfId="0" applyNumberFormat="1" applyFont="1" applyFill="1" applyAlignment="1">
      <alignment vertical="center"/>
    </xf>
    <xf numFmtId="0" fontId="25" fillId="20" borderId="18" xfId="0" applyFont="1" applyFill="1" applyBorder="1" applyAlignment="1">
      <alignment horizontal="center" vertical="center"/>
    </xf>
    <xf numFmtId="0" fontId="70" fillId="18" borderId="0" xfId="0" applyFont="1" applyFill="1"/>
    <xf numFmtId="0" fontId="23" fillId="0" borderId="0" xfId="0" applyFont="1" applyBorder="1"/>
    <xf numFmtId="0" fontId="47" fillId="0" borderId="0" xfId="0" applyFont="1" applyFill="1" applyBorder="1" applyAlignment="1">
      <alignment horizontal="right" vertical="center"/>
    </xf>
    <xf numFmtId="0" fontId="48" fillId="0" borderId="0" xfId="0" applyFont="1" applyFill="1" applyBorder="1" applyAlignment="1">
      <alignment horizontal="right" vertical="center"/>
    </xf>
    <xf numFmtId="0" fontId="25" fillId="20" borderId="18" xfId="0" applyFont="1" applyFill="1" applyBorder="1" applyAlignment="1">
      <alignment horizontal="center" vertical="center"/>
    </xf>
    <xf numFmtId="164" fontId="25" fillId="19" borderId="22" xfId="0" applyNumberFormat="1" applyFont="1" applyFill="1" applyBorder="1"/>
    <xf numFmtId="171" fontId="23" fillId="19" borderId="24" xfId="41" applyNumberFormat="1" applyFont="1" applyFill="1" applyBorder="1" applyAlignment="1"/>
    <xf numFmtId="164" fontId="25" fillId="19" borderId="24" xfId="0" applyNumberFormat="1" applyFont="1" applyFill="1" applyBorder="1"/>
    <xf numFmtId="171" fontId="23" fillId="19" borderId="11" xfId="41" applyNumberFormat="1" applyFont="1" applyFill="1" applyBorder="1" applyAlignment="1"/>
    <xf numFmtId="171" fontId="23" fillId="19" borderId="24" xfId="0" applyNumberFormat="1" applyFont="1" applyFill="1" applyBorder="1" applyAlignment="1">
      <alignment vertical="center"/>
    </xf>
    <xf numFmtId="0" fontId="23" fillId="18" borderId="11" xfId="0" applyFont="1" applyFill="1" applyBorder="1" applyAlignment="1">
      <alignment horizontal="left" indent="1"/>
    </xf>
    <xf numFmtId="164" fontId="23" fillId="19" borderId="24" xfId="0" applyNumberFormat="1" applyFont="1" applyFill="1" applyBorder="1"/>
    <xf numFmtId="164" fontId="23" fillId="18" borderId="33" xfId="0" applyNumberFormat="1" applyFont="1" applyFill="1" applyBorder="1"/>
    <xf numFmtId="164" fontId="23" fillId="18" borderId="34" xfId="0" applyNumberFormat="1" applyFont="1" applyFill="1" applyBorder="1"/>
    <xf numFmtId="164" fontId="23" fillId="18" borderId="35" xfId="0" applyNumberFormat="1" applyFont="1" applyFill="1" applyBorder="1"/>
    <xf numFmtId="0" fontId="23" fillId="18" borderId="12" xfId="0" applyFont="1" applyFill="1" applyBorder="1" applyAlignment="1">
      <alignment horizontal="left" indent="1"/>
    </xf>
    <xf numFmtId="164" fontId="23" fillId="18" borderId="23" xfId="0" applyNumberFormat="1" applyFont="1" applyFill="1" applyBorder="1"/>
    <xf numFmtId="164" fontId="23" fillId="18" borderId="29" xfId="0" applyNumberFormat="1" applyFont="1" applyFill="1" applyBorder="1"/>
    <xf numFmtId="164" fontId="23" fillId="18" borderId="12" xfId="0" applyNumberFormat="1" applyFont="1" applyFill="1" applyBorder="1"/>
    <xf numFmtId="164" fontId="23" fillId="19" borderId="29" xfId="0" applyNumberFormat="1" applyFont="1" applyFill="1" applyBorder="1"/>
    <xf numFmtId="3" fontId="24" fillId="0" borderId="0" xfId="0" applyNumberFormat="1" applyFont="1" applyFill="1" applyBorder="1"/>
    <xf numFmtId="0" fontId="71" fillId="0" borderId="0" xfId="0" applyFont="1" applyFill="1" applyBorder="1"/>
    <xf numFmtId="14" fontId="23" fillId="0" borderId="38" xfId="0" applyNumberFormat="1" applyFont="1" applyFill="1" applyBorder="1" applyAlignment="1">
      <alignment horizontal="right"/>
    </xf>
    <xf numFmtId="164" fontId="27" fillId="18" borderId="17" xfId="0" applyNumberFormat="1" applyFont="1" applyFill="1" applyBorder="1" applyAlignment="1">
      <alignment horizontal="right"/>
    </xf>
    <xf numFmtId="164" fontId="27" fillId="18" borderId="18" xfId="0" applyNumberFormat="1" applyFont="1" applyFill="1" applyBorder="1" applyAlignment="1">
      <alignment horizontal="right"/>
    </xf>
    <xf numFmtId="164" fontId="27" fillId="18" borderId="10" xfId="0" applyNumberFormat="1" applyFont="1" applyFill="1" applyBorder="1" applyAlignment="1">
      <alignment horizontal="right"/>
    </xf>
    <xf numFmtId="164" fontId="27" fillId="18" borderId="19" xfId="0" applyNumberFormat="1" applyFont="1" applyFill="1" applyBorder="1" applyAlignment="1">
      <alignment horizontal="right"/>
    </xf>
    <xf numFmtId="164" fontId="27" fillId="18" borderId="20" xfId="0" applyNumberFormat="1" applyFont="1" applyFill="1" applyBorder="1" applyAlignment="1">
      <alignment horizontal="right"/>
    </xf>
    <xf numFmtId="164" fontId="27" fillId="18" borderId="21" xfId="0" applyNumberFormat="1" applyFont="1" applyFill="1" applyBorder="1" applyAlignment="1">
      <alignment horizontal="right"/>
    </xf>
    <xf numFmtId="164" fontId="72" fillId="19" borderId="17" xfId="0" applyNumberFormat="1" applyFont="1" applyFill="1" applyBorder="1" applyAlignment="1">
      <alignment horizontal="right"/>
    </xf>
    <xf numFmtId="164" fontId="72" fillId="19" borderId="18" xfId="0" applyNumberFormat="1" applyFont="1" applyFill="1" applyBorder="1" applyAlignment="1">
      <alignment horizontal="right"/>
    </xf>
    <xf numFmtId="164" fontId="72" fillId="19" borderId="10" xfId="0" applyNumberFormat="1" applyFont="1" applyFill="1" applyBorder="1" applyAlignment="1">
      <alignment horizontal="right"/>
    </xf>
    <xf numFmtId="164" fontId="27" fillId="18" borderId="17" xfId="0" applyNumberFormat="1" applyFont="1" applyFill="1" applyBorder="1"/>
    <xf numFmtId="164" fontId="27" fillId="18" borderId="18" xfId="0" applyNumberFormat="1" applyFont="1" applyFill="1" applyBorder="1"/>
    <xf numFmtId="164" fontId="27" fillId="18" borderId="19" xfId="0" applyNumberFormat="1" applyFont="1" applyFill="1" applyBorder="1"/>
    <xf numFmtId="164" fontId="27" fillId="18" borderId="20" xfId="0" applyNumberFormat="1" applyFont="1" applyFill="1" applyBorder="1"/>
    <xf numFmtId="164" fontId="27" fillId="18" borderId="10" xfId="0" applyNumberFormat="1" applyFont="1" applyFill="1" applyBorder="1"/>
    <xf numFmtId="164" fontId="27" fillId="18" borderId="33" xfId="0" applyNumberFormat="1" applyFont="1" applyFill="1" applyBorder="1"/>
    <xf numFmtId="164" fontId="27" fillId="18" borderId="34" xfId="0" applyNumberFormat="1" applyFont="1" applyFill="1" applyBorder="1"/>
    <xf numFmtId="164" fontId="27" fillId="18" borderId="35" xfId="0" applyNumberFormat="1" applyFont="1" applyFill="1" applyBorder="1"/>
    <xf numFmtId="164" fontId="27" fillId="18" borderId="36" xfId="0" applyNumberFormat="1" applyFont="1" applyFill="1" applyBorder="1"/>
    <xf numFmtId="164" fontId="27" fillId="18" borderId="37" xfId="0" applyNumberFormat="1" applyFont="1" applyFill="1" applyBorder="1"/>
    <xf numFmtId="164" fontId="27" fillId="18" borderId="23" xfId="0" applyNumberFormat="1" applyFont="1" applyFill="1" applyBorder="1"/>
    <xf numFmtId="164" fontId="27" fillId="18" borderId="29" xfId="0" applyNumberFormat="1" applyFont="1" applyFill="1" applyBorder="1"/>
    <xf numFmtId="164" fontId="27" fillId="18" borderId="12" xfId="0" applyNumberFormat="1" applyFont="1" applyFill="1" applyBorder="1"/>
    <xf numFmtId="164" fontId="72" fillId="19" borderId="22" xfId="0" applyNumberFormat="1" applyFont="1" applyFill="1" applyBorder="1" applyAlignment="1">
      <alignment horizontal="right"/>
    </xf>
    <xf numFmtId="164" fontId="72" fillId="19" borderId="24" xfId="0" applyNumberFormat="1" applyFont="1" applyFill="1" applyBorder="1" applyAlignment="1">
      <alignment horizontal="right"/>
    </xf>
    <xf numFmtId="164" fontId="72" fillId="19" borderId="11" xfId="0" applyNumberFormat="1" applyFont="1" applyFill="1" applyBorder="1" applyAlignment="1">
      <alignment horizontal="right"/>
    </xf>
    <xf numFmtId="164" fontId="73" fillId="19" borderId="17" xfId="42" applyNumberFormat="1" applyFont="1" applyFill="1" applyBorder="1" applyAlignment="1"/>
    <xf numFmtId="164" fontId="73" fillId="19" borderId="18" xfId="42" applyNumberFormat="1" applyFont="1" applyFill="1" applyBorder="1" applyAlignment="1"/>
    <xf numFmtId="164" fontId="73" fillId="19" borderId="10" xfId="42" applyNumberFormat="1" applyFont="1" applyFill="1" applyBorder="1" applyAlignment="1"/>
    <xf numFmtId="164" fontId="27" fillId="0" borderId="17" xfId="0" applyNumberFormat="1" applyFont="1" applyFill="1" applyBorder="1" applyAlignment="1"/>
    <xf numFmtId="164" fontId="27" fillId="0" borderId="18" xfId="0" applyNumberFormat="1" applyFont="1" applyFill="1" applyBorder="1" applyAlignment="1"/>
    <xf numFmtId="164" fontId="27" fillId="0" borderId="10" xfId="0" applyNumberFormat="1" applyFont="1" applyFill="1" applyBorder="1" applyAlignment="1"/>
    <xf numFmtId="164" fontId="27" fillId="0" borderId="19" xfId="0" applyNumberFormat="1" applyFont="1" applyFill="1" applyBorder="1"/>
    <xf numFmtId="164" fontId="27" fillId="0" borderId="20" xfId="0" applyNumberFormat="1" applyFont="1" applyFill="1" applyBorder="1"/>
    <xf numFmtId="164" fontId="27" fillId="0" borderId="21" xfId="0" applyNumberFormat="1" applyFont="1" applyFill="1" applyBorder="1"/>
    <xf numFmtId="164" fontId="27" fillId="0" borderId="28" xfId="0" applyNumberFormat="1" applyFont="1" applyFill="1" applyBorder="1"/>
    <xf numFmtId="164" fontId="27" fillId="0" borderId="17" xfId="0" applyNumberFormat="1" applyFont="1" applyFill="1" applyBorder="1"/>
    <xf numFmtId="164" fontId="27" fillId="0" borderId="18" xfId="0" applyNumberFormat="1" applyFont="1" applyFill="1" applyBorder="1"/>
    <xf numFmtId="164" fontId="27" fillId="0" borderId="10" xfId="0" applyNumberFormat="1" applyFont="1" applyFill="1" applyBorder="1"/>
    <xf numFmtId="164" fontId="27" fillId="0" borderId="19" xfId="0" applyNumberFormat="1" applyFont="1" applyFill="1" applyBorder="1" applyAlignment="1"/>
    <xf numFmtId="164" fontId="27" fillId="0" borderId="20" xfId="0" applyNumberFormat="1" applyFont="1" applyFill="1" applyBorder="1" applyAlignment="1"/>
    <xf numFmtId="164" fontId="27" fillId="0" borderId="21" xfId="0" applyNumberFormat="1" applyFont="1" applyFill="1" applyBorder="1" applyAlignment="1"/>
    <xf numFmtId="164" fontId="27" fillId="0" borderId="28" xfId="0" applyNumberFormat="1" applyFont="1" applyFill="1" applyBorder="1" applyAlignment="1"/>
    <xf numFmtId="164" fontId="27" fillId="0" borderId="17" xfId="0" applyNumberFormat="1" applyFont="1" applyFill="1" applyBorder="1" applyAlignment="1">
      <alignment horizontal="right"/>
    </xf>
    <xf numFmtId="164" fontId="27" fillId="0" borderId="18" xfId="0" applyNumberFormat="1" applyFont="1" applyFill="1" applyBorder="1" applyAlignment="1">
      <alignment horizontal="right"/>
    </xf>
    <xf numFmtId="164" fontId="27" fillId="0" borderId="10" xfId="0" applyNumberFormat="1" applyFont="1" applyFill="1" applyBorder="1" applyAlignment="1">
      <alignment horizontal="right"/>
    </xf>
    <xf numFmtId="164" fontId="72" fillId="19" borderId="17" xfId="0" applyNumberFormat="1" applyFont="1" applyFill="1" applyBorder="1" applyAlignment="1"/>
    <xf numFmtId="164" fontId="72" fillId="19" borderId="18" xfId="0" applyNumberFormat="1" applyFont="1" applyFill="1" applyBorder="1" applyAlignment="1"/>
    <xf numFmtId="164" fontId="72" fillId="19" borderId="10" xfId="0" applyNumberFormat="1" applyFont="1" applyFill="1" applyBorder="1" applyAlignment="1"/>
    <xf numFmtId="164" fontId="72" fillId="19" borderId="0" xfId="0" applyNumberFormat="1" applyFont="1" applyFill="1" applyBorder="1" applyAlignment="1"/>
    <xf numFmtId="164" fontId="27" fillId="0" borderId="17" xfId="0" applyNumberFormat="1" applyFont="1" applyFill="1" applyBorder="1" applyAlignment="1">
      <alignment vertical="center"/>
    </xf>
    <xf numFmtId="164" fontId="27" fillId="0" borderId="18" xfId="0" applyNumberFormat="1" applyFont="1" applyFill="1" applyBorder="1" applyAlignment="1">
      <alignment vertical="center"/>
    </xf>
    <xf numFmtId="164" fontId="27" fillId="0" borderId="10" xfId="0" applyNumberFormat="1" applyFont="1" applyFill="1" applyBorder="1" applyAlignment="1">
      <alignment vertical="center"/>
    </xf>
    <xf numFmtId="164" fontId="27" fillId="0" borderId="17" xfId="0" applyNumberFormat="1" applyFont="1" applyFill="1" applyBorder="1" applyAlignment="1">
      <alignment horizontal="right" vertical="center"/>
    </xf>
    <xf numFmtId="164" fontId="27" fillId="0" borderId="18" xfId="0" applyNumberFormat="1" applyFont="1" applyFill="1" applyBorder="1" applyAlignment="1">
      <alignment horizontal="right" vertical="center"/>
    </xf>
    <xf numFmtId="164" fontId="27" fillId="0" borderId="10" xfId="0" applyNumberFormat="1" applyFont="1" applyFill="1" applyBorder="1" applyAlignment="1">
      <alignment horizontal="right" vertical="center"/>
    </xf>
    <xf numFmtId="164" fontId="27" fillId="0" borderId="19" xfId="0" applyNumberFormat="1" applyFont="1" applyFill="1" applyBorder="1" applyAlignment="1">
      <alignment horizontal="right" vertical="center"/>
    </xf>
    <xf numFmtId="164" fontId="27" fillId="0" borderId="20" xfId="0" applyNumberFormat="1" applyFont="1" applyFill="1" applyBorder="1" applyAlignment="1">
      <alignment horizontal="right" vertical="center"/>
    </xf>
    <xf numFmtId="164" fontId="27" fillId="0" borderId="21" xfId="0" applyNumberFormat="1" applyFont="1" applyFill="1" applyBorder="1" applyAlignment="1">
      <alignment horizontal="right" vertical="center"/>
    </xf>
    <xf numFmtId="164" fontId="72" fillId="19" borderId="17" xfId="0" applyNumberFormat="1" applyFont="1" applyFill="1" applyBorder="1"/>
    <xf numFmtId="164" fontId="72" fillId="19" borderId="18" xfId="0" applyNumberFormat="1" applyFont="1" applyFill="1" applyBorder="1"/>
    <xf numFmtId="164" fontId="72" fillId="19" borderId="10" xfId="0" applyNumberFormat="1" applyFont="1" applyFill="1" applyBorder="1"/>
    <xf numFmtId="164" fontId="73" fillId="19" borderId="17" xfId="0" applyNumberFormat="1" applyFont="1" applyFill="1" applyBorder="1"/>
    <xf numFmtId="164" fontId="73" fillId="19" borderId="18" xfId="0" applyNumberFormat="1" applyFont="1" applyFill="1" applyBorder="1"/>
    <xf numFmtId="164" fontId="73" fillId="19" borderId="10" xfId="0" applyNumberFormat="1" applyFont="1" applyFill="1" applyBorder="1"/>
    <xf numFmtId="172" fontId="27" fillId="0" borderId="20" xfId="0" applyNumberFormat="1" applyFont="1" applyFill="1" applyBorder="1" applyAlignment="1">
      <alignment horizontal="right"/>
    </xf>
    <xf numFmtId="172" fontId="27" fillId="0" borderId="28" xfId="0" applyNumberFormat="1" applyFont="1" applyFill="1" applyBorder="1" applyAlignment="1">
      <alignment horizontal="right"/>
    </xf>
    <xf numFmtId="3" fontId="27" fillId="0" borderId="28" xfId="0" applyNumberFormat="1" applyFont="1" applyFill="1" applyBorder="1" applyAlignment="1">
      <alignment horizontal="right"/>
    </xf>
    <xf numFmtId="164" fontId="27" fillId="0" borderId="28" xfId="0" applyNumberFormat="1" applyFont="1" applyFill="1" applyBorder="1" applyAlignment="1">
      <alignment horizontal="right"/>
    </xf>
    <xf numFmtId="3" fontId="27" fillId="0" borderId="18" xfId="0" applyNumberFormat="1" applyFont="1" applyFill="1" applyBorder="1" applyAlignment="1">
      <alignment horizontal="right"/>
    </xf>
    <xf numFmtId="0" fontId="21" fillId="0" borderId="0" xfId="46" applyFont="1" applyFill="1" applyBorder="1"/>
    <xf numFmtId="0" fontId="43" fillId="0" borderId="0" xfId="46" applyFont="1" applyFill="1" applyBorder="1" applyAlignment="1">
      <alignment horizontal="center" vertical="center"/>
    </xf>
    <xf numFmtId="164" fontId="23" fillId="0" borderId="17" xfId="0" applyNumberFormat="1" applyFont="1" applyFill="1" applyBorder="1" applyAlignment="1">
      <alignment horizontal="right" vertical="center"/>
    </xf>
    <xf numFmtId="164" fontId="23" fillId="0" borderId="19" xfId="0" applyNumberFormat="1" applyFont="1" applyFill="1" applyBorder="1" applyAlignment="1">
      <alignment horizontal="right" vertical="center"/>
    </xf>
    <xf numFmtId="0" fontId="63" fillId="0" borderId="0" xfId="0" applyFont="1" applyFill="1" applyBorder="1" applyAlignment="1">
      <alignment horizontal="center"/>
    </xf>
    <xf numFmtId="49" fontId="63" fillId="0" borderId="0" xfId="0" applyNumberFormat="1" applyFont="1" applyFill="1" applyBorder="1" applyAlignment="1">
      <alignment horizontal="center" vertical="center"/>
    </xf>
    <xf numFmtId="49" fontId="41" fillId="0" borderId="0" xfId="0" applyNumberFormat="1" applyFont="1" applyFill="1" applyBorder="1" applyAlignment="1">
      <alignment horizontal="center" vertical="center"/>
    </xf>
    <xf numFmtId="0" fontId="75" fillId="0" borderId="0" xfId="0" applyFont="1" applyFill="1" applyBorder="1" applyAlignment="1">
      <alignment horizontal="center"/>
    </xf>
    <xf numFmtId="0" fontId="74" fillId="0" borderId="0" xfId="45" applyFont="1" applyBorder="1" applyAlignment="1">
      <alignment horizontal="left" vertical="center" wrapText="1"/>
    </xf>
    <xf numFmtId="0" fontId="64" fillId="0" borderId="0" xfId="0" applyFont="1" applyFill="1" applyBorder="1" applyAlignment="1">
      <alignment horizontal="justify" vertical="top" wrapText="1"/>
    </xf>
    <xf numFmtId="0" fontId="48" fillId="0" borderId="0" xfId="0" applyFont="1" applyAlignment="1">
      <alignment horizontal="justify" vertical="top" wrapText="1"/>
    </xf>
    <xf numFmtId="0" fontId="48" fillId="0" borderId="0" xfId="0" applyFont="1" applyFill="1" applyAlignment="1">
      <alignment horizontal="justify" vertical="top" wrapText="1"/>
    </xf>
    <xf numFmtId="0" fontId="25" fillId="19" borderId="11" xfId="0" applyFont="1" applyFill="1" applyBorder="1" applyAlignment="1">
      <alignment horizontal="left" vertical="center" wrapText="1"/>
    </xf>
    <xf numFmtId="0" fontId="25" fillId="19" borderId="13" xfId="0" applyFont="1" applyFill="1" applyBorder="1" applyAlignment="1">
      <alignment horizontal="left" vertical="center" wrapText="1"/>
    </xf>
    <xf numFmtId="164" fontId="25" fillId="19" borderId="17" xfId="0" applyNumberFormat="1" applyFont="1" applyFill="1" applyBorder="1" applyAlignment="1">
      <alignment horizontal="center"/>
    </xf>
    <xf numFmtId="164" fontId="25" fillId="19" borderId="18" xfId="0" applyNumberFormat="1" applyFont="1" applyFill="1" applyBorder="1" applyAlignment="1">
      <alignment horizontal="center"/>
    </xf>
    <xf numFmtId="164" fontId="25" fillId="19" borderId="10" xfId="0" applyNumberFormat="1" applyFont="1" applyFill="1" applyBorder="1" applyAlignment="1">
      <alignment horizontal="center"/>
    </xf>
    <xf numFmtId="0" fontId="25" fillId="20" borderId="11" xfId="0" applyFont="1" applyFill="1" applyBorder="1" applyAlignment="1">
      <alignment horizontal="center" vertical="center"/>
    </xf>
    <xf numFmtId="0" fontId="25" fillId="20" borderId="12" xfId="0" applyFont="1" applyFill="1" applyBorder="1" applyAlignment="1">
      <alignment horizontal="center" vertical="center"/>
    </xf>
    <xf numFmtId="0" fontId="25" fillId="20" borderId="14" xfId="0" applyFont="1" applyFill="1" applyBorder="1" applyAlignment="1">
      <alignment horizontal="center" vertical="center"/>
    </xf>
    <xf numFmtId="0" fontId="25" fillId="20" borderId="15" xfId="0" applyFont="1" applyFill="1" applyBorder="1" applyAlignment="1">
      <alignment horizontal="center" vertical="center"/>
    </xf>
    <xf numFmtId="0" fontId="25" fillId="20" borderId="16" xfId="0" applyFont="1" applyFill="1" applyBorder="1" applyAlignment="1">
      <alignment horizontal="center" vertical="center"/>
    </xf>
    <xf numFmtId="164" fontId="72" fillId="19" borderId="17" xfId="0" applyNumberFormat="1" applyFont="1" applyFill="1" applyBorder="1" applyAlignment="1">
      <alignment horizontal="center"/>
    </xf>
    <xf numFmtId="164" fontId="72" fillId="19" borderId="18" xfId="0" applyNumberFormat="1" applyFont="1" applyFill="1" applyBorder="1" applyAlignment="1">
      <alignment horizontal="center"/>
    </xf>
    <xf numFmtId="164" fontId="72" fillId="19" borderId="10" xfId="0" applyNumberFormat="1" applyFont="1" applyFill="1" applyBorder="1" applyAlignment="1">
      <alignment horizontal="center"/>
    </xf>
    <xf numFmtId="0" fontId="25" fillId="20" borderId="22" xfId="0" applyFont="1" applyFill="1" applyBorder="1" applyAlignment="1">
      <alignment horizontal="center" vertical="center"/>
    </xf>
    <xf numFmtId="0" fontId="25" fillId="20" borderId="23" xfId="0" applyFont="1" applyFill="1" applyBorder="1" applyAlignment="1">
      <alignment horizontal="center" vertical="center"/>
    </xf>
    <xf numFmtId="164" fontId="25" fillId="19" borderId="22" xfId="0" applyNumberFormat="1" applyFont="1" applyFill="1" applyBorder="1" applyAlignment="1">
      <alignment horizontal="right" vertical="center"/>
    </xf>
    <xf numFmtId="164" fontId="25" fillId="19" borderId="23" xfId="0" applyNumberFormat="1" applyFont="1" applyFill="1" applyBorder="1" applyAlignment="1">
      <alignment horizontal="right" vertical="center"/>
    </xf>
    <xf numFmtId="0" fontId="25" fillId="19" borderId="12" xfId="0" applyFont="1" applyFill="1" applyBorder="1" applyAlignment="1">
      <alignment horizontal="left" vertical="center" wrapText="1"/>
    </xf>
    <xf numFmtId="164" fontId="25" fillId="19" borderId="25" xfId="0" applyNumberFormat="1" applyFont="1" applyFill="1" applyBorder="1" applyAlignment="1">
      <alignment horizontal="right" vertical="center"/>
    </xf>
    <xf numFmtId="0" fontId="23" fillId="20" borderId="23" xfId="0" applyFont="1" applyFill="1" applyBorder="1" applyAlignment="1">
      <alignment horizontal="center" vertical="center" wrapText="1"/>
    </xf>
    <xf numFmtId="0" fontId="23" fillId="20" borderId="29" xfId="0" applyFont="1" applyFill="1" applyBorder="1" applyAlignment="1">
      <alignment horizontal="center" vertical="center" wrapText="1"/>
    </xf>
    <xf numFmtId="0" fontId="23" fillId="20" borderId="12" xfId="0" applyFont="1" applyFill="1" applyBorder="1" applyAlignment="1">
      <alignment horizontal="center" vertical="center" wrapText="1"/>
    </xf>
    <xf numFmtId="0" fontId="25" fillId="20" borderId="22" xfId="0" applyFont="1" applyFill="1" applyBorder="1" applyAlignment="1">
      <alignment horizontal="center" vertical="center" wrapText="1"/>
    </xf>
    <xf numFmtId="0" fontId="25" fillId="20" borderId="24" xfId="0" applyFont="1" applyFill="1" applyBorder="1" applyAlignment="1">
      <alignment horizontal="center" vertical="center" wrapText="1"/>
    </xf>
    <xf numFmtId="0" fontId="25" fillId="20" borderId="11" xfId="0" applyFont="1" applyFill="1" applyBorder="1" applyAlignment="1">
      <alignment horizontal="center" vertical="center" wrapText="1"/>
    </xf>
    <xf numFmtId="164" fontId="58" fillId="22" borderId="17" xfId="0" applyNumberFormat="1" applyFont="1" applyFill="1" applyBorder="1" applyAlignment="1">
      <alignment horizontal="center"/>
    </xf>
    <xf numFmtId="164" fontId="58" fillId="22" borderId="18" xfId="0" applyNumberFormat="1" applyFont="1" applyFill="1" applyBorder="1" applyAlignment="1">
      <alignment horizontal="center"/>
    </xf>
    <xf numFmtId="0" fontId="58" fillId="21" borderId="22" xfId="0" applyFont="1" applyFill="1" applyBorder="1" applyAlignment="1">
      <alignment horizontal="center" vertical="center" wrapText="1"/>
    </xf>
    <xf numFmtId="0" fontId="58" fillId="21" borderId="24" xfId="0" applyFont="1" applyFill="1" applyBorder="1" applyAlignment="1">
      <alignment horizontal="center" vertical="center" wrapText="1"/>
    </xf>
    <xf numFmtId="0" fontId="57" fillId="21" borderId="23" xfId="0" applyFont="1" applyFill="1" applyBorder="1" applyAlignment="1">
      <alignment horizontal="center" vertical="center" wrapText="1"/>
    </xf>
    <xf numFmtId="0" fontId="57" fillId="21" borderId="29" xfId="0" applyFont="1" applyFill="1" applyBorder="1" applyAlignment="1">
      <alignment horizontal="center" vertical="center" wrapText="1"/>
    </xf>
    <xf numFmtId="2" fontId="25" fillId="19" borderId="11" xfId="0" applyNumberFormat="1" applyFont="1" applyFill="1" applyBorder="1" applyAlignment="1">
      <alignment vertical="center" wrapText="1"/>
    </xf>
    <xf numFmtId="2" fontId="25" fillId="19" borderId="12" xfId="0" applyNumberFormat="1" applyFont="1" applyFill="1" applyBorder="1" applyAlignment="1">
      <alignment vertical="center" wrapText="1"/>
    </xf>
    <xf numFmtId="0" fontId="25" fillId="19" borderId="12" xfId="0" applyNumberFormat="1" applyFont="1" applyFill="1" applyBorder="1" applyAlignment="1">
      <alignment vertical="center" wrapText="1"/>
    </xf>
    <xf numFmtId="0" fontId="25" fillId="20" borderId="11" xfId="0" applyFont="1" applyFill="1" applyBorder="1" applyAlignment="1">
      <alignment horizontal="right" vertical="top" wrapText="1"/>
    </xf>
    <xf numFmtId="0" fontId="25" fillId="20" borderId="13" xfId="0" applyFont="1" applyFill="1" applyBorder="1" applyAlignment="1">
      <alignment horizontal="right" vertical="top" wrapText="1"/>
    </xf>
    <xf numFmtId="0" fontId="25" fillId="20" borderId="12" xfId="0" applyFont="1" applyFill="1" applyBorder="1" applyAlignment="1">
      <alignment horizontal="right" vertical="top" wrapText="1"/>
    </xf>
    <xf numFmtId="0" fontId="23" fillId="20" borderId="23" xfId="0" applyFont="1" applyFill="1" applyBorder="1" applyAlignment="1">
      <alignment horizontal="center" vertical="top" wrapText="1"/>
    </xf>
    <xf numFmtId="0" fontId="23" fillId="20" borderId="29" xfId="0" applyFont="1" applyFill="1" applyBorder="1" applyAlignment="1">
      <alignment horizontal="center" vertical="top" wrapText="1"/>
    </xf>
    <xf numFmtId="2" fontId="25" fillId="19" borderId="11" xfId="0" applyNumberFormat="1" applyFont="1" applyFill="1" applyBorder="1" applyAlignment="1">
      <alignment horizontal="left" vertical="center" wrapText="1"/>
    </xf>
    <xf numFmtId="2" fontId="25" fillId="19" borderId="12" xfId="0" applyNumberFormat="1" applyFont="1" applyFill="1" applyBorder="1" applyAlignment="1">
      <alignment horizontal="left" vertical="center" wrapText="1"/>
    </xf>
    <xf numFmtId="164" fontId="25" fillId="19" borderId="17" xfId="0" applyNumberFormat="1" applyFont="1" applyFill="1" applyBorder="1" applyAlignment="1">
      <alignment horizontal="center" vertical="center"/>
    </xf>
    <xf numFmtId="0" fontId="25" fillId="19" borderId="18" xfId="0" applyFont="1" applyFill="1" applyBorder="1" applyAlignment="1">
      <alignment horizontal="center" vertical="center"/>
    </xf>
    <xf numFmtId="0" fontId="25" fillId="19" borderId="10" xfId="0" applyFont="1" applyFill="1" applyBorder="1" applyAlignment="1">
      <alignment horizontal="center" vertical="center"/>
    </xf>
    <xf numFmtId="0" fontId="26" fillId="20" borderId="11" xfId="0" applyFont="1" applyFill="1" applyBorder="1" applyAlignment="1">
      <alignment horizontal="center" vertical="center" wrapText="1"/>
    </xf>
    <xf numFmtId="0" fontId="26" fillId="20" borderId="13" xfId="0" applyFont="1" applyFill="1" applyBorder="1" applyAlignment="1">
      <alignment horizontal="center" vertical="center" wrapText="1"/>
    </xf>
    <xf numFmtId="0" fontId="23" fillId="20" borderId="12" xfId="0" applyFont="1" applyFill="1" applyBorder="1" applyAlignment="1">
      <alignment horizontal="center" vertical="top" wrapText="1"/>
    </xf>
    <xf numFmtId="0" fontId="25" fillId="20" borderId="22" xfId="0" applyFont="1" applyFill="1" applyBorder="1" applyAlignment="1">
      <alignment horizontal="center" vertical="top" wrapText="1"/>
    </xf>
    <xf numFmtId="0" fontId="25" fillId="20" borderId="24" xfId="0" applyFont="1" applyFill="1" applyBorder="1" applyAlignment="1">
      <alignment horizontal="center" vertical="top" wrapText="1"/>
    </xf>
    <xf numFmtId="0" fontId="25" fillId="20" borderId="11" xfId="0" applyFont="1" applyFill="1" applyBorder="1" applyAlignment="1">
      <alignment horizontal="center" vertical="top" wrapText="1"/>
    </xf>
    <xf numFmtId="0" fontId="25" fillId="20" borderId="3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164" fontId="25" fillId="19" borderId="11" xfId="0" applyNumberFormat="1" applyFont="1" applyFill="1" applyBorder="1" applyAlignment="1">
      <alignment horizontal="left" vertical="center"/>
    </xf>
    <xf numFmtId="164" fontId="25" fillId="19" borderId="12" xfId="0" applyNumberFormat="1" applyFont="1" applyFill="1" applyBorder="1" applyAlignment="1">
      <alignment horizontal="left" vertical="center"/>
    </xf>
    <xf numFmtId="164" fontId="25" fillId="19" borderId="0" xfId="0" applyNumberFormat="1" applyFont="1" applyFill="1" applyBorder="1" applyAlignment="1">
      <alignment horizontal="center"/>
    </xf>
    <xf numFmtId="0" fontId="25" fillId="19" borderId="11" xfId="0" applyFont="1" applyFill="1" applyBorder="1" applyAlignment="1">
      <alignment horizontal="left" vertical="center"/>
    </xf>
    <xf numFmtId="0" fontId="25" fillId="19" borderId="12" xfId="0" applyFont="1" applyFill="1" applyBorder="1" applyAlignment="1">
      <alignment horizontal="left" vertical="center"/>
    </xf>
    <xf numFmtId="0" fontId="25" fillId="20" borderId="22" xfId="0" applyFont="1" applyFill="1" applyBorder="1" applyAlignment="1">
      <alignment horizontal="center"/>
    </xf>
    <xf numFmtId="0" fontId="25" fillId="20" borderId="24" xfId="0" applyFont="1" applyFill="1" applyBorder="1" applyAlignment="1">
      <alignment horizontal="center"/>
    </xf>
    <xf numFmtId="0" fontId="23" fillId="20" borderId="23" xfId="0" applyFont="1" applyFill="1" applyBorder="1" applyAlignment="1">
      <alignment horizontal="center"/>
    </xf>
    <xf numFmtId="0" fontId="23" fillId="20" borderId="29" xfId="0" applyFont="1" applyFill="1" applyBorder="1" applyAlignment="1">
      <alignment horizontal="center"/>
    </xf>
    <xf numFmtId="0" fontId="25" fillId="20" borderId="17" xfId="0" applyFont="1" applyFill="1" applyBorder="1" applyAlignment="1">
      <alignment horizontal="center"/>
    </xf>
    <xf numFmtId="0" fontId="25" fillId="20" borderId="18" xfId="0" applyFont="1" applyFill="1" applyBorder="1" applyAlignment="1">
      <alignment horizontal="center"/>
    </xf>
    <xf numFmtId="0" fontId="25" fillId="20" borderId="11" xfId="0" applyFont="1" applyFill="1" applyBorder="1" applyAlignment="1">
      <alignment horizontal="center"/>
    </xf>
    <xf numFmtId="0" fontId="23" fillId="20" borderId="12" xfId="0" applyFont="1" applyFill="1" applyBorder="1" applyAlignment="1">
      <alignment horizontal="center"/>
    </xf>
    <xf numFmtId="0" fontId="25" fillId="20" borderId="10" xfId="0" applyFont="1" applyFill="1" applyBorder="1" applyAlignment="1">
      <alignment horizontal="center"/>
    </xf>
    <xf numFmtId="168" fontId="34" fillId="0" borderId="0" xfId="0" applyNumberFormat="1" applyFont="1" applyFill="1" applyBorder="1" applyAlignment="1">
      <alignment horizontal="center"/>
    </xf>
    <xf numFmtId="168" fontId="33" fillId="0" borderId="0" xfId="0" applyNumberFormat="1" applyFont="1" applyFill="1" applyBorder="1" applyAlignment="1">
      <alignment horizontal="center"/>
    </xf>
    <xf numFmtId="168" fontId="33" fillId="0" borderId="0" xfId="0" applyNumberFormat="1" applyFont="1" applyFill="1" applyBorder="1" applyAlignment="1">
      <alignment horizontal="right"/>
    </xf>
    <xf numFmtId="168" fontId="25" fillId="0" borderId="0" xfId="0" applyNumberFormat="1" applyFont="1" applyFill="1" applyBorder="1" applyAlignment="1">
      <alignment horizontal="left"/>
    </xf>
    <xf numFmtId="0" fontId="23" fillId="0" borderId="18" xfId="0" applyFont="1" applyFill="1" applyBorder="1" applyAlignment="1">
      <alignment horizontal="left" indent="1"/>
    </xf>
    <xf numFmtId="0" fontId="23" fillId="0" borderId="26" xfId="0" applyFont="1" applyFill="1" applyBorder="1" applyAlignment="1">
      <alignment horizontal="left" indent="1"/>
    </xf>
    <xf numFmtId="0" fontId="23" fillId="0" borderId="28" xfId="0" applyFont="1" applyFill="1" applyBorder="1" applyAlignment="1">
      <alignment horizontal="left" indent="1"/>
    </xf>
    <xf numFmtId="0" fontId="25" fillId="20" borderId="18" xfId="0" applyFont="1" applyFill="1" applyBorder="1" applyAlignment="1">
      <alignment horizontal="center" vertical="center"/>
    </xf>
    <xf numFmtId="0" fontId="25" fillId="20" borderId="29" xfId="0" applyFont="1" applyFill="1" applyBorder="1" applyAlignment="1">
      <alignment horizontal="center" vertical="center" wrapText="1"/>
    </xf>
    <xf numFmtId="0" fontId="25" fillId="19" borderId="18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left"/>
    </xf>
    <xf numFmtId="22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right" vertical="top" wrapText="1"/>
    </xf>
    <xf numFmtId="0" fontId="27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right" vertical="center" wrapText="1"/>
    </xf>
  </cellXfs>
  <cellStyles count="47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19" xfId="45" xr:uid="{874C1E34-6034-40E1-8C0F-8EE75CACFCA0}"/>
    <cellStyle name="Normální 2" xfId="43" xr:uid="{00000000-0005-0000-0000-00001C000000}"/>
    <cellStyle name="Normální 2 7" xfId="46" xr:uid="{F74742B6-BD6C-4EC2-A670-CE0A94C0AD86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10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EBEB03"/>
      <color rgb="FF663300"/>
      <color rgb="FFC0504D"/>
      <color rgb="FF399AB5"/>
      <color rgb="FF9E413E"/>
      <color rgb="FFDC690A"/>
      <color rgb="FFFCF10C"/>
      <color rgb="FFFF97FF"/>
      <color rgb="FFFFFF66"/>
      <color rgb="FFD2CD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Výroba elektřiny brutto </a:t>
            </a:r>
            <a:r>
              <a:rPr lang="cs-CZ" sz="1000"/>
              <a:t>(</a:t>
            </a:r>
            <a:r>
              <a:rPr lang="en-US" sz="1000"/>
              <a:t>GWh</a:t>
            </a:r>
            <a:r>
              <a:rPr lang="cs-CZ" sz="1000"/>
              <a:t>)</a:t>
            </a:r>
            <a:endParaRPr lang="en-US" sz="10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2740.0032099999999</c:v>
                </c:pt>
                <c:pt idx="1">
                  <c:v>2466.9492500000001</c:v>
                </c:pt>
                <c:pt idx="2">
                  <c:v>2595.8272900000002</c:v>
                </c:pt>
                <c:pt idx="3">
                  <c:v>2122.4468700000002</c:v>
                </c:pt>
                <c:pt idx="4">
                  <c:v>2428.0895699999996</c:v>
                </c:pt>
                <c:pt idx="5">
                  <c:v>2405.6819100000002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4142.273733</c:v>
                </c:pt>
                <c:pt idx="1">
                  <c:v>3390.9286700000011</c:v>
                </c:pt>
                <c:pt idx="2">
                  <c:v>3306.1972490000003</c:v>
                </c:pt>
                <c:pt idx="3">
                  <c:v>2786.7932920000012</c:v>
                </c:pt>
                <c:pt idx="4">
                  <c:v>2204.6285279999993</c:v>
                </c:pt>
                <c:pt idx="5">
                  <c:v>2225.2548899999997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585.33216000000004</c:v>
                </c:pt>
                <c:pt idx="1">
                  <c:v>516.67357000000004</c:v>
                </c:pt>
                <c:pt idx="2">
                  <c:v>648.82239000000004</c:v>
                </c:pt>
                <c:pt idx="3">
                  <c:v>617.96953000000008</c:v>
                </c:pt>
                <c:pt idx="4">
                  <c:v>250.16167999999999</c:v>
                </c:pt>
                <c:pt idx="5">
                  <c:v>491.72260999999997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375.13410500000032</c:v>
                </c:pt>
                <c:pt idx="1">
                  <c:v>335.36346100000014</c:v>
                </c:pt>
                <c:pt idx="2">
                  <c:v>363.24395000000078</c:v>
                </c:pt>
                <c:pt idx="3">
                  <c:v>333.11750599999982</c:v>
                </c:pt>
                <c:pt idx="4">
                  <c:v>312.49295899999902</c:v>
                </c:pt>
                <c:pt idx="5">
                  <c:v>274.98026000000016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189.61859400000003</c:v>
                </c:pt>
                <c:pt idx="1">
                  <c:v>292.29570299999989</c:v>
                </c:pt>
                <c:pt idx="2">
                  <c:v>245.58812199999988</c:v>
                </c:pt>
                <c:pt idx="3">
                  <c:v>185.12816999999998</c:v>
                </c:pt>
                <c:pt idx="4">
                  <c:v>261.56577000000004</c:v>
                </c:pt>
                <c:pt idx="5">
                  <c:v>171.57146999999998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118.53997</c:v>
                </c:pt>
                <c:pt idx="1">
                  <c:v>107.600566</c:v>
                </c:pt>
                <c:pt idx="2">
                  <c:v>93.230910000000009</c:v>
                </c:pt>
                <c:pt idx="3">
                  <c:v>102.18486999999999</c:v>
                </c:pt>
                <c:pt idx="4">
                  <c:v>77.252239999999986</c:v>
                </c:pt>
                <c:pt idx="5">
                  <c:v>49.710487000000001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54.126033000000049</c:v>
                </c:pt>
                <c:pt idx="1">
                  <c:v>44.859880999999966</c:v>
                </c:pt>
                <c:pt idx="2">
                  <c:v>55.436106999999936</c:v>
                </c:pt>
                <c:pt idx="3">
                  <c:v>58.313711000000005</c:v>
                </c:pt>
                <c:pt idx="4">
                  <c:v>72.582606999999911</c:v>
                </c:pt>
                <c:pt idx="5">
                  <c:v>23.755353999999979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44.020860000000297</c:v>
                </c:pt>
                <c:pt idx="1">
                  <c:v>85.511705000000703</c:v>
                </c:pt>
                <c:pt idx="2">
                  <c:v>185.54439199999916</c:v>
                </c:pt>
                <c:pt idx="3">
                  <c:v>235.14010499999887</c:v>
                </c:pt>
                <c:pt idx="4">
                  <c:v>250.86324799999886</c:v>
                </c:pt>
                <c:pt idx="5">
                  <c:v>318.68863800000031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55167360"/>
        <c:axId val="155173248"/>
      </c:barChart>
      <c:catAx>
        <c:axId val="155167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173248"/>
        <c:crossesAt val="-4000"/>
        <c:auto val="1"/>
        <c:lblAlgn val="ctr"/>
        <c:lblOffset val="100"/>
        <c:noMultiLvlLbl val="0"/>
      </c:catAx>
      <c:valAx>
        <c:axId val="155173248"/>
        <c:scaling>
          <c:orientation val="minMax"/>
          <c:max val="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16736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6.1679612701257956E-2"/>
          <c:y val="0.81588873099970716"/>
          <c:w val="0.92879982904015912"/>
          <c:h val="0.1743804802177505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en-US" sz="1000"/>
              <a:t> </a:t>
            </a:r>
            <a:r>
              <a:rPr lang="cs-CZ" sz="1000"/>
              <a:t>kategorií VE na </a:t>
            </a:r>
            <a:r>
              <a:rPr lang="en-US" sz="1000"/>
              <a:t>instalovan</a:t>
            </a:r>
            <a:r>
              <a:rPr lang="cs-CZ" sz="1000"/>
              <a:t>ém</a:t>
            </a:r>
            <a:r>
              <a:rPr lang="en-US" sz="1000"/>
              <a:t> výkon</a:t>
            </a:r>
            <a:r>
              <a:rPr lang="cs-CZ" sz="1000"/>
              <a:t>u</a:t>
            </a:r>
            <a:endParaRPr lang="en-US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154.53083000000058</c:v>
                </c:pt>
                <c:pt idx="1">
                  <c:v>183.648</c:v>
                </c:pt>
                <c:pt idx="2">
                  <c:v>752.78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723370.12199999997</c:v>
                </c:pt>
                <c:pt idx="2">
                  <c:v>0</c:v>
                </c:pt>
                <c:pt idx="3">
                  <c:v>79601.73000000001</c:v>
                </c:pt>
                <c:pt idx="4">
                  <c:v>21311.874</c:v>
                </c:pt>
                <c:pt idx="5">
                  <c:v>0</c:v>
                </c:pt>
                <c:pt idx="6">
                  <c:v>4676.3360000000002</c:v>
                </c:pt>
                <c:pt idx="7">
                  <c:v>34393.208999999959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3.7255462638882679E-2</c:v>
                </c:pt>
                <c:pt idx="1">
                  <c:v>4.3027791616084402E-2</c:v>
                </c:pt>
                <c:pt idx="2">
                  <c:v>5.1327868074972791E-2</c:v>
                </c:pt>
                <c:pt idx="3">
                  <c:v>4.7137625797446472E-2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16320"/>
        <c:axId val="167017856"/>
      </c:barChart>
      <c:catAx>
        <c:axId val="16701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17856"/>
        <c:crosses val="autoZero"/>
        <c:auto val="1"/>
        <c:lblAlgn val="ctr"/>
        <c:lblOffset val="100"/>
        <c:noMultiLvlLbl val="0"/>
      </c:catAx>
      <c:valAx>
        <c:axId val="167017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1632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0.12673690989242622</c:v>
                </c:pt>
                <c:pt idx="2">
                  <c:v>0</c:v>
                </c:pt>
                <c:pt idx="3">
                  <c:v>5.9271679081539332E-2</c:v>
                </c:pt>
                <c:pt idx="4">
                  <c:v>2.7272798186160702E-2</c:v>
                </c:pt>
                <c:pt idx="5">
                  <c:v>0</c:v>
                </c:pt>
                <c:pt idx="6">
                  <c:v>5.6568018328037914E-2</c:v>
                </c:pt>
                <c:pt idx="7">
                  <c:v>4.5547456732552026E-2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042432"/>
        <c:axId val="167453824"/>
      </c:barChart>
      <c:catAx>
        <c:axId val="16704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auto val="1"/>
        <c:lblAlgn val="ctr"/>
        <c:lblOffset val="100"/>
        <c:noMultiLvlLbl val="0"/>
      </c:catAx>
      <c:valAx>
        <c:axId val="167453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317835.745</c:v>
                </c:pt>
                <c:pt idx="1">
                  <c:v>290851.37</c:v>
                </c:pt>
                <c:pt idx="2">
                  <c:v>114683.00700000001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28191.596000000005</c:v>
                </c:pt>
                <c:pt idx="1">
                  <c:v>27227.340000000011</c:v>
                </c:pt>
                <c:pt idx="2">
                  <c:v>24182.793999999998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7340.6749999999965</c:v>
                </c:pt>
                <c:pt idx="1">
                  <c:v>9778.8070000000043</c:v>
                </c:pt>
                <c:pt idx="2">
                  <c:v>4192.3919999999998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1891.1779999999999</c:v>
                </c:pt>
                <c:pt idx="1">
                  <c:v>2184.2600000000002</c:v>
                </c:pt>
                <c:pt idx="2">
                  <c:v>600.89800000000002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9669.1699999999928</c:v>
                </c:pt>
                <c:pt idx="1">
                  <c:v>10679.985999999988</c:v>
                </c:pt>
                <c:pt idx="2">
                  <c:v>14044.052999999982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523840"/>
        <c:axId val="167525376"/>
      </c:barChart>
      <c:catAx>
        <c:axId val="1675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25376"/>
        <c:crosses val="autoZero"/>
        <c:auto val="1"/>
        <c:lblAlgn val="ctr"/>
        <c:lblOffset val="100"/>
        <c:noMultiLvlLbl val="0"/>
      </c:catAx>
      <c:valAx>
        <c:axId val="1675253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2384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0.1002359051220406</c:v>
                </c:pt>
                <c:pt idx="2">
                  <c:v>0</c:v>
                </c:pt>
                <c:pt idx="3">
                  <c:v>8.6468099056722536E-2</c:v>
                </c:pt>
                <c:pt idx="4">
                  <c:v>3.4470429131721922E-2</c:v>
                </c:pt>
                <c:pt idx="5">
                  <c:v>0</c:v>
                </c:pt>
                <c:pt idx="6">
                  <c:v>3.0237862543122072E-2</c:v>
                </c:pt>
                <c:pt idx="7">
                  <c:v>4.2740836723451352E-2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46240"/>
        <c:axId val="167556224"/>
      </c:barChart>
      <c:catAx>
        <c:axId val="16754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6224"/>
        <c:crosses val="autoZero"/>
        <c:auto val="1"/>
        <c:lblAlgn val="ctr"/>
        <c:lblOffset val="100"/>
        <c:noMultiLvlLbl val="0"/>
      </c:catAx>
      <c:valAx>
        <c:axId val="167556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6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18048"/>
        <c:axId val="167619584"/>
      </c:barChart>
      <c:catAx>
        <c:axId val="1676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19584"/>
        <c:crosses val="autoZero"/>
        <c:auto val="1"/>
        <c:lblAlgn val="ctr"/>
        <c:lblOffset val="100"/>
        <c:noMultiLvlLbl val="0"/>
      </c:catAx>
      <c:valAx>
        <c:axId val="167619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618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187899.38699999999</c:v>
                </c:pt>
                <c:pt idx="2">
                  <c:v>0</c:v>
                </c:pt>
                <c:pt idx="3">
                  <c:v>63591.313999999998</c:v>
                </c:pt>
                <c:pt idx="4">
                  <c:v>24030.204000000002</c:v>
                </c:pt>
                <c:pt idx="5">
                  <c:v>25.667000000000002</c:v>
                </c:pt>
                <c:pt idx="6">
                  <c:v>2245.6999999999998</c:v>
                </c:pt>
                <c:pt idx="7">
                  <c:v>80723.822000000087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2.4535840379088403E-2</c:v>
                </c:pt>
                <c:pt idx="1">
                  <c:v>6.1061491470176109E-2</c:v>
                </c:pt>
                <c:pt idx="2">
                  <c:v>6.2705313685568739E-2</c:v>
                </c:pt>
                <c:pt idx="3">
                  <c:v>5.7886215340641575E-2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60512"/>
        <c:axId val="166562048"/>
      </c:barChart>
      <c:catAx>
        <c:axId val="1665605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62048"/>
        <c:crosses val="autoZero"/>
        <c:auto val="1"/>
        <c:lblAlgn val="ctr"/>
        <c:lblOffset val="100"/>
        <c:noMultiLvlLbl val="0"/>
      </c:catAx>
      <c:valAx>
        <c:axId val="166562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6051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2.6078026418224352E-2</c:v>
                </c:pt>
                <c:pt idx="2">
                  <c:v>0</c:v>
                </c:pt>
                <c:pt idx="3">
                  <c:v>7.1645774180217503E-2</c:v>
                </c:pt>
                <c:pt idx="4">
                  <c:v>1.8951952568182599E-2</c:v>
                </c:pt>
                <c:pt idx="5">
                  <c:v>1.2804097311139564E-3</c:v>
                </c:pt>
                <c:pt idx="6">
                  <c:v>1.5674055078393839E-2</c:v>
                </c:pt>
                <c:pt idx="7">
                  <c:v>0.10158985081181608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86624"/>
        <c:axId val="166588416"/>
      </c:barChart>
      <c:catAx>
        <c:axId val="16658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88416"/>
        <c:crosses val="autoZero"/>
        <c:auto val="1"/>
        <c:lblAlgn val="ctr"/>
        <c:lblOffset val="100"/>
        <c:noMultiLvlLbl val="0"/>
      </c:catAx>
      <c:valAx>
        <c:axId val="16658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866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68650.282000000007</c:v>
                </c:pt>
                <c:pt idx="1">
                  <c:v>69225.284</c:v>
                </c:pt>
                <c:pt idx="2">
                  <c:v>50023.821000000004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22693.864999999998</c:v>
                </c:pt>
                <c:pt idx="1">
                  <c:v>22180.206999999999</c:v>
                </c:pt>
                <c:pt idx="2">
                  <c:v>18717.241999999998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7999.7679999999991</c:v>
                </c:pt>
                <c:pt idx="1">
                  <c:v>8930.4979999999996</c:v>
                </c:pt>
                <c:pt idx="2">
                  <c:v>7099.9380000000019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0</c:v>
                </c:pt>
                <c:pt idx="1">
                  <c:v>19.43</c:v>
                </c:pt>
                <c:pt idx="2">
                  <c:v>6.2370000000000001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757.82099999999991</c:v>
                </c:pt>
                <c:pt idx="1">
                  <c:v>1099.5840000000001</c:v>
                </c:pt>
                <c:pt idx="2">
                  <c:v>388.29500000000002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24611.417000000027</c:v>
                </c:pt>
                <c:pt idx="1">
                  <c:v>25425.129999999994</c:v>
                </c:pt>
                <c:pt idx="2">
                  <c:v>30687.275000000067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719872"/>
        <c:axId val="166721408"/>
      </c:barChart>
      <c:catAx>
        <c:axId val="166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1408"/>
        <c:crosses val="autoZero"/>
        <c:auto val="1"/>
        <c:lblAlgn val="ctr"/>
        <c:lblOffset val="100"/>
        <c:noMultiLvlLbl val="0"/>
      </c:catAx>
      <c:valAx>
        <c:axId val="1667214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198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VE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61325.372999999898</c:v>
                </c:pt>
                <c:pt idx="1">
                  <c:v>68543.193999999974</c:v>
                </c:pt>
                <c:pt idx="2">
                  <c:v>41365.133000000053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61443.632999999987</c:v>
                </c:pt>
                <c:pt idx="1">
                  <c:v>72610.108000000022</c:v>
                </c:pt>
                <c:pt idx="2">
                  <c:v>47937.537000000018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62359.163999999997</c:v>
                </c:pt>
                <c:pt idx="1">
                  <c:v>120412.46799999999</c:v>
                </c:pt>
                <c:pt idx="2">
                  <c:v>82268.799999999988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907200"/>
        <c:axId val="135468160"/>
      </c:barChart>
      <c:catAx>
        <c:axId val="1599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68160"/>
        <c:crosses val="autoZero"/>
        <c:auto val="1"/>
        <c:lblAlgn val="ctr"/>
        <c:lblOffset val="100"/>
        <c:noMultiLvlLbl val="0"/>
      </c:catAx>
      <c:valAx>
        <c:axId val="13546816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907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2.6036830323801496E-2</c:v>
                </c:pt>
                <c:pt idx="2">
                  <c:v>0</c:v>
                </c:pt>
                <c:pt idx="3">
                  <c:v>6.9076639893368472E-2</c:v>
                </c:pt>
                <c:pt idx="4">
                  <c:v>3.8867133129767036E-2</c:v>
                </c:pt>
                <c:pt idx="5">
                  <c:v>1.1201077530828309E-4</c:v>
                </c:pt>
                <c:pt idx="6">
                  <c:v>1.4521019856804393E-2</c:v>
                </c:pt>
                <c:pt idx="7">
                  <c:v>0.1003164228087864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34208"/>
        <c:axId val="167936000"/>
      </c:barChart>
      <c:catAx>
        <c:axId val="167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36000"/>
        <c:crosses val="autoZero"/>
        <c:auto val="1"/>
        <c:lblAlgn val="ctr"/>
        <c:lblOffset val="100"/>
        <c:noMultiLvlLbl val="0"/>
      </c:catAx>
      <c:valAx>
        <c:axId val="1679360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3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1104"/>
        <c:axId val="167712640"/>
      </c:barChart>
      <c:catAx>
        <c:axId val="16771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712640"/>
        <c:crosses val="autoZero"/>
        <c:auto val="1"/>
        <c:lblAlgn val="ctr"/>
        <c:lblOffset val="100"/>
        <c:noMultiLvlLbl val="0"/>
      </c:catAx>
      <c:valAx>
        <c:axId val="16771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711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1058572.3229999999</c:v>
                </c:pt>
                <c:pt idx="2">
                  <c:v>0</c:v>
                </c:pt>
                <c:pt idx="3">
                  <c:v>92610.837999999989</c:v>
                </c:pt>
                <c:pt idx="4">
                  <c:v>250338.24900000001</c:v>
                </c:pt>
                <c:pt idx="5">
                  <c:v>0</c:v>
                </c:pt>
                <c:pt idx="6">
                  <c:v>1431.27</c:v>
                </c:pt>
                <c:pt idx="7">
                  <c:v>94329.050000000047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9.6753739973181985E-2</c:v>
                </c:pt>
                <c:pt idx="1">
                  <c:v>0.12495733731100966</c:v>
                </c:pt>
                <c:pt idx="2">
                  <c:v>0.1333635511975787</c:v>
                </c:pt>
                <c:pt idx="3">
                  <c:v>0.18563374918352032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887616"/>
        <c:axId val="167889152"/>
      </c:barChart>
      <c:catAx>
        <c:axId val="167887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89152"/>
        <c:crosses val="autoZero"/>
        <c:auto val="1"/>
        <c:lblAlgn val="ctr"/>
        <c:lblOffset val="100"/>
        <c:noMultiLvlLbl val="0"/>
      </c:catAx>
      <c:valAx>
        <c:axId val="1678891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876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0.16437778506575904</c:v>
                </c:pt>
                <c:pt idx="2">
                  <c:v>0</c:v>
                </c:pt>
                <c:pt idx="3">
                  <c:v>0.2079797853114547</c:v>
                </c:pt>
                <c:pt idx="4">
                  <c:v>0.59026260413511633</c:v>
                </c:pt>
                <c:pt idx="5">
                  <c:v>3.8412291933418691E-2</c:v>
                </c:pt>
                <c:pt idx="6">
                  <c:v>1.7807140769513601E-2</c:v>
                </c:pt>
                <c:pt idx="7">
                  <c:v>0.11975164390006712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79264"/>
        <c:axId val="167989248"/>
      </c:barChart>
      <c:catAx>
        <c:axId val="16797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89248"/>
        <c:crosses val="autoZero"/>
        <c:auto val="1"/>
        <c:lblAlgn val="ctr"/>
        <c:lblOffset val="100"/>
        <c:noMultiLvlLbl val="0"/>
      </c:catAx>
      <c:valAx>
        <c:axId val="167989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79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416899.23699999996</c:v>
                </c:pt>
                <c:pt idx="1">
                  <c:v>333475.48499999993</c:v>
                </c:pt>
                <c:pt idx="2">
                  <c:v>308197.60099999997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34075.018000000004</c:v>
                </c:pt>
                <c:pt idx="1">
                  <c:v>30498.134999999991</c:v>
                </c:pt>
                <c:pt idx="2">
                  <c:v>28037.685000000005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64696.843000000015</c:v>
                </c:pt>
                <c:pt idx="1">
                  <c:v>110493.739</c:v>
                </c:pt>
                <c:pt idx="2">
                  <c:v>75147.667000000001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694.51</c:v>
                </c:pt>
                <c:pt idx="1">
                  <c:v>644.61799999999994</c:v>
                </c:pt>
                <c:pt idx="2">
                  <c:v>92.141999999999996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27685.721999999998</c:v>
                </c:pt>
                <c:pt idx="1">
                  <c:v>29717.550999999989</c:v>
                </c:pt>
                <c:pt idx="2">
                  <c:v>36925.777000000067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14752"/>
        <c:crosses val="autoZero"/>
        <c:auto val="1"/>
        <c:lblAlgn val="ctr"/>
        <c:lblOffset val="100"/>
        <c:noMultiLvlLbl val="0"/>
      </c:catAx>
      <c:valAx>
        <c:axId val="1683147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321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0.14668418242058123</c:v>
                </c:pt>
                <c:pt idx="2">
                  <c:v>0</c:v>
                </c:pt>
                <c:pt idx="3">
                  <c:v>0.10059936026403046</c:v>
                </c:pt>
                <c:pt idx="4">
                  <c:v>0.40490418022900554</c:v>
                </c:pt>
                <c:pt idx="5">
                  <c:v>0</c:v>
                </c:pt>
                <c:pt idx="6">
                  <c:v>9.2547980987880956E-3</c:v>
                </c:pt>
                <c:pt idx="7">
                  <c:v>0.11722379625373966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331520"/>
        <c:axId val="168341504"/>
      </c:barChart>
      <c:catAx>
        <c:axId val="16833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41504"/>
        <c:crosses val="autoZero"/>
        <c:auto val="1"/>
        <c:lblAlgn val="ctr"/>
        <c:lblOffset val="100"/>
        <c:noMultiLvlLbl val="0"/>
      </c:catAx>
      <c:valAx>
        <c:axId val="1683415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315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7088"/>
        <c:axId val="168138624"/>
      </c:barChart>
      <c:catAx>
        <c:axId val="16813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138624"/>
        <c:crosses val="autoZero"/>
        <c:auto val="1"/>
        <c:lblAlgn val="ctr"/>
        <c:lblOffset val="100"/>
        <c:noMultiLvlLbl val="0"/>
      </c:catAx>
      <c:valAx>
        <c:axId val="16813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1370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3754968.335</c:v>
                </c:pt>
                <c:pt idx="2">
                  <c:v>759998.75</c:v>
                </c:pt>
                <c:pt idx="3">
                  <c:v>38019.482999999993</c:v>
                </c:pt>
                <c:pt idx="4">
                  <c:v>94104.531000000017</c:v>
                </c:pt>
                <c:pt idx="5">
                  <c:v>0</c:v>
                </c:pt>
                <c:pt idx="6">
                  <c:v>44997.235999999997</c:v>
                </c:pt>
                <c:pt idx="7">
                  <c:v>59023.452000000092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0.24262845937807984</c:v>
                </c:pt>
                <c:pt idx="1">
                  <c:v>7.1393621915403563E-2</c:v>
                </c:pt>
                <c:pt idx="2">
                  <c:v>7.2355635940004825E-2</c:v>
                </c:pt>
                <c:pt idx="3">
                  <c:v>6.8946325602256595E-2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253312"/>
        <c:axId val="168254848"/>
      </c:barChart>
      <c:catAx>
        <c:axId val="1682533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5331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PVE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102184.87</c:v>
                </c:pt>
                <c:pt idx="1">
                  <c:v>77252.239999999991</c:v>
                </c:pt>
                <c:pt idx="2">
                  <c:v>49710.487000000001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488640"/>
        <c:axId val="135490176"/>
      </c:barChart>
      <c:catAx>
        <c:axId val="1354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90176"/>
        <c:crosses val="autoZero"/>
        <c:auto val="1"/>
        <c:lblAlgn val="ctr"/>
        <c:lblOffset val="100"/>
        <c:noMultiLvlLbl val="0"/>
      </c:catAx>
      <c:valAx>
        <c:axId val="135490176"/>
        <c:scaling>
          <c:orientation val="minMax"/>
          <c:max val="12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488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0.39834828386616095</c:v>
                </c:pt>
                <c:pt idx="2">
                  <c:v>0.61972863953061974</c:v>
                </c:pt>
                <c:pt idx="3">
                  <c:v>4.6730019182571664E-2</c:v>
                </c:pt>
                <c:pt idx="4">
                  <c:v>7.0831857147166569E-2</c:v>
                </c:pt>
                <c:pt idx="5">
                  <c:v>0</c:v>
                </c:pt>
                <c:pt idx="6">
                  <c:v>0.25573458285800477</c:v>
                </c:pt>
                <c:pt idx="7">
                  <c:v>7.9241618601976038E-2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271232"/>
        <c:axId val="168428672"/>
      </c:barChart>
      <c:catAx>
        <c:axId val="1682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28672"/>
        <c:crosses val="autoZero"/>
        <c:auto val="1"/>
        <c:lblAlgn val="ctr"/>
        <c:lblOffset val="100"/>
        <c:noMultiLvlLbl val="0"/>
      </c:catAx>
      <c:valAx>
        <c:axId val="168428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712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1442436.1540000001</c:v>
                </c:pt>
                <c:pt idx="1">
                  <c:v>1057817.3890000002</c:v>
                </c:pt>
                <c:pt idx="2">
                  <c:v>1254714.7919999997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403861.24</c:v>
                </c:pt>
                <c:pt idx="1">
                  <c:v>51861.79</c:v>
                </c:pt>
                <c:pt idx="2">
                  <c:v>304275.71999999997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15693.505999999998</c:v>
                </c:pt>
                <c:pt idx="1">
                  <c:v>12249.69</c:v>
                </c:pt>
                <c:pt idx="2">
                  <c:v>10076.286999999997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32759.844000000005</c:v>
                </c:pt>
                <c:pt idx="1">
                  <c:v>32894.859000000004</c:v>
                </c:pt>
                <c:pt idx="2">
                  <c:v>28449.828000000001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18399.261999999999</c:v>
                </c:pt>
                <c:pt idx="1">
                  <c:v>19960.859999999997</c:v>
                </c:pt>
                <c:pt idx="2">
                  <c:v>6637.1139999999987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17336.281000000043</c:v>
                </c:pt>
                <c:pt idx="1">
                  <c:v>19128.163000000008</c:v>
                </c:pt>
                <c:pt idx="2">
                  <c:v>22559.008000000045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490496"/>
        <c:axId val="168492032"/>
      </c:barChart>
      <c:catAx>
        <c:axId val="168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92032"/>
        <c:crosses val="autoZero"/>
        <c:auto val="1"/>
        <c:lblAlgn val="ctr"/>
        <c:lblOffset val="100"/>
        <c:noMultiLvlLbl val="0"/>
      </c:catAx>
      <c:valAx>
        <c:axId val="168492032"/>
        <c:scaling>
          <c:orientation val="minMax"/>
          <c:max val="2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49049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0.52031821375576082</c:v>
                </c:pt>
                <c:pt idx="2">
                  <c:v>0.55888268196356583</c:v>
                </c:pt>
                <c:pt idx="3">
                  <c:v>4.1299007221694523E-2</c:v>
                </c:pt>
                <c:pt idx="4">
                  <c:v>0.15220733600477507</c:v>
                </c:pt>
                <c:pt idx="5">
                  <c:v>0</c:v>
                </c:pt>
                <c:pt idx="6">
                  <c:v>0.29095861310830184</c:v>
                </c:pt>
                <c:pt idx="7">
                  <c:v>7.3349123217507126E-2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775040"/>
        <c:axId val="168780928"/>
      </c:barChart>
      <c:catAx>
        <c:axId val="16877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780928"/>
        <c:crosses val="autoZero"/>
        <c:auto val="1"/>
        <c:lblAlgn val="ctr"/>
        <c:lblOffset val="100"/>
        <c:noMultiLvlLbl val="0"/>
      </c:catAx>
      <c:valAx>
        <c:axId val="168780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75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1904"/>
        <c:axId val="168893440"/>
      </c:barChart>
      <c:catAx>
        <c:axId val="16889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93440"/>
        <c:crosses val="autoZero"/>
        <c:auto val="1"/>
        <c:lblAlgn val="ctr"/>
        <c:lblOffset val="100"/>
        <c:noMultiLvlLbl val="0"/>
      </c:catAx>
      <c:valAx>
        <c:axId val="168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19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63975.010999999999</c:v>
                </c:pt>
                <c:pt idx="2">
                  <c:v>0</c:v>
                </c:pt>
                <c:pt idx="3">
                  <c:v>31776.281000000003</c:v>
                </c:pt>
                <c:pt idx="4">
                  <c:v>9891.1699999999983</c:v>
                </c:pt>
                <c:pt idx="5">
                  <c:v>0</c:v>
                </c:pt>
                <c:pt idx="6">
                  <c:v>40.190000000000005</c:v>
                </c:pt>
                <c:pt idx="7">
                  <c:v>65018.310000000012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7.6485542848417673E-2</c:v>
                </c:pt>
                <c:pt idx="1">
                  <c:v>4.4120598888197096E-2</c:v>
                </c:pt>
                <c:pt idx="2">
                  <c:v>5.2541257357101856E-2</c:v>
                </c:pt>
                <c:pt idx="3">
                  <c:v>5.8683058628813595E-2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06464"/>
        <c:axId val="164208000"/>
      </c:barChart>
      <c:catAx>
        <c:axId val="16420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08000"/>
        <c:crosses val="autoZero"/>
        <c:auto val="1"/>
        <c:lblAlgn val="ctr"/>
        <c:lblOffset val="100"/>
        <c:noMultiLvlLbl val="0"/>
      </c:catAx>
      <c:valAx>
        <c:axId val="1642080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0646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1.3188216714135842E-2</c:v>
                </c:pt>
                <c:pt idx="2">
                  <c:v>0</c:v>
                </c:pt>
                <c:pt idx="3">
                  <c:v>3.3619872568511393E-2</c:v>
                </c:pt>
                <c:pt idx="4">
                  <c:v>6.906310112545673E-3</c:v>
                </c:pt>
                <c:pt idx="5">
                  <c:v>0</c:v>
                </c:pt>
                <c:pt idx="6">
                  <c:v>6.6290646478169436E-4</c:v>
                </c:pt>
                <c:pt idx="7">
                  <c:v>7.5741292548583944E-2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89312"/>
        <c:axId val="164959360"/>
      </c:barChart>
      <c:catAx>
        <c:axId val="16818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59360"/>
        <c:crosses val="autoZero"/>
        <c:auto val="1"/>
        <c:lblAlgn val="ctr"/>
        <c:lblOffset val="100"/>
        <c:noMultiLvlLbl val="0"/>
      </c:catAx>
      <c:valAx>
        <c:axId val="1649593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9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24845.903000000002</c:v>
                </c:pt>
                <c:pt idx="1">
                  <c:v>21487.721999999998</c:v>
                </c:pt>
                <c:pt idx="2">
                  <c:v>17641.385999999999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11057.659000000003</c:v>
                </c:pt>
                <c:pt idx="1">
                  <c:v>12019.616999999998</c:v>
                </c:pt>
                <c:pt idx="2">
                  <c:v>8699.0049999999992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3880.1259999999997</c:v>
                </c:pt>
                <c:pt idx="1">
                  <c:v>3864.1239999999993</c:v>
                </c:pt>
                <c:pt idx="2">
                  <c:v>2146.92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15.765000000000001</c:v>
                </c:pt>
                <c:pt idx="1">
                  <c:v>20.728000000000002</c:v>
                </c:pt>
                <c:pt idx="2">
                  <c:v>3.6970000000000001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18557.288</c:v>
                </c:pt>
                <c:pt idx="1">
                  <c:v>20033.825999999994</c:v>
                </c:pt>
                <c:pt idx="2">
                  <c:v>26427.196000000022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012992"/>
        <c:axId val="165014528"/>
      </c:barChart>
      <c:catAx>
        <c:axId val="165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14528"/>
        <c:crosses val="autoZero"/>
        <c:auto val="1"/>
        <c:lblAlgn val="ctr"/>
        <c:lblOffset val="100"/>
        <c:noMultiLvlLbl val="0"/>
      </c:catAx>
      <c:valAx>
        <c:axId val="165014528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1299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8.8648852610164943E-3</c:v>
                </c:pt>
                <c:pt idx="2">
                  <c:v>0</c:v>
                </c:pt>
                <c:pt idx="3">
                  <c:v>3.4517272591465663E-2</c:v>
                </c:pt>
                <c:pt idx="4">
                  <c:v>1.5998258741338929E-2</c:v>
                </c:pt>
                <c:pt idx="5">
                  <c:v>0</c:v>
                </c:pt>
                <c:pt idx="6">
                  <c:v>2.598743322994918E-4</c:v>
                </c:pt>
                <c:pt idx="7">
                  <c:v>8.0799002260729669E-2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20960"/>
        <c:axId val="167347328"/>
      </c:barChart>
      <c:catAx>
        <c:axId val="16732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7328"/>
        <c:crosses val="autoZero"/>
        <c:auto val="1"/>
        <c:lblAlgn val="ctr"/>
        <c:lblOffset val="100"/>
        <c:noMultiLvlLbl val="0"/>
      </c:catAx>
      <c:valAx>
        <c:axId val="167347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20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4704"/>
        <c:axId val="168586240"/>
      </c:barChart>
      <c:catAx>
        <c:axId val="16858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586240"/>
        <c:crosses val="autoZero"/>
        <c:auto val="1"/>
        <c:lblAlgn val="ctr"/>
        <c:lblOffset val="100"/>
        <c:noMultiLvlLbl val="0"/>
      </c:catAx>
      <c:valAx>
        <c:axId val="16858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5847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59840"/>
        <c:axId val="159861376"/>
      </c:barChart>
      <c:catAx>
        <c:axId val="1598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61376"/>
        <c:crosses val="autoZero"/>
        <c:auto val="1"/>
        <c:lblAlgn val="ctr"/>
        <c:lblOffset val="100"/>
        <c:noMultiLvlLbl val="0"/>
      </c:catAx>
      <c:valAx>
        <c:axId val="159861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859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Přeshraniční fyzi</a:t>
            </a:r>
            <a:r>
              <a:rPr lang="cs-CZ" sz="1000"/>
              <a:t>cké</a:t>
            </a:r>
            <a:r>
              <a:rPr lang="en-US" sz="1000"/>
              <a:t> toky (GWh)</a:t>
            </a:r>
          </a:p>
        </c:rich>
      </c:tx>
      <c:layout>
        <c:manualLayout>
          <c:xMode val="edge"/>
          <c:yMode val="edge"/>
          <c:x val="0.28978100932131845"/>
          <c:y val="1.42857089292429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-2306.5940000000001</c:v>
                </c:pt>
                <c:pt idx="1">
                  <c:v>-1510.6580000000001</c:v>
                </c:pt>
                <c:pt idx="2">
                  <c:v>-1839.1179999999999</c:v>
                </c:pt>
                <c:pt idx="3">
                  <c:v>-1812.2159999999999</c:v>
                </c:pt>
                <c:pt idx="4">
                  <c:v>-1182.8890000000001</c:v>
                </c:pt>
                <c:pt idx="5">
                  <c:v>-1353.3890000000001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-1.4309430000000001</c:v>
                </c:pt>
                <c:pt idx="1">
                  <c:v>-12.296884</c:v>
                </c:pt>
                <c:pt idx="2">
                  <c:v>-40.107627000000001</c:v>
                </c:pt>
                <c:pt idx="3">
                  <c:v>-19.266117000000005</c:v>
                </c:pt>
                <c:pt idx="4">
                  <c:v>-25.186180999999998</c:v>
                </c:pt>
                <c:pt idx="5">
                  <c:v>-18.626767000000001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1159.1009999999999</c:v>
                </c:pt>
                <c:pt idx="1">
                  <c:v>860.995</c:v>
                </c:pt>
                <c:pt idx="2">
                  <c:v>1160.2090000000001</c:v>
                </c:pt>
                <c:pt idx="3">
                  <c:v>1450.2340000000002</c:v>
                </c:pt>
                <c:pt idx="4">
                  <c:v>1150.4580000000001</c:v>
                </c:pt>
                <c:pt idx="5">
                  <c:v>849.03099999999995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17.155982999999999</c:v>
                </c:pt>
                <c:pt idx="1">
                  <c:v>4.8389110000000004</c:v>
                </c:pt>
                <c:pt idx="2">
                  <c:v>0.173813</c:v>
                </c:pt>
                <c:pt idx="3">
                  <c:v>9.2565000000000008E-2</c:v>
                </c:pt>
                <c:pt idx="4">
                  <c:v>0.20384099999999997</c:v>
                </c:pt>
                <c:pt idx="5">
                  <c:v>0.11799000000000001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8744832"/>
        <c:axId val="168746368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Saldo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'8'!$B$6:$G$6</c:f>
              <c:numCache>
                <c:formatCode>#\ ##0.0</c:formatCode>
                <c:ptCount val="6"/>
                <c:pt idx="0">
                  <c:v>-1131.7679599999999</c:v>
                </c:pt>
                <c:pt idx="1">
                  <c:v>-657.12097300000016</c:v>
                </c:pt>
                <c:pt idx="2">
                  <c:v>-718.84281399999986</c:v>
                </c:pt>
                <c:pt idx="3">
                  <c:v>-381.15555199999972</c:v>
                </c:pt>
                <c:pt idx="4">
                  <c:v>-57.413340000000062</c:v>
                </c:pt>
                <c:pt idx="5">
                  <c:v>-522.86677700000018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9696"/>
        <c:axId val="168748160"/>
      </c:lineChart>
      <c:catAx>
        <c:axId val="16874483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746368"/>
        <c:crosses val="autoZero"/>
        <c:auto val="1"/>
        <c:lblAlgn val="ctr"/>
        <c:lblOffset val="100"/>
        <c:noMultiLvlLbl val="0"/>
      </c:catAx>
      <c:valAx>
        <c:axId val="168746368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4832"/>
        <c:crosses val="autoZero"/>
        <c:crossBetween val="between"/>
        <c:majorUnit val="500"/>
        <c:minorUnit val="500"/>
      </c:valAx>
      <c:valAx>
        <c:axId val="168748160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8749696"/>
        <c:crosses val="max"/>
        <c:crossBetween val="between"/>
        <c:majorUnit val="500"/>
        <c:minorUnit val="500"/>
      </c:valAx>
      <c:catAx>
        <c:axId val="1687496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8748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2975960786358652E-3"/>
          <c:y val="0.8907336030509998"/>
          <c:w val="0.99070240392136411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35200"/>
        <c:axId val="169236736"/>
      </c:barChart>
      <c:catAx>
        <c:axId val="16923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36736"/>
        <c:crosses val="autoZero"/>
        <c:auto val="1"/>
        <c:lblAlgn val="ctr"/>
        <c:lblOffset val="100"/>
        <c:noMultiLvlLbl val="0"/>
      </c:catAx>
      <c:valAx>
        <c:axId val="169236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35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138789682539677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189394.82360424471</c:v>
                </c:pt>
                <c:pt idx="1">
                  <c:v>168175.51663780498</c:v>
                </c:pt>
                <c:pt idx="2">
                  <c:v>169195.71038202665</c:v>
                </c:pt>
                <c:pt idx="3">
                  <c:v>166164.92279488529</c:v>
                </c:pt>
                <c:pt idx="4">
                  <c:v>168923.43383417933</c:v>
                </c:pt>
                <c:pt idx="5">
                  <c:v>213060.67597921862</c:v>
                </c:pt>
                <c:pt idx="6">
                  <c:v>222316.50903958787</c:v>
                </c:pt>
                <c:pt idx="7">
                  <c:v>221520.50163703386</c:v>
                </c:pt>
                <c:pt idx="8">
                  <c:v>212344.31127176792</c:v>
                </c:pt>
                <c:pt idx="9">
                  <c:v>182420.92460273029</c:v>
                </c:pt>
                <c:pt idx="10">
                  <c:v>171025.61031001058</c:v>
                </c:pt>
                <c:pt idx="11">
                  <c:v>209586.94998919888</c:v>
                </c:pt>
                <c:pt idx="12">
                  <c:v>216543.65857495545</c:v>
                </c:pt>
                <c:pt idx="13">
                  <c:v>215715.89759369084</c:v>
                </c:pt>
                <c:pt idx="14">
                  <c:v>219688.41557910753</c:v>
                </c:pt>
                <c:pt idx="15">
                  <c:v>218766.97920344106</c:v>
                </c:pt>
                <c:pt idx="16">
                  <c:v>191389.13090386108</c:v>
                </c:pt>
                <c:pt idx="17">
                  <c:v>181231.82786324114</c:v>
                </c:pt>
                <c:pt idx="18">
                  <c:v>211179.16152383469</c:v>
                </c:pt>
                <c:pt idx="19">
                  <c:v>207967.06013080094</c:v>
                </c:pt>
                <c:pt idx="20">
                  <c:v>206790.71528747509</c:v>
                </c:pt>
                <c:pt idx="21">
                  <c:v>208803.73607840468</c:v>
                </c:pt>
                <c:pt idx="22">
                  <c:v>203513.2073917388</c:v>
                </c:pt>
                <c:pt idx="23">
                  <c:v>176020.820248003</c:v>
                </c:pt>
                <c:pt idx="24">
                  <c:v>172321.47525532602</c:v>
                </c:pt>
                <c:pt idx="25">
                  <c:v>205522.47418930792</c:v>
                </c:pt>
                <c:pt idx="26">
                  <c:v>205416.35875953187</c:v>
                </c:pt>
                <c:pt idx="27">
                  <c:v>200707.42689963759</c:v>
                </c:pt>
                <c:pt idx="28">
                  <c:v>200425.79112602092</c:v>
                </c:pt>
                <c:pt idx="29">
                  <c:v>191024.62931645618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3120"/>
        <c:axId val="169287680"/>
      </c:scatterChart>
      <c:valAx>
        <c:axId val="169253120"/>
        <c:scaling>
          <c:orientation val="minMax"/>
          <c:max val="44316"/>
          <c:min val="44287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287680"/>
        <c:crosses val="autoZero"/>
        <c:crossBetween val="midCat"/>
        <c:majorUnit val="1"/>
      </c:valAx>
      <c:valAx>
        <c:axId val="1692876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53120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8630125661375663"/>
          <c:y val="4.54901642888024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8829.9052009925599</c:v>
                </c:pt>
                <c:pt idx="1">
                  <c:v>8117.4107418227604</c:v>
                </c:pt>
                <c:pt idx="2">
                  <c:v>8144.3163422913904</c:v>
                </c:pt>
                <c:pt idx="3">
                  <c:v>7790.3387873253796</c:v>
                </c:pt>
                <c:pt idx="4">
                  <c:v>7846.7348980285797</c:v>
                </c:pt>
                <c:pt idx="5">
                  <c:v>10033.703192053301</c:v>
                </c:pt>
                <c:pt idx="6">
                  <c:v>10220.572181650001</c:v>
                </c:pt>
                <c:pt idx="7">
                  <c:v>10277.667361284801</c:v>
                </c:pt>
                <c:pt idx="8">
                  <c:v>9875.0811963320994</c:v>
                </c:pt>
                <c:pt idx="9">
                  <c:v>8488.2001744532899</c:v>
                </c:pt>
                <c:pt idx="10">
                  <c:v>7894.6405566774101</c:v>
                </c:pt>
                <c:pt idx="11">
                  <c:v>9785.9560206922306</c:v>
                </c:pt>
                <c:pt idx="12">
                  <c:v>10028.597575613599</c:v>
                </c:pt>
                <c:pt idx="13">
                  <c:v>9907.0296175721996</c:v>
                </c:pt>
                <c:pt idx="14">
                  <c:v>10063.2906712147</c:v>
                </c:pt>
                <c:pt idx="15">
                  <c:v>10255.417607760101</c:v>
                </c:pt>
                <c:pt idx="16">
                  <c:v>9169.7147527319903</c:v>
                </c:pt>
                <c:pt idx="17">
                  <c:v>8438.8005098480899</c:v>
                </c:pt>
                <c:pt idx="18">
                  <c:v>9868.6786828300792</c:v>
                </c:pt>
                <c:pt idx="19">
                  <c:v>9595.8037857703202</c:v>
                </c:pt>
                <c:pt idx="20">
                  <c:v>9526.0546543185392</c:v>
                </c:pt>
                <c:pt idx="21">
                  <c:v>9745.1509555094999</c:v>
                </c:pt>
                <c:pt idx="22">
                  <c:v>9449.2306087126999</c:v>
                </c:pt>
                <c:pt idx="23">
                  <c:v>8113.0717600921598</c:v>
                </c:pt>
                <c:pt idx="24">
                  <c:v>7935.61353048004</c:v>
                </c:pt>
                <c:pt idx="25">
                  <c:v>9498.9003155519804</c:v>
                </c:pt>
                <c:pt idx="26">
                  <c:v>9480.2621500167297</c:v>
                </c:pt>
                <c:pt idx="27">
                  <c:v>9293.4656654234805</c:v>
                </c:pt>
                <c:pt idx="28">
                  <c:v>9396.8207154670508</c:v>
                </c:pt>
                <c:pt idx="29">
                  <c:v>9006.7648076163205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6752.2063883126002</c:v>
                </c:pt>
                <c:pt idx="1">
                  <c:v>6103.0498485367298</c:v>
                </c:pt>
                <c:pt idx="2">
                  <c:v>5966.75413437516</c:v>
                </c:pt>
                <c:pt idx="3">
                  <c:v>6123.5121246560502</c:v>
                </c:pt>
                <c:pt idx="4">
                  <c:v>6226.2861353745802</c:v>
                </c:pt>
                <c:pt idx="5">
                  <c:v>6976.3389986123302</c:v>
                </c:pt>
                <c:pt idx="6">
                  <c:v>7864.3481360757696</c:v>
                </c:pt>
                <c:pt idx="7">
                  <c:v>7834.7221213003304</c:v>
                </c:pt>
                <c:pt idx="8">
                  <c:v>7564.9763181948201</c:v>
                </c:pt>
                <c:pt idx="9">
                  <c:v>6855.73269144604</c:v>
                </c:pt>
                <c:pt idx="10">
                  <c:v>6385.99634143187</c:v>
                </c:pt>
                <c:pt idx="11">
                  <c:v>6910.2313747621602</c:v>
                </c:pt>
                <c:pt idx="12">
                  <c:v>7511.8462741326202</c:v>
                </c:pt>
                <c:pt idx="13">
                  <c:v>7592.8229989562797</c:v>
                </c:pt>
                <c:pt idx="14">
                  <c:v>7705.5957215539802</c:v>
                </c:pt>
                <c:pt idx="15">
                  <c:v>7675.6062577843904</c:v>
                </c:pt>
                <c:pt idx="16">
                  <c:v>7003.5001178778602</c:v>
                </c:pt>
                <c:pt idx="17">
                  <c:v>6580.14122608455</c:v>
                </c:pt>
                <c:pt idx="18">
                  <c:v>7269.6123188422798</c:v>
                </c:pt>
                <c:pt idx="19">
                  <c:v>7491.1642020005302</c:v>
                </c:pt>
                <c:pt idx="20">
                  <c:v>7307.4469570602296</c:v>
                </c:pt>
                <c:pt idx="21">
                  <c:v>7353.4290872896199</c:v>
                </c:pt>
                <c:pt idx="22">
                  <c:v>7372.25307832214</c:v>
                </c:pt>
                <c:pt idx="23">
                  <c:v>6729.1409999822799</c:v>
                </c:pt>
                <c:pt idx="24">
                  <c:v>6268.3448695900497</c:v>
                </c:pt>
                <c:pt idx="25">
                  <c:v>7164.7939692033997</c:v>
                </c:pt>
                <c:pt idx="26">
                  <c:v>7438.8483745002004</c:v>
                </c:pt>
                <c:pt idx="27">
                  <c:v>7208.5493671561298</c:v>
                </c:pt>
                <c:pt idx="28">
                  <c:v>6997.4322182688502</c:v>
                </c:pt>
                <c:pt idx="29">
                  <c:v>6846.8053672875303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'9.1'!$C$6</c:f>
              <c:numCache>
                <c:formatCode>d/\ m/</c:formatCode>
                <c:ptCount val="1"/>
                <c:pt idx="0">
                  <c:v>44214</c:v>
                </c:pt>
              </c:numCache>
            </c:numRef>
          </c:xVal>
          <c:yVal>
            <c:numRef>
              <c:f>'9.1'!$C$5</c:f>
              <c:numCache>
                <c:formatCode>#\ ##0.0</c:formatCode>
                <c:ptCount val="1"/>
                <c:pt idx="0">
                  <c:v>11732.7382845231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'9.1'!$C$9</c:f>
              <c:numCache>
                <c:formatCode>d/\ m/</c:formatCode>
                <c:ptCount val="1"/>
                <c:pt idx="0">
                  <c:v>44198</c:v>
                </c:pt>
              </c:numCache>
            </c:numRef>
          </c:xVal>
          <c:yVal>
            <c:numRef>
              <c:f>'9.1'!$C$8</c:f>
              <c:numCache>
                <c:formatCode>#\ ##0.0</c:formatCode>
                <c:ptCount val="1"/>
                <c:pt idx="0">
                  <c:v>6461.1683554577903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23520"/>
        <c:axId val="169325696"/>
      </c:scatterChart>
      <c:valAx>
        <c:axId val="169323520"/>
        <c:scaling>
          <c:orientation val="minMax"/>
          <c:max val="44316"/>
          <c:min val="44287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325696"/>
        <c:crosses val="autoZero"/>
        <c:crossBetween val="midCat"/>
        <c:majorUnit val="1"/>
      </c:valAx>
      <c:valAx>
        <c:axId val="169325696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235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6950231481481484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44317</c:v>
                </c:pt>
                <c:pt idx="1">
                  <c:v>44318</c:v>
                </c:pt>
                <c:pt idx="2">
                  <c:v>44319</c:v>
                </c:pt>
                <c:pt idx="3">
                  <c:v>44320</c:v>
                </c:pt>
                <c:pt idx="4">
                  <c:v>44321</c:v>
                </c:pt>
                <c:pt idx="5">
                  <c:v>44322</c:v>
                </c:pt>
                <c:pt idx="6">
                  <c:v>44323</c:v>
                </c:pt>
                <c:pt idx="7">
                  <c:v>44324</c:v>
                </c:pt>
                <c:pt idx="8">
                  <c:v>44325</c:v>
                </c:pt>
                <c:pt idx="9">
                  <c:v>44326</c:v>
                </c:pt>
                <c:pt idx="10">
                  <c:v>44327</c:v>
                </c:pt>
                <c:pt idx="11">
                  <c:v>44328</c:v>
                </c:pt>
                <c:pt idx="12">
                  <c:v>44329</c:v>
                </c:pt>
                <c:pt idx="13">
                  <c:v>44330</c:v>
                </c:pt>
                <c:pt idx="14">
                  <c:v>44331</c:v>
                </c:pt>
                <c:pt idx="15">
                  <c:v>44332</c:v>
                </c:pt>
                <c:pt idx="16">
                  <c:v>44333</c:v>
                </c:pt>
                <c:pt idx="17">
                  <c:v>44334</c:v>
                </c:pt>
                <c:pt idx="18">
                  <c:v>44335</c:v>
                </c:pt>
                <c:pt idx="19">
                  <c:v>44336</c:v>
                </c:pt>
                <c:pt idx="20">
                  <c:v>44337</c:v>
                </c:pt>
                <c:pt idx="21">
                  <c:v>44338</c:v>
                </c:pt>
                <c:pt idx="22">
                  <c:v>44339</c:v>
                </c:pt>
                <c:pt idx="23">
                  <c:v>44340</c:v>
                </c:pt>
                <c:pt idx="24">
                  <c:v>44341</c:v>
                </c:pt>
                <c:pt idx="25">
                  <c:v>44342</c:v>
                </c:pt>
                <c:pt idx="26">
                  <c:v>44343</c:v>
                </c:pt>
                <c:pt idx="27">
                  <c:v>44344</c:v>
                </c:pt>
                <c:pt idx="28">
                  <c:v>44345</c:v>
                </c:pt>
                <c:pt idx="29">
                  <c:v>44346</c:v>
                </c:pt>
                <c:pt idx="30">
                  <c:v>44347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7758.7021415694699</c:v>
                </c:pt>
                <c:pt idx="1">
                  <c:v>8088.8704926262699</c:v>
                </c:pt>
                <c:pt idx="2">
                  <c:v>9248.8755303841408</c:v>
                </c:pt>
                <c:pt idx="3">
                  <c:v>9148.6256393171898</c:v>
                </c:pt>
                <c:pt idx="4">
                  <c:v>9362.3223154102998</c:v>
                </c:pt>
                <c:pt idx="5">
                  <c:v>9326.8192104758691</c:v>
                </c:pt>
                <c:pt idx="6">
                  <c:v>9337.2735707346492</c:v>
                </c:pt>
                <c:pt idx="7">
                  <c:v>7746.1814723095204</c:v>
                </c:pt>
                <c:pt idx="8">
                  <c:v>7296.5416612474501</c:v>
                </c:pt>
                <c:pt idx="9">
                  <c:v>8701.6540993511007</c:v>
                </c:pt>
                <c:pt idx="10">
                  <c:v>8773.0360913396107</c:v>
                </c:pt>
                <c:pt idx="11">
                  <c:v>8938.2236263636496</c:v>
                </c:pt>
                <c:pt idx="12">
                  <c:v>9255.4567945112194</c:v>
                </c:pt>
                <c:pt idx="13">
                  <c:v>9059.9040217191396</c:v>
                </c:pt>
                <c:pt idx="14">
                  <c:v>7722.9863439707196</c:v>
                </c:pt>
                <c:pt idx="15">
                  <c:v>7625.0112247557299</c:v>
                </c:pt>
                <c:pt idx="16">
                  <c:v>9057.3241975581896</c:v>
                </c:pt>
                <c:pt idx="17">
                  <c:v>9090.32637425129</c:v>
                </c:pt>
                <c:pt idx="18">
                  <c:v>8950.2644016919603</c:v>
                </c:pt>
                <c:pt idx="19">
                  <c:v>8944.6703147195803</c:v>
                </c:pt>
                <c:pt idx="20">
                  <c:v>8791.8852861218893</c:v>
                </c:pt>
                <c:pt idx="21">
                  <c:v>8064.8646644676401</c:v>
                </c:pt>
                <c:pt idx="22">
                  <c:v>7748.4946956995</c:v>
                </c:pt>
                <c:pt idx="23">
                  <c:v>8914.8056877967701</c:v>
                </c:pt>
                <c:pt idx="24">
                  <c:v>9214.6275722308801</c:v>
                </c:pt>
                <c:pt idx="25">
                  <c:v>9003.6378754697107</c:v>
                </c:pt>
                <c:pt idx="26">
                  <c:v>9030.9333259742198</c:v>
                </c:pt>
                <c:pt idx="27">
                  <c:v>8968.0325473944395</c:v>
                </c:pt>
                <c:pt idx="28">
                  <c:v>7874.8732313406599</c:v>
                </c:pt>
                <c:pt idx="29">
                  <c:v>7692.2323173328105</c:v>
                </c:pt>
                <c:pt idx="30">
                  <c:v>8846.0780267319005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44317</c:v>
                </c:pt>
                <c:pt idx="1">
                  <c:v>44318</c:v>
                </c:pt>
                <c:pt idx="2">
                  <c:v>44319</c:v>
                </c:pt>
                <c:pt idx="3">
                  <c:v>44320</c:v>
                </c:pt>
                <c:pt idx="4">
                  <c:v>44321</c:v>
                </c:pt>
                <c:pt idx="5">
                  <c:v>44322</c:v>
                </c:pt>
                <c:pt idx="6">
                  <c:v>44323</c:v>
                </c:pt>
                <c:pt idx="7">
                  <c:v>44324</c:v>
                </c:pt>
                <c:pt idx="8">
                  <c:v>44325</c:v>
                </c:pt>
                <c:pt idx="9">
                  <c:v>44326</c:v>
                </c:pt>
                <c:pt idx="10">
                  <c:v>44327</c:v>
                </c:pt>
                <c:pt idx="11">
                  <c:v>44328</c:v>
                </c:pt>
                <c:pt idx="12">
                  <c:v>44329</c:v>
                </c:pt>
                <c:pt idx="13">
                  <c:v>44330</c:v>
                </c:pt>
                <c:pt idx="14">
                  <c:v>44331</c:v>
                </c:pt>
                <c:pt idx="15">
                  <c:v>44332</c:v>
                </c:pt>
                <c:pt idx="16">
                  <c:v>44333</c:v>
                </c:pt>
                <c:pt idx="17">
                  <c:v>44334</c:v>
                </c:pt>
                <c:pt idx="18">
                  <c:v>44335</c:v>
                </c:pt>
                <c:pt idx="19">
                  <c:v>44336</c:v>
                </c:pt>
                <c:pt idx="20">
                  <c:v>44337</c:v>
                </c:pt>
                <c:pt idx="21">
                  <c:v>44338</c:v>
                </c:pt>
                <c:pt idx="22">
                  <c:v>44339</c:v>
                </c:pt>
                <c:pt idx="23">
                  <c:v>44340</c:v>
                </c:pt>
                <c:pt idx="24">
                  <c:v>44341</c:v>
                </c:pt>
                <c:pt idx="25">
                  <c:v>44342</c:v>
                </c:pt>
                <c:pt idx="26">
                  <c:v>44343</c:v>
                </c:pt>
                <c:pt idx="27">
                  <c:v>44344</c:v>
                </c:pt>
                <c:pt idx="28">
                  <c:v>44345</c:v>
                </c:pt>
                <c:pt idx="29">
                  <c:v>44346</c:v>
                </c:pt>
                <c:pt idx="30">
                  <c:v>44347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6150.7709189863399</c:v>
                </c:pt>
                <c:pt idx="1">
                  <c:v>5856.7212972734396</c:v>
                </c:pt>
                <c:pt idx="2">
                  <c:v>6791.9302423128702</c:v>
                </c:pt>
                <c:pt idx="3">
                  <c:v>7104.5529244669497</c:v>
                </c:pt>
                <c:pt idx="4">
                  <c:v>6921.5061790390801</c:v>
                </c:pt>
                <c:pt idx="5">
                  <c:v>7148.6147797368403</c:v>
                </c:pt>
                <c:pt idx="6">
                  <c:v>7034.4101300116299</c:v>
                </c:pt>
                <c:pt idx="7">
                  <c:v>6455.4531969714599</c:v>
                </c:pt>
                <c:pt idx="8">
                  <c:v>5950.2421601072501</c:v>
                </c:pt>
                <c:pt idx="9">
                  <c:v>6359.0746458849399</c:v>
                </c:pt>
                <c:pt idx="10">
                  <c:v>6370.2123291858397</c:v>
                </c:pt>
                <c:pt idx="11">
                  <c:v>6369.6799269024204</c:v>
                </c:pt>
                <c:pt idx="12">
                  <c:v>6446.9275911221703</c:v>
                </c:pt>
                <c:pt idx="13">
                  <c:v>6508.9358511447699</c:v>
                </c:pt>
                <c:pt idx="14">
                  <c:v>5967.4454224277397</c:v>
                </c:pt>
                <c:pt idx="15">
                  <c:v>5596.6009282798304</c:v>
                </c:pt>
                <c:pt idx="16">
                  <c:v>6356.2675793562103</c:v>
                </c:pt>
                <c:pt idx="17">
                  <c:v>6706.0864935756399</c:v>
                </c:pt>
                <c:pt idx="18">
                  <c:v>6690.9256733952798</c:v>
                </c:pt>
                <c:pt idx="19">
                  <c:v>6755.8483322951897</c:v>
                </c:pt>
                <c:pt idx="20">
                  <c:v>6622.2417976747001</c:v>
                </c:pt>
                <c:pt idx="21">
                  <c:v>6032.6486945537299</c:v>
                </c:pt>
                <c:pt idx="22">
                  <c:v>5630.3832003637499</c:v>
                </c:pt>
                <c:pt idx="23">
                  <c:v>6471.2229476723496</c:v>
                </c:pt>
                <c:pt idx="24">
                  <c:v>6599.8569199322001</c:v>
                </c:pt>
                <c:pt idx="25">
                  <c:v>6782.20352639873</c:v>
                </c:pt>
                <c:pt idx="26">
                  <c:v>6738.2826475919801</c:v>
                </c:pt>
                <c:pt idx="27">
                  <c:v>6651.4265454164797</c:v>
                </c:pt>
                <c:pt idx="28">
                  <c:v>6083.1402563370802</c:v>
                </c:pt>
                <c:pt idx="29">
                  <c:v>5635.2530307323404</c:v>
                </c:pt>
                <c:pt idx="30">
                  <c:v>6451.6015984809101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'9.1'!$D$6</c:f>
              <c:numCache>
                <c:formatCode>d/\ m/</c:formatCode>
                <c:ptCount val="1"/>
                <c:pt idx="0">
                  <c:v>44242</c:v>
                </c:pt>
              </c:numCache>
            </c:numRef>
          </c:xVal>
          <c:yVal>
            <c:numRef>
              <c:f>'9.1'!$D$5</c:f>
              <c:numCache>
                <c:formatCode>#\ ##0.0</c:formatCode>
                <c:ptCount val="1"/>
                <c:pt idx="0">
                  <c:v>12107.0776459643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'9.1'!$D$9</c:f>
              <c:numCache>
                <c:formatCode>d/\ m/</c:formatCode>
                <c:ptCount val="1"/>
                <c:pt idx="0">
                  <c:v>44255</c:v>
                </c:pt>
              </c:numCache>
            </c:numRef>
          </c:xVal>
          <c:yVal>
            <c:numRef>
              <c:f>'9.1'!$D$8</c:f>
              <c:numCache>
                <c:formatCode>#\ ##0.0</c:formatCode>
                <c:ptCount val="1"/>
                <c:pt idx="0">
                  <c:v>6794.6415893984904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31424"/>
        <c:axId val="169433344"/>
      </c:scatterChart>
      <c:valAx>
        <c:axId val="169431424"/>
        <c:scaling>
          <c:orientation val="minMax"/>
          <c:max val="44347"/>
          <c:min val="44317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433344"/>
        <c:crosses val="autoZero"/>
        <c:crossBetween val="midCat"/>
        <c:majorUnit val="1"/>
      </c:valAx>
      <c:valAx>
        <c:axId val="169433344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314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7370205026455027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44348</c:v>
                </c:pt>
                <c:pt idx="1">
                  <c:v>44349</c:v>
                </c:pt>
                <c:pt idx="2">
                  <c:v>44350</c:v>
                </c:pt>
                <c:pt idx="3">
                  <c:v>44351</c:v>
                </c:pt>
                <c:pt idx="4">
                  <c:v>44352</c:v>
                </c:pt>
                <c:pt idx="5">
                  <c:v>44353</c:v>
                </c:pt>
                <c:pt idx="6">
                  <c:v>44354</c:v>
                </c:pt>
                <c:pt idx="7">
                  <c:v>44355</c:v>
                </c:pt>
                <c:pt idx="8">
                  <c:v>44356</c:v>
                </c:pt>
                <c:pt idx="9">
                  <c:v>44357</c:v>
                </c:pt>
                <c:pt idx="10">
                  <c:v>44358</c:v>
                </c:pt>
                <c:pt idx="11">
                  <c:v>44359</c:v>
                </c:pt>
                <c:pt idx="12">
                  <c:v>44360</c:v>
                </c:pt>
                <c:pt idx="13">
                  <c:v>44361</c:v>
                </c:pt>
                <c:pt idx="14">
                  <c:v>44362</c:v>
                </c:pt>
                <c:pt idx="15">
                  <c:v>44363</c:v>
                </c:pt>
                <c:pt idx="16">
                  <c:v>44364</c:v>
                </c:pt>
                <c:pt idx="17">
                  <c:v>44365</c:v>
                </c:pt>
                <c:pt idx="18">
                  <c:v>44366</c:v>
                </c:pt>
                <c:pt idx="19">
                  <c:v>44367</c:v>
                </c:pt>
                <c:pt idx="20">
                  <c:v>44368</c:v>
                </c:pt>
                <c:pt idx="21">
                  <c:v>44369</c:v>
                </c:pt>
                <c:pt idx="22">
                  <c:v>44370</c:v>
                </c:pt>
                <c:pt idx="23">
                  <c:v>44371</c:v>
                </c:pt>
                <c:pt idx="24">
                  <c:v>44372</c:v>
                </c:pt>
                <c:pt idx="25">
                  <c:v>44373</c:v>
                </c:pt>
                <c:pt idx="26">
                  <c:v>44374</c:v>
                </c:pt>
                <c:pt idx="27">
                  <c:v>44375</c:v>
                </c:pt>
                <c:pt idx="28">
                  <c:v>44376</c:v>
                </c:pt>
                <c:pt idx="29">
                  <c:v>44377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8892.5722213572699</c:v>
                </c:pt>
                <c:pt idx="1">
                  <c:v>8852.7008284552303</c:v>
                </c:pt>
                <c:pt idx="2">
                  <c:v>8868.3965026646692</c:v>
                </c:pt>
                <c:pt idx="3">
                  <c:v>8803.2382127143901</c:v>
                </c:pt>
                <c:pt idx="4">
                  <c:v>7755.9879829624097</c:v>
                </c:pt>
                <c:pt idx="5">
                  <c:v>7428.10171982463</c:v>
                </c:pt>
                <c:pt idx="6">
                  <c:v>8998.0336803066602</c:v>
                </c:pt>
                <c:pt idx="7">
                  <c:v>9047.4481151326199</c:v>
                </c:pt>
                <c:pt idx="8">
                  <c:v>9010.5392364363906</c:v>
                </c:pt>
                <c:pt idx="9">
                  <c:v>9028.3465662598592</c:v>
                </c:pt>
                <c:pt idx="10">
                  <c:v>8967.3070069604</c:v>
                </c:pt>
                <c:pt idx="11">
                  <c:v>7664.7545162471097</c:v>
                </c:pt>
                <c:pt idx="12">
                  <c:v>7324.8984446058303</c:v>
                </c:pt>
                <c:pt idx="13">
                  <c:v>8806.6902104399906</c:v>
                </c:pt>
                <c:pt idx="14">
                  <c:v>8967.2802546423009</c:v>
                </c:pt>
                <c:pt idx="15">
                  <c:v>9174.8596767430499</c:v>
                </c:pt>
                <c:pt idx="16">
                  <c:v>9556.2910678225908</c:v>
                </c:pt>
                <c:pt idx="17">
                  <c:v>9062.7041194329304</c:v>
                </c:pt>
                <c:pt idx="18">
                  <c:v>7794.97568991546</c:v>
                </c:pt>
                <c:pt idx="19">
                  <c:v>7622.3892060848902</c:v>
                </c:pt>
                <c:pt idx="20">
                  <c:v>9419.2481341107796</c:v>
                </c:pt>
                <c:pt idx="21">
                  <c:v>9130.6525996335295</c:v>
                </c:pt>
                <c:pt idx="22">
                  <c:v>9058.0563513402503</c:v>
                </c:pt>
                <c:pt idx="23">
                  <c:v>9067.5725646338306</c:v>
                </c:pt>
                <c:pt idx="24">
                  <c:v>8763.3149834160795</c:v>
                </c:pt>
                <c:pt idx="25">
                  <c:v>7580.3999537258296</c:v>
                </c:pt>
                <c:pt idx="26">
                  <c:v>7336.6168306468398</c:v>
                </c:pt>
                <c:pt idx="27">
                  <c:v>9038.40636141717</c:v>
                </c:pt>
                <c:pt idx="28">
                  <c:v>9163.1494954583795</c:v>
                </c:pt>
                <c:pt idx="29">
                  <c:v>8746.6625058034406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44348</c:v>
                </c:pt>
                <c:pt idx="1">
                  <c:v>44349</c:v>
                </c:pt>
                <c:pt idx="2">
                  <c:v>44350</c:v>
                </c:pt>
                <c:pt idx="3">
                  <c:v>44351</c:v>
                </c:pt>
                <c:pt idx="4">
                  <c:v>44352</c:v>
                </c:pt>
                <c:pt idx="5">
                  <c:v>44353</c:v>
                </c:pt>
                <c:pt idx="6">
                  <c:v>44354</c:v>
                </c:pt>
                <c:pt idx="7">
                  <c:v>44355</c:v>
                </c:pt>
                <c:pt idx="8">
                  <c:v>44356</c:v>
                </c:pt>
                <c:pt idx="9">
                  <c:v>44357</c:v>
                </c:pt>
                <c:pt idx="10">
                  <c:v>44358</c:v>
                </c:pt>
                <c:pt idx="11">
                  <c:v>44359</c:v>
                </c:pt>
                <c:pt idx="12">
                  <c:v>44360</c:v>
                </c:pt>
                <c:pt idx="13">
                  <c:v>44361</c:v>
                </c:pt>
                <c:pt idx="14">
                  <c:v>44362</c:v>
                </c:pt>
                <c:pt idx="15">
                  <c:v>44363</c:v>
                </c:pt>
                <c:pt idx="16">
                  <c:v>44364</c:v>
                </c:pt>
                <c:pt idx="17">
                  <c:v>44365</c:v>
                </c:pt>
                <c:pt idx="18">
                  <c:v>44366</c:v>
                </c:pt>
                <c:pt idx="19">
                  <c:v>44367</c:v>
                </c:pt>
                <c:pt idx="20">
                  <c:v>44368</c:v>
                </c:pt>
                <c:pt idx="21">
                  <c:v>44369</c:v>
                </c:pt>
                <c:pt idx="22">
                  <c:v>44370</c:v>
                </c:pt>
                <c:pt idx="23">
                  <c:v>44371</c:v>
                </c:pt>
                <c:pt idx="24">
                  <c:v>44372</c:v>
                </c:pt>
                <c:pt idx="25">
                  <c:v>44373</c:v>
                </c:pt>
                <c:pt idx="26">
                  <c:v>44374</c:v>
                </c:pt>
                <c:pt idx="27">
                  <c:v>44375</c:v>
                </c:pt>
                <c:pt idx="28">
                  <c:v>44376</c:v>
                </c:pt>
                <c:pt idx="29">
                  <c:v>44377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6604.7042227449601</c:v>
                </c:pt>
                <c:pt idx="1">
                  <c:v>6512.8485267620899</c:v>
                </c:pt>
                <c:pt idx="2">
                  <c:v>6443.9303741809599</c:v>
                </c:pt>
                <c:pt idx="3">
                  <c:v>6391.7671809028197</c:v>
                </c:pt>
                <c:pt idx="4">
                  <c:v>5746.6194974277896</c:v>
                </c:pt>
                <c:pt idx="5">
                  <c:v>5257.4536834659502</c:v>
                </c:pt>
                <c:pt idx="6">
                  <c:v>6106.5019784611904</c:v>
                </c:pt>
                <c:pt idx="7">
                  <c:v>6320.0054139765598</c:v>
                </c:pt>
                <c:pt idx="8">
                  <c:v>6379.27699074477</c:v>
                </c:pt>
                <c:pt idx="9">
                  <c:v>6443.7064661170598</c:v>
                </c:pt>
                <c:pt idx="10">
                  <c:v>6344.9007853245403</c:v>
                </c:pt>
                <c:pt idx="11">
                  <c:v>5646.8876032104699</c:v>
                </c:pt>
                <c:pt idx="12">
                  <c:v>5179.01821407638</c:v>
                </c:pt>
                <c:pt idx="13">
                  <c:v>6113.6216457826604</c:v>
                </c:pt>
                <c:pt idx="14">
                  <c:v>6349.8193004290097</c:v>
                </c:pt>
                <c:pt idx="15">
                  <c:v>6438.1001967336297</c:v>
                </c:pt>
                <c:pt idx="16">
                  <c:v>6446.3899870741598</c:v>
                </c:pt>
                <c:pt idx="17">
                  <c:v>6328.51630478675</c:v>
                </c:pt>
                <c:pt idx="18">
                  <c:v>5655.8027602320999</c:v>
                </c:pt>
                <c:pt idx="19">
                  <c:v>5275.0534009619996</c:v>
                </c:pt>
                <c:pt idx="20">
                  <c:v>6198.3435524177903</c:v>
                </c:pt>
                <c:pt idx="21">
                  <c:v>6430.5512877606798</c:v>
                </c:pt>
                <c:pt idx="22">
                  <c:v>6342.2127927054598</c:v>
                </c:pt>
                <c:pt idx="23">
                  <c:v>6292.4765325181497</c:v>
                </c:pt>
                <c:pt idx="24">
                  <c:v>6204.4232347926099</c:v>
                </c:pt>
                <c:pt idx="25">
                  <c:v>5495.6648708742296</c:v>
                </c:pt>
                <c:pt idx="26">
                  <c:v>5098.1826187277202</c:v>
                </c:pt>
                <c:pt idx="27">
                  <c:v>5949.1971653324799</c:v>
                </c:pt>
                <c:pt idx="28">
                  <c:v>6342.66290087776</c:v>
                </c:pt>
                <c:pt idx="29">
                  <c:v>6102.45331236947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'9.1'!$E$6</c:f>
              <c:numCache>
                <c:formatCode>d/\ m/</c:formatCode>
                <c:ptCount val="1"/>
                <c:pt idx="0">
                  <c:v>44266</c:v>
                </c:pt>
              </c:numCache>
            </c:numRef>
          </c:xVal>
          <c:yVal>
            <c:numRef>
              <c:f>'9.1'!$E$5</c:f>
              <c:numCache>
                <c:formatCode>#\ ##0.0</c:formatCode>
                <c:ptCount val="1"/>
                <c:pt idx="0">
                  <c:v>10823.648630183599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'9.1'!$E$9</c:f>
              <c:numCache>
                <c:formatCode>d/\ m/</c:formatCode>
                <c:ptCount val="1"/>
                <c:pt idx="0">
                  <c:v>44283</c:v>
                </c:pt>
              </c:numCache>
            </c:numRef>
          </c:xVal>
          <c:yVal>
            <c:numRef>
              <c:f>'9.1'!$E$8</c:f>
              <c:numCache>
                <c:formatCode>#\ ##0.0</c:formatCode>
                <c:ptCount val="1"/>
                <c:pt idx="0">
                  <c:v>6611.9551329066398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05312"/>
        <c:axId val="169807232"/>
      </c:scatterChart>
      <c:valAx>
        <c:axId val="169805312"/>
        <c:scaling>
          <c:orientation val="minMax"/>
          <c:max val="44377"/>
          <c:min val="44348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07232"/>
        <c:crosses val="autoZero"/>
        <c:crossBetween val="midCat"/>
        <c:majorUnit val="1"/>
      </c:valAx>
      <c:valAx>
        <c:axId val="169807232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0531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5878869047619046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44317</c:v>
                </c:pt>
                <c:pt idx="1">
                  <c:v>44318</c:v>
                </c:pt>
                <c:pt idx="2">
                  <c:v>44319</c:v>
                </c:pt>
                <c:pt idx="3">
                  <c:v>44320</c:v>
                </c:pt>
                <c:pt idx="4">
                  <c:v>44321</c:v>
                </c:pt>
                <c:pt idx="5">
                  <c:v>44322</c:v>
                </c:pt>
                <c:pt idx="6">
                  <c:v>44323</c:v>
                </c:pt>
                <c:pt idx="7">
                  <c:v>44324</c:v>
                </c:pt>
                <c:pt idx="8">
                  <c:v>44325</c:v>
                </c:pt>
                <c:pt idx="9">
                  <c:v>44326</c:v>
                </c:pt>
                <c:pt idx="10">
                  <c:v>44327</c:v>
                </c:pt>
                <c:pt idx="11">
                  <c:v>44328</c:v>
                </c:pt>
                <c:pt idx="12">
                  <c:v>44329</c:v>
                </c:pt>
                <c:pt idx="13">
                  <c:v>44330</c:v>
                </c:pt>
                <c:pt idx="14">
                  <c:v>44331</c:v>
                </c:pt>
                <c:pt idx="15">
                  <c:v>44332</c:v>
                </c:pt>
                <c:pt idx="16">
                  <c:v>44333</c:v>
                </c:pt>
                <c:pt idx="17">
                  <c:v>44334</c:v>
                </c:pt>
                <c:pt idx="18">
                  <c:v>44335</c:v>
                </c:pt>
                <c:pt idx="19">
                  <c:v>44336</c:v>
                </c:pt>
                <c:pt idx="20">
                  <c:v>44337</c:v>
                </c:pt>
                <c:pt idx="21">
                  <c:v>44338</c:v>
                </c:pt>
                <c:pt idx="22">
                  <c:v>44339</c:v>
                </c:pt>
                <c:pt idx="23">
                  <c:v>44340</c:v>
                </c:pt>
                <c:pt idx="24">
                  <c:v>44341</c:v>
                </c:pt>
                <c:pt idx="25">
                  <c:v>44342</c:v>
                </c:pt>
                <c:pt idx="26">
                  <c:v>44343</c:v>
                </c:pt>
                <c:pt idx="27">
                  <c:v>44344</c:v>
                </c:pt>
                <c:pt idx="28">
                  <c:v>44345</c:v>
                </c:pt>
                <c:pt idx="29">
                  <c:v>44346</c:v>
                </c:pt>
                <c:pt idx="30">
                  <c:v>44347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163816.54387078667</c:v>
                </c:pt>
                <c:pt idx="1">
                  <c:v>167889.41269349051</c:v>
                </c:pt>
                <c:pt idx="2">
                  <c:v>198025.53396824026</c:v>
                </c:pt>
                <c:pt idx="3">
                  <c:v>198971.30490452307</c:v>
                </c:pt>
                <c:pt idx="4">
                  <c:v>201228.63834216486</c:v>
                </c:pt>
                <c:pt idx="5">
                  <c:v>203661.1166516993</c:v>
                </c:pt>
                <c:pt idx="6">
                  <c:v>199844.75156581958</c:v>
                </c:pt>
                <c:pt idx="7">
                  <c:v>166603.01470910187</c:v>
                </c:pt>
                <c:pt idx="8">
                  <c:v>158696.4792637933</c:v>
                </c:pt>
                <c:pt idx="9">
                  <c:v>185687.062109399</c:v>
                </c:pt>
                <c:pt idx="10">
                  <c:v>186172.16719101995</c:v>
                </c:pt>
                <c:pt idx="11">
                  <c:v>188648.34519839787</c:v>
                </c:pt>
                <c:pt idx="12">
                  <c:v>194227.95304697778</c:v>
                </c:pt>
                <c:pt idx="13">
                  <c:v>189332.72348488425</c:v>
                </c:pt>
                <c:pt idx="14">
                  <c:v>162465.10849892345</c:v>
                </c:pt>
                <c:pt idx="15">
                  <c:v>160019.26468589136</c:v>
                </c:pt>
                <c:pt idx="16">
                  <c:v>191722.62413692227</c:v>
                </c:pt>
                <c:pt idx="17">
                  <c:v>193796.64296300063</c:v>
                </c:pt>
                <c:pt idx="18">
                  <c:v>193571.91984331975</c:v>
                </c:pt>
                <c:pt idx="19">
                  <c:v>193277.22539170735</c:v>
                </c:pt>
                <c:pt idx="20">
                  <c:v>188770.43892937829</c:v>
                </c:pt>
                <c:pt idx="21">
                  <c:v>165406.74334480506</c:v>
                </c:pt>
                <c:pt idx="22">
                  <c:v>161895.73769825528</c:v>
                </c:pt>
                <c:pt idx="23">
                  <c:v>190588.96210557743</c:v>
                </c:pt>
                <c:pt idx="24">
                  <c:v>196619.74301698507</c:v>
                </c:pt>
                <c:pt idx="25">
                  <c:v>195683.62799200523</c:v>
                </c:pt>
                <c:pt idx="26">
                  <c:v>194991.39030868962</c:v>
                </c:pt>
                <c:pt idx="27">
                  <c:v>190680.41757108382</c:v>
                </c:pt>
                <c:pt idx="28">
                  <c:v>164498.88961518061</c:v>
                </c:pt>
                <c:pt idx="29">
                  <c:v>161521.83956973194</c:v>
                </c:pt>
                <c:pt idx="30">
                  <c:v>189210.77841016895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5904"/>
        <c:axId val="169854080"/>
      </c:scatterChart>
      <c:valAx>
        <c:axId val="169835904"/>
        <c:scaling>
          <c:orientation val="minMax"/>
          <c:max val="44347"/>
          <c:min val="44317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54080"/>
        <c:crosses val="autoZero"/>
        <c:crossBetween val="midCat"/>
        <c:majorUnit val="1"/>
      </c:valAx>
      <c:valAx>
        <c:axId val="1698540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3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257328990228019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44348</c:v>
                </c:pt>
                <c:pt idx="1">
                  <c:v>44349</c:v>
                </c:pt>
                <c:pt idx="2">
                  <c:v>44350</c:v>
                </c:pt>
                <c:pt idx="3">
                  <c:v>44351</c:v>
                </c:pt>
                <c:pt idx="4">
                  <c:v>44352</c:v>
                </c:pt>
                <c:pt idx="5">
                  <c:v>44353</c:v>
                </c:pt>
                <c:pt idx="6">
                  <c:v>44354</c:v>
                </c:pt>
                <c:pt idx="7">
                  <c:v>44355</c:v>
                </c:pt>
                <c:pt idx="8">
                  <c:v>44356</c:v>
                </c:pt>
                <c:pt idx="9">
                  <c:v>44357</c:v>
                </c:pt>
                <c:pt idx="10">
                  <c:v>44358</c:v>
                </c:pt>
                <c:pt idx="11">
                  <c:v>44359</c:v>
                </c:pt>
                <c:pt idx="12">
                  <c:v>44360</c:v>
                </c:pt>
                <c:pt idx="13">
                  <c:v>44361</c:v>
                </c:pt>
                <c:pt idx="14">
                  <c:v>44362</c:v>
                </c:pt>
                <c:pt idx="15">
                  <c:v>44363</c:v>
                </c:pt>
                <c:pt idx="16">
                  <c:v>44364</c:v>
                </c:pt>
                <c:pt idx="17">
                  <c:v>44365</c:v>
                </c:pt>
                <c:pt idx="18">
                  <c:v>44366</c:v>
                </c:pt>
                <c:pt idx="19">
                  <c:v>44367</c:v>
                </c:pt>
                <c:pt idx="20">
                  <c:v>44368</c:v>
                </c:pt>
                <c:pt idx="21">
                  <c:v>44369</c:v>
                </c:pt>
                <c:pt idx="22">
                  <c:v>44370</c:v>
                </c:pt>
                <c:pt idx="23">
                  <c:v>44371</c:v>
                </c:pt>
                <c:pt idx="24">
                  <c:v>44372</c:v>
                </c:pt>
                <c:pt idx="25">
                  <c:v>44373</c:v>
                </c:pt>
                <c:pt idx="26">
                  <c:v>44374</c:v>
                </c:pt>
                <c:pt idx="27">
                  <c:v>44375</c:v>
                </c:pt>
                <c:pt idx="28">
                  <c:v>44376</c:v>
                </c:pt>
                <c:pt idx="29">
                  <c:v>44377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190592.99474887233</c:v>
                </c:pt>
                <c:pt idx="1">
                  <c:v>188919.13965590726</c:v>
                </c:pt>
                <c:pt idx="2">
                  <c:v>188200.45030191325</c:v>
                </c:pt>
                <c:pt idx="3">
                  <c:v>184791.174140713</c:v>
                </c:pt>
                <c:pt idx="4">
                  <c:v>161188.78757716707</c:v>
                </c:pt>
                <c:pt idx="5">
                  <c:v>155688.78902551992</c:v>
                </c:pt>
                <c:pt idx="6">
                  <c:v>186373.5323140909</c:v>
                </c:pt>
                <c:pt idx="7">
                  <c:v>189502.98635187867</c:v>
                </c:pt>
                <c:pt idx="8">
                  <c:v>189544.31257356273</c:v>
                </c:pt>
                <c:pt idx="9">
                  <c:v>189698.93246613769</c:v>
                </c:pt>
                <c:pt idx="10">
                  <c:v>185380.40660562605</c:v>
                </c:pt>
                <c:pt idx="11">
                  <c:v>158839.56640402082</c:v>
                </c:pt>
                <c:pt idx="12">
                  <c:v>153398.60952395704</c:v>
                </c:pt>
                <c:pt idx="13">
                  <c:v>184932.10461389439</c:v>
                </c:pt>
                <c:pt idx="14">
                  <c:v>189278.58222542674</c:v>
                </c:pt>
                <c:pt idx="15">
                  <c:v>192205.19591799672</c:v>
                </c:pt>
                <c:pt idx="16">
                  <c:v>193389.19867922389</c:v>
                </c:pt>
                <c:pt idx="17">
                  <c:v>187382.99471684903</c:v>
                </c:pt>
                <c:pt idx="18">
                  <c:v>161310.49276046923</c:v>
                </c:pt>
                <c:pt idx="19">
                  <c:v>159627.06327673447</c:v>
                </c:pt>
                <c:pt idx="20">
                  <c:v>192619.31871660345</c:v>
                </c:pt>
                <c:pt idx="21">
                  <c:v>191402.32114163664</c:v>
                </c:pt>
                <c:pt idx="22">
                  <c:v>189800.46017876666</c:v>
                </c:pt>
                <c:pt idx="23">
                  <c:v>189077.91754934535</c:v>
                </c:pt>
                <c:pt idx="24">
                  <c:v>181828.24901904905</c:v>
                </c:pt>
                <c:pt idx="25">
                  <c:v>155663.95789842843</c:v>
                </c:pt>
                <c:pt idx="26">
                  <c:v>152992.41810843226</c:v>
                </c:pt>
                <c:pt idx="27">
                  <c:v>186074.0634515126</c:v>
                </c:pt>
                <c:pt idx="28">
                  <c:v>190223.45747602303</c:v>
                </c:pt>
                <c:pt idx="29">
                  <c:v>183485.26868088453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5072"/>
        <c:axId val="169556608"/>
      </c:scatterChart>
      <c:valAx>
        <c:axId val="169555072"/>
        <c:scaling>
          <c:orientation val="minMax"/>
          <c:max val="44377"/>
          <c:min val="44348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556608"/>
        <c:crosses val="autoZero"/>
        <c:crossBetween val="midCat"/>
        <c:majorUnit val="1"/>
      </c:valAx>
      <c:valAx>
        <c:axId val="169556608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550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Měsíční maxima a minima zatížení</a:t>
            </a:r>
            <a:r>
              <a:rPr lang="cs-CZ" sz="1000"/>
              <a:t> brutto</a:t>
            </a:r>
            <a:r>
              <a:rPr lang="en-US" sz="1000"/>
              <a:t> </a:t>
            </a:r>
            <a:r>
              <a:rPr lang="cs-CZ" sz="1000"/>
              <a:t>(MW)</a:t>
            </a:r>
            <a:endParaRPr lang="en-US" sz="1000"/>
          </a:p>
        </c:rich>
      </c:tx>
      <c:layout>
        <c:manualLayout>
          <c:xMode val="edge"/>
          <c:yMode val="edge"/>
          <c:x val="0.40507430392447424"/>
          <c:y val="7.166883802421438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3675168321351136"/>
          <c:w val="0.94502581265147034"/>
          <c:h val="0.72138758694515304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6461.1683554577903</c:v>
                </c:pt>
                <c:pt idx="1">
                  <c:v>6794.6415893984904</c:v>
                </c:pt>
                <c:pt idx="2">
                  <c:v>6611.9551329066398</c:v>
                </c:pt>
                <c:pt idx="3">
                  <c:v>5966.75413437516</c:v>
                </c:pt>
                <c:pt idx="4">
                  <c:v>5596.6009282798304</c:v>
                </c:pt>
                <c:pt idx="5">
                  <c:v>5098.1826187277202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11732.7382845231</c:v>
                </c:pt>
                <c:pt idx="1">
                  <c:v>12107.0776459643</c:v>
                </c:pt>
                <c:pt idx="2">
                  <c:v>10823.648630183599</c:v>
                </c:pt>
                <c:pt idx="3">
                  <c:v>10277.667361284801</c:v>
                </c:pt>
                <c:pt idx="4">
                  <c:v>9362.3223154102998</c:v>
                </c:pt>
                <c:pt idx="5">
                  <c:v>9556.2910678225908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590784"/>
        <c:axId val="169592320"/>
      </c:barChart>
      <c:catAx>
        <c:axId val="1695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592320"/>
        <c:crosses val="autoZero"/>
        <c:auto val="1"/>
        <c:lblAlgn val="ctr"/>
        <c:lblOffset val="100"/>
        <c:noMultiLvlLbl val="0"/>
      </c:catAx>
      <c:valAx>
        <c:axId val="1695923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9078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'9.3'!$B$3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'9.3'!$B$5:$B$28</c:f>
              <c:numCache>
                <c:formatCode>#,##0</c:formatCode>
                <c:ptCount val="24"/>
                <c:pt idx="0">
                  <c:v>2618.6127083050401</c:v>
                </c:pt>
                <c:pt idx="1">
                  <c:v>2641.4255076111299</c:v>
                </c:pt>
                <c:pt idx="2">
                  <c:v>2691.3123216500699</c:v>
                </c:pt>
                <c:pt idx="3">
                  <c:v>2700.9713934268698</c:v>
                </c:pt>
                <c:pt idx="4">
                  <c:v>2711.7636884901199</c:v>
                </c:pt>
                <c:pt idx="5">
                  <c:v>2710.7421161451498</c:v>
                </c:pt>
                <c:pt idx="6">
                  <c:v>2711.4587050861101</c:v>
                </c:pt>
                <c:pt idx="7">
                  <c:v>2725.9922628133199</c:v>
                </c:pt>
                <c:pt idx="8">
                  <c:v>2724.4724437682598</c:v>
                </c:pt>
                <c:pt idx="9">
                  <c:v>2724.7724105695902</c:v>
                </c:pt>
                <c:pt idx="10">
                  <c:v>2725.5906701386498</c:v>
                </c:pt>
                <c:pt idx="11">
                  <c:v>2720.4811484187398</c:v>
                </c:pt>
                <c:pt idx="12">
                  <c:v>2752.8930033571201</c:v>
                </c:pt>
                <c:pt idx="13">
                  <c:v>2754.65950254873</c:v>
                </c:pt>
                <c:pt idx="14">
                  <c:v>2753.95123392609</c:v>
                </c:pt>
                <c:pt idx="15">
                  <c:v>2741.6407716755898</c:v>
                </c:pt>
                <c:pt idx="16">
                  <c:v>2754.1978896609398</c:v>
                </c:pt>
                <c:pt idx="17">
                  <c:v>2758.8724275803002</c:v>
                </c:pt>
                <c:pt idx="18">
                  <c:v>2773.7726611255398</c:v>
                </c:pt>
                <c:pt idx="19">
                  <c:v>2789.0578426401898</c:v>
                </c:pt>
                <c:pt idx="20">
                  <c:v>2842.7526161539399</c:v>
                </c:pt>
                <c:pt idx="21">
                  <c:v>2847.8771225840601</c:v>
                </c:pt>
                <c:pt idx="22">
                  <c:v>2862.17072965445</c:v>
                </c:pt>
                <c:pt idx="23">
                  <c:v>2916.3587983634402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C-4591-91D7-EE9E621ECC6F}"/>
            </c:ext>
          </c:extLst>
        </c:ser>
        <c:ser>
          <c:idx val="1"/>
          <c:order val="1"/>
          <c:tx>
            <c:strRef>
              <c:f>'9.3'!$C$3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'9.3'!$C$5:$C$28</c:f>
              <c:numCache>
                <c:formatCode>#,##0</c:formatCode>
                <c:ptCount val="24"/>
                <c:pt idx="0">
                  <c:v>4016.8009448081798</c:v>
                </c:pt>
                <c:pt idx="1">
                  <c:v>3974.0015698839002</c:v>
                </c:pt>
                <c:pt idx="2">
                  <c:v>3881.27712999808</c:v>
                </c:pt>
                <c:pt idx="3">
                  <c:v>3921.2073271460699</c:v>
                </c:pt>
                <c:pt idx="4">
                  <c:v>3968.8477159101699</c:v>
                </c:pt>
                <c:pt idx="5">
                  <c:v>4081.8016984390802</c:v>
                </c:pt>
                <c:pt idx="6">
                  <c:v>4626.5214587349701</c:v>
                </c:pt>
                <c:pt idx="7">
                  <c:v>4814.9989295784799</c:v>
                </c:pt>
                <c:pt idx="8">
                  <c:v>4853.3677864376696</c:v>
                </c:pt>
                <c:pt idx="9">
                  <c:v>4790.7799321102302</c:v>
                </c:pt>
                <c:pt idx="10">
                  <c:v>4736.4801908565296</c:v>
                </c:pt>
                <c:pt idx="11">
                  <c:v>4782.3160280891198</c:v>
                </c:pt>
                <c:pt idx="12">
                  <c:v>4566.0903481037003</c:v>
                </c:pt>
                <c:pt idx="13">
                  <c:v>4397.5778699710299</c:v>
                </c:pt>
                <c:pt idx="14">
                  <c:v>4174.3566161365197</c:v>
                </c:pt>
                <c:pt idx="15">
                  <c:v>4079.6646286825298</c:v>
                </c:pt>
                <c:pt idx="16">
                  <c:v>4326.4356173122796</c:v>
                </c:pt>
                <c:pt idx="17">
                  <c:v>4505.4690408338702</c:v>
                </c:pt>
                <c:pt idx="18">
                  <c:v>4566.2635236085798</c:v>
                </c:pt>
                <c:pt idx="19">
                  <c:v>4611.8388046481105</c:v>
                </c:pt>
                <c:pt idx="20">
                  <c:v>4715.9547461832899</c:v>
                </c:pt>
                <c:pt idx="21">
                  <c:v>4697.6296525203898</c:v>
                </c:pt>
                <c:pt idx="22">
                  <c:v>4668.8825021037001</c:v>
                </c:pt>
                <c:pt idx="23">
                  <c:v>4545.4382163779801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C-4591-91D7-EE9E621ECC6F}"/>
            </c:ext>
          </c:extLst>
        </c:ser>
        <c:ser>
          <c:idx val="2"/>
          <c:order val="2"/>
          <c:tx>
            <c:strRef>
              <c:f>'9.3'!$D$3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'9.3'!$D$5:$D$28</c:f>
              <c:numCache>
                <c:formatCode>#,##0</c:formatCode>
                <c:ptCount val="24"/>
                <c:pt idx="0">
                  <c:v>314.80961954744902</c:v>
                </c:pt>
                <c:pt idx="1">
                  <c:v>311.842313961412</c:v>
                </c:pt>
                <c:pt idx="2">
                  <c:v>314.15207354491599</c:v>
                </c:pt>
                <c:pt idx="3">
                  <c:v>316.002882053701</c:v>
                </c:pt>
                <c:pt idx="4">
                  <c:v>317.54995513620298</c:v>
                </c:pt>
                <c:pt idx="5">
                  <c:v>618.40756886497604</c:v>
                </c:pt>
                <c:pt idx="6">
                  <c:v>1110.5778655136</c:v>
                </c:pt>
                <c:pt idx="7">
                  <c:v>1203.3336721588</c:v>
                </c:pt>
                <c:pt idx="8">
                  <c:v>1180.48476626455</c:v>
                </c:pt>
                <c:pt idx="9">
                  <c:v>1144.04933133399</c:v>
                </c:pt>
                <c:pt idx="10">
                  <c:v>1123.4617829496301</c:v>
                </c:pt>
                <c:pt idx="11">
                  <c:v>1103.2614226329099</c:v>
                </c:pt>
                <c:pt idx="12">
                  <c:v>1093.20629584891</c:v>
                </c:pt>
                <c:pt idx="13">
                  <c:v>1156.88150614608</c:v>
                </c:pt>
                <c:pt idx="14">
                  <c:v>939.55901618420398</c:v>
                </c:pt>
                <c:pt idx="15">
                  <c:v>1127.7051324155</c:v>
                </c:pt>
                <c:pt idx="16">
                  <c:v>1047.84558475469</c:v>
                </c:pt>
                <c:pt idx="17">
                  <c:v>1084.6715345519101</c:v>
                </c:pt>
                <c:pt idx="18">
                  <c:v>1093.6018223050301</c:v>
                </c:pt>
                <c:pt idx="19">
                  <c:v>1126.3673313910399</c:v>
                </c:pt>
                <c:pt idx="20">
                  <c:v>1167.67929344557</c:v>
                </c:pt>
                <c:pt idx="21">
                  <c:v>1150.4746005423499</c:v>
                </c:pt>
                <c:pt idx="22">
                  <c:v>1139.53663949312</c:v>
                </c:pt>
                <c:pt idx="23">
                  <c:v>1007.32970859279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2C-4591-91D7-EE9E621ECC6F}"/>
            </c:ext>
          </c:extLst>
        </c:ser>
        <c:ser>
          <c:idx val="3"/>
          <c:order val="3"/>
          <c:tx>
            <c:strRef>
              <c:f>'9.3'!$E$3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'9.3'!$E$5:$E$28</c:f>
              <c:numCache>
                <c:formatCode>#,##0</c:formatCode>
                <c:ptCount val="24"/>
                <c:pt idx="0">
                  <c:v>428.06547020921403</c:v>
                </c:pt>
                <c:pt idx="1">
                  <c:v>426.42067176819</c:v>
                </c:pt>
                <c:pt idx="2">
                  <c:v>424.73180670690601</c:v>
                </c:pt>
                <c:pt idx="3">
                  <c:v>427.39931312870402</c:v>
                </c:pt>
                <c:pt idx="4">
                  <c:v>432.15919297762002</c:v>
                </c:pt>
                <c:pt idx="5">
                  <c:v>440.84691913205597</c:v>
                </c:pt>
                <c:pt idx="6">
                  <c:v>507.21810403136197</c:v>
                </c:pt>
                <c:pt idx="7">
                  <c:v>533.44792299536505</c:v>
                </c:pt>
                <c:pt idx="8">
                  <c:v>529.34060852656103</c:v>
                </c:pt>
                <c:pt idx="9">
                  <c:v>523.02005272280496</c:v>
                </c:pt>
                <c:pt idx="10">
                  <c:v>525.34969638822304</c:v>
                </c:pt>
                <c:pt idx="11">
                  <c:v>516.55916423846395</c:v>
                </c:pt>
                <c:pt idx="12">
                  <c:v>491.98601716120601</c:v>
                </c:pt>
                <c:pt idx="13">
                  <c:v>458.17103004675897</c:v>
                </c:pt>
                <c:pt idx="14">
                  <c:v>470.581151187248</c:v>
                </c:pt>
                <c:pt idx="15">
                  <c:v>465.95752899611199</c:v>
                </c:pt>
                <c:pt idx="16">
                  <c:v>459.17784687536101</c:v>
                </c:pt>
                <c:pt idx="17">
                  <c:v>495.96312694995902</c:v>
                </c:pt>
                <c:pt idx="18">
                  <c:v>517.12279541677503</c:v>
                </c:pt>
                <c:pt idx="19">
                  <c:v>523.00122615452005</c:v>
                </c:pt>
                <c:pt idx="20">
                  <c:v>522.09013366173099</c:v>
                </c:pt>
                <c:pt idx="21">
                  <c:v>508.00954933105697</c:v>
                </c:pt>
                <c:pt idx="22">
                  <c:v>446.32578806707397</c:v>
                </c:pt>
                <c:pt idx="23">
                  <c:v>426.31921564251701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2C-4591-91D7-EE9E621ECC6F}"/>
            </c:ext>
          </c:extLst>
        </c:ser>
        <c:ser>
          <c:idx val="6"/>
          <c:order val="4"/>
          <c:tx>
            <c:strRef>
              <c:f>'9.3'!$I$3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'9.3'!$I$5:$I$28</c:f>
              <c:numCache>
                <c:formatCode>#,##0</c:formatCode>
                <c:ptCount val="24"/>
                <c:pt idx="0">
                  <c:v>169.89794447965099</c:v>
                </c:pt>
                <c:pt idx="1">
                  <c:v>183.88009338779901</c:v>
                </c:pt>
                <c:pt idx="2">
                  <c:v>187.16998183806601</c:v>
                </c:pt>
                <c:pt idx="3">
                  <c:v>197.96386425199</c:v>
                </c:pt>
                <c:pt idx="4">
                  <c:v>203.34689894874199</c:v>
                </c:pt>
                <c:pt idx="5">
                  <c:v>196.40213235153399</c:v>
                </c:pt>
                <c:pt idx="6">
                  <c:v>184.57362451825901</c:v>
                </c:pt>
                <c:pt idx="7">
                  <c:v>177.65940661001201</c:v>
                </c:pt>
                <c:pt idx="8">
                  <c:v>166.699725771571</c:v>
                </c:pt>
                <c:pt idx="9">
                  <c:v>169.74896254657301</c:v>
                </c:pt>
                <c:pt idx="10">
                  <c:v>162.99914934183801</c:v>
                </c:pt>
                <c:pt idx="11">
                  <c:v>152.84750550902899</c:v>
                </c:pt>
                <c:pt idx="12">
                  <c:v>146.175742501787</c:v>
                </c:pt>
                <c:pt idx="13">
                  <c:v>139.89604541531699</c:v>
                </c:pt>
                <c:pt idx="14">
                  <c:v>119.01610132580301</c:v>
                </c:pt>
                <c:pt idx="15">
                  <c:v>123.196112057772</c:v>
                </c:pt>
                <c:pt idx="16">
                  <c:v>113.67544178352399</c:v>
                </c:pt>
                <c:pt idx="17">
                  <c:v>87.861391408201897</c:v>
                </c:pt>
                <c:pt idx="18">
                  <c:v>59.393823070152202</c:v>
                </c:pt>
                <c:pt idx="19">
                  <c:v>38.812920008152503</c:v>
                </c:pt>
                <c:pt idx="20">
                  <c:v>35.559919374932903</c:v>
                </c:pt>
                <c:pt idx="21">
                  <c:v>36.101266617330701</c:v>
                </c:pt>
                <c:pt idx="22">
                  <c:v>36.580734546306303</c:v>
                </c:pt>
                <c:pt idx="23">
                  <c:v>40.7757002662999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2C-4591-91D7-EE9E621ECC6F}"/>
            </c:ext>
          </c:extLst>
        </c:ser>
        <c:ser>
          <c:idx val="7"/>
          <c:order val="5"/>
          <c:tx>
            <c:strRef>
              <c:f>'9.3'!$H$3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1.6092649283229701</c:v>
                </c:pt>
                <c:pt idx="6">
                  <c:v>5.3609971310931899</c:v>
                </c:pt>
                <c:pt idx="7">
                  <c:v>64.965846859075498</c:v>
                </c:pt>
                <c:pt idx="8">
                  <c:v>254.767635923988</c:v>
                </c:pt>
                <c:pt idx="9">
                  <c:v>461.17742984183002</c:v>
                </c:pt>
                <c:pt idx="10">
                  <c:v>598.24405841814905</c:v>
                </c:pt>
                <c:pt idx="11">
                  <c:v>683.64144471479506</c:v>
                </c:pt>
                <c:pt idx="12">
                  <c:v>871.41079154240504</c:v>
                </c:pt>
                <c:pt idx="13">
                  <c:v>993.97081779123698</c:v>
                </c:pt>
                <c:pt idx="14">
                  <c:v>1002.65882967717</c:v>
                </c:pt>
                <c:pt idx="15">
                  <c:v>877.09176660964204</c:v>
                </c:pt>
                <c:pt idx="16">
                  <c:v>609.58341723565502</c:v>
                </c:pt>
                <c:pt idx="17">
                  <c:v>359.64451525771602</c:v>
                </c:pt>
                <c:pt idx="18">
                  <c:v>128.48307891200801</c:v>
                </c:pt>
                <c:pt idx="19">
                  <c:v>14.594280364545501</c:v>
                </c:pt>
                <c:pt idx="20">
                  <c:v>1.4807547950409301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2C-4591-91D7-EE9E621ECC6F}"/>
            </c:ext>
          </c:extLst>
        </c:ser>
        <c:ser>
          <c:idx val="4"/>
          <c:order val="6"/>
          <c:tx>
            <c:strRef>
              <c:f>'9.3'!$F$3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'9.3'!$F$5:$F$28</c:f>
              <c:numCache>
                <c:formatCode>#,##0</c:formatCode>
                <c:ptCount val="24"/>
                <c:pt idx="0">
                  <c:v>209.110732722705</c:v>
                </c:pt>
                <c:pt idx="1">
                  <c:v>208.54033188173</c:v>
                </c:pt>
                <c:pt idx="2">
                  <c:v>209.07051680145</c:v>
                </c:pt>
                <c:pt idx="3">
                  <c:v>210.17411754422801</c:v>
                </c:pt>
                <c:pt idx="4">
                  <c:v>207.75222403536901</c:v>
                </c:pt>
                <c:pt idx="5">
                  <c:v>214.66479195562701</c:v>
                </c:pt>
                <c:pt idx="6">
                  <c:v>226.88134973544001</c:v>
                </c:pt>
                <c:pt idx="7">
                  <c:v>469.46827007326903</c:v>
                </c:pt>
                <c:pt idx="8">
                  <c:v>470.506675485431</c:v>
                </c:pt>
                <c:pt idx="9">
                  <c:v>329.22954391912901</c:v>
                </c:pt>
                <c:pt idx="10">
                  <c:v>226.140154798537</c:v>
                </c:pt>
                <c:pt idx="11">
                  <c:v>216.20023280887401</c:v>
                </c:pt>
                <c:pt idx="12">
                  <c:v>214.518141677963</c:v>
                </c:pt>
                <c:pt idx="13">
                  <c:v>263.32906775575799</c:v>
                </c:pt>
                <c:pt idx="14">
                  <c:v>208.73596496090499</c:v>
                </c:pt>
                <c:pt idx="15">
                  <c:v>206.583656154409</c:v>
                </c:pt>
                <c:pt idx="16">
                  <c:v>205.495572218505</c:v>
                </c:pt>
                <c:pt idx="17">
                  <c:v>305.65458933267502</c:v>
                </c:pt>
                <c:pt idx="18">
                  <c:v>328.88348103803497</c:v>
                </c:pt>
                <c:pt idx="19">
                  <c:v>437.67811008310002</c:v>
                </c:pt>
                <c:pt idx="20">
                  <c:v>434.79818058534499</c:v>
                </c:pt>
                <c:pt idx="21">
                  <c:v>366.620873595555</c:v>
                </c:pt>
                <c:pt idx="22">
                  <c:v>313.48812659142101</c:v>
                </c:pt>
                <c:pt idx="23">
                  <c:v>213.03726835045401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2C-4591-91D7-EE9E621ECC6F}"/>
            </c:ext>
          </c:extLst>
        </c:ser>
        <c:ser>
          <c:idx val="5"/>
          <c:order val="7"/>
          <c:tx>
            <c:strRef>
              <c:f>'9.3'!$G$3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'9.3'!$G$5:$G$28</c:f>
              <c:numCache>
                <c:formatCode>#,##0</c:formatCode>
                <c:ptCount val="24"/>
                <c:pt idx="0">
                  <c:v>85.855638386176096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7.3639401951818604</c:v>
                </c:pt>
                <c:pt idx="7">
                  <c:v>530.616655775563</c:v>
                </c:pt>
                <c:pt idx="8">
                  <c:v>731.84015264587902</c:v>
                </c:pt>
                <c:pt idx="9">
                  <c:v>435.78233210620402</c:v>
                </c:pt>
                <c:pt idx="10">
                  <c:v>14.913390138183599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129.385961675517</c:v>
                </c:pt>
                <c:pt idx="15">
                  <c:v>0</c:v>
                </c:pt>
                <c:pt idx="16">
                  <c:v>0</c:v>
                </c:pt>
                <c:pt idx="17">
                  <c:v>8.1979286151361705</c:v>
                </c:pt>
                <c:pt idx="18">
                  <c:v>69.519467300036098</c:v>
                </c:pt>
                <c:pt idx="19">
                  <c:v>621.27942516242399</c:v>
                </c:pt>
                <c:pt idx="20">
                  <c:v>496.23761865585499</c:v>
                </c:pt>
                <c:pt idx="21">
                  <c:v>190.48166126077501</c:v>
                </c:pt>
                <c:pt idx="22">
                  <c:v>59.845524400483001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2C-4591-91D7-EE9E621ECC6F}"/>
            </c:ext>
          </c:extLst>
        </c:ser>
        <c:ser>
          <c:idx val="10"/>
          <c:order val="10"/>
          <c:tx>
            <c:strRef>
              <c:f>'9.3'!$P$4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'9.3'!$P$5:$P$28</c:f>
              <c:numCache>
                <c:formatCode>General</c:formatCode>
                <c:ptCount val="24"/>
                <c:pt idx="0">
                  <c:v>75.293130620949</c:v>
                </c:pt>
                <c:pt idx="1">
                  <c:v>1256.0487351408899</c:v>
                </c:pt>
                <c:pt idx="2">
                  <c:v>1252.3054020110901</c:v>
                </c:pt>
                <c:pt idx="3">
                  <c:v>1116.33349807592</c:v>
                </c:pt>
                <c:pt idx="4">
                  <c:v>1135.65764464877</c:v>
                </c:pt>
                <c:pt idx="5">
                  <c:v>205.08728097929099</c:v>
                </c:pt>
                <c:pt idx="6">
                  <c:v>3.3063137106732299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164.48826825502101</c:v>
                </c:pt>
                <c:pt idx="11">
                  <c:v>84.392633137446396</c:v>
                </c:pt>
                <c:pt idx="12">
                  <c:v>52.153802771043999</c:v>
                </c:pt>
                <c:pt idx="13">
                  <c:v>69.526302643360694</c:v>
                </c:pt>
                <c:pt idx="14">
                  <c:v>0</c:v>
                </c:pt>
                <c:pt idx="15">
                  <c:v>81.245314007843703</c:v>
                </c:pt>
                <c:pt idx="16">
                  <c:v>53.364551395627402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2C-4591-91D7-EE9E621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'9.3'!$Q$5:$Q$28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-594.69383434586598</c:v>
                </c:pt>
                <c:pt idx="8">
                  <c:v>-837.54459096697803</c:v>
                </c:pt>
                <c:pt idx="9">
                  <c:v>-309.90555858155102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-106.327602084555</c:v>
                </c:pt>
                <c:pt idx="15">
                  <c:v>0</c:v>
                </c:pt>
                <c:pt idx="16">
                  <c:v>0</c:v>
                </c:pt>
                <c:pt idx="17">
                  <c:v>-73.809708475677994</c:v>
                </c:pt>
                <c:pt idx="18">
                  <c:v>-242.66917300089301</c:v>
                </c:pt>
                <c:pt idx="19">
                  <c:v>-704.48285959746204</c:v>
                </c:pt>
                <c:pt idx="20">
                  <c:v>-726.67263088962295</c:v>
                </c:pt>
                <c:pt idx="21">
                  <c:v>-697.43264588938098</c:v>
                </c:pt>
                <c:pt idx="22">
                  <c:v>-780.48243663613005</c:v>
                </c:pt>
                <c:pt idx="23">
                  <c:v>-807.75349769821003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32C-4591-91D7-EE9E621ECC6F}"/>
            </c:ext>
          </c:extLst>
        </c:ser>
        <c:ser>
          <c:idx val="9"/>
          <c:order val="9"/>
          <c:tx>
            <c:strRef>
              <c:f>'9.3'!$K$3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'9.3'!$K$5:$K$28</c:f>
              <c:numCache>
                <c:formatCode>#,##0</c:formatCode>
                <c:ptCount val="24"/>
                <c:pt idx="0">
                  <c:v>-5.53231989264516E-2</c:v>
                </c:pt>
                <c:pt idx="1">
                  <c:v>-994.62060613794699</c:v>
                </c:pt>
                <c:pt idx="2">
                  <c:v>-1062.5390569439501</c:v>
                </c:pt>
                <c:pt idx="3">
                  <c:v>-1055.3302743271499</c:v>
                </c:pt>
                <c:pt idx="4">
                  <c:v>-1018.4095766481</c:v>
                </c:pt>
                <c:pt idx="5">
                  <c:v>-19.901263346634199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-84.729996068686006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2C-4591-91D7-EE9E621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noMultiLvlLbl val="0"/>
      </c:catAx>
      <c:valAx>
        <c:axId val="169772928"/>
        <c:scaling>
          <c:orientation val="minMax"/>
          <c:max val="12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FVE na instalovaném výkonu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5303249891370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2"/>
              <c:layout>
                <c:manualLayout>
                  <c:x val="7.8014184397163122E-2"/>
                  <c:y val="-8.519770658244751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85.641630000001257</c:v>
                </c:pt>
                <c:pt idx="1">
                  <c:v>143.0043299999993</c:v>
                </c:pt>
                <c:pt idx="2">
                  <c:v>57.241589999999945</c:v>
                </c:pt>
                <c:pt idx="3">
                  <c:v>457.4991</c:v>
                </c:pt>
                <c:pt idx="4">
                  <c:v>983.69880000000035</c:v>
                </c:pt>
                <c:pt idx="5">
                  <c:v>332.23984999999993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'9.4'!$B$3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'9.4'!$B$5:$B$28</c:f>
              <c:numCache>
                <c:formatCode>#,##0</c:formatCode>
                <c:ptCount val="24"/>
                <c:pt idx="0">
                  <c:v>3051.2711963867</c:v>
                </c:pt>
                <c:pt idx="1">
                  <c:v>3051.30785833236</c:v>
                </c:pt>
                <c:pt idx="2">
                  <c:v>3052.8495440100901</c:v>
                </c:pt>
                <c:pt idx="3">
                  <c:v>3053.2328749661901</c:v>
                </c:pt>
                <c:pt idx="4">
                  <c:v>3054.4162135220299</c:v>
                </c:pt>
                <c:pt idx="5">
                  <c:v>3057.7995414421898</c:v>
                </c:pt>
                <c:pt idx="6">
                  <c:v>3063.0562459570801</c:v>
                </c:pt>
                <c:pt idx="7">
                  <c:v>3063.8562657639</c:v>
                </c:pt>
                <c:pt idx="8">
                  <c:v>3058.9912255752301</c:v>
                </c:pt>
                <c:pt idx="9">
                  <c:v>3062.5629088188598</c:v>
                </c:pt>
                <c:pt idx="10">
                  <c:v>3064.8629352457701</c:v>
                </c:pt>
                <c:pt idx="11">
                  <c:v>3061.4979260913601</c:v>
                </c:pt>
                <c:pt idx="12">
                  <c:v>3067.31293385149</c:v>
                </c:pt>
                <c:pt idx="13">
                  <c:v>3079.6696574943498</c:v>
                </c:pt>
                <c:pt idx="14">
                  <c:v>3080.71132468927</c:v>
                </c:pt>
                <c:pt idx="15">
                  <c:v>3074.02796999784</c:v>
                </c:pt>
                <c:pt idx="16">
                  <c:v>3069.0596090406798</c:v>
                </c:pt>
                <c:pt idx="17">
                  <c:v>3072.1596308602502</c:v>
                </c:pt>
                <c:pt idx="18">
                  <c:v>3075.2279671558499</c:v>
                </c:pt>
                <c:pt idx="19">
                  <c:v>3073.1346392323298</c:v>
                </c:pt>
                <c:pt idx="20">
                  <c:v>3075.7613191191099</c:v>
                </c:pt>
                <c:pt idx="21">
                  <c:v>3079.6896689759001</c:v>
                </c:pt>
                <c:pt idx="22">
                  <c:v>3084.3263430850898</c:v>
                </c:pt>
                <c:pt idx="23">
                  <c:v>3087.7546988732502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D-4AA7-B12D-E4B515044B4D}"/>
            </c:ext>
          </c:extLst>
        </c:ser>
        <c:ser>
          <c:idx val="1"/>
          <c:order val="1"/>
          <c:tx>
            <c:strRef>
              <c:f>'9.4'!$C$3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'9.4'!$C$5:$C$28</c:f>
              <c:numCache>
                <c:formatCode>#,##0</c:formatCode>
                <c:ptCount val="24"/>
                <c:pt idx="0">
                  <c:v>3448.6799485924598</c:v>
                </c:pt>
                <c:pt idx="1">
                  <c:v>3588.02591457057</c:v>
                </c:pt>
                <c:pt idx="2">
                  <c:v>3533.5528620332202</c:v>
                </c:pt>
                <c:pt idx="3">
                  <c:v>3520.42643329772</c:v>
                </c:pt>
                <c:pt idx="4">
                  <c:v>3590.4168674195498</c:v>
                </c:pt>
                <c:pt idx="5">
                  <c:v>3726.3759690371498</c:v>
                </c:pt>
                <c:pt idx="6">
                  <c:v>3913.9676648279101</c:v>
                </c:pt>
                <c:pt idx="7">
                  <c:v>4042.0332487899</c:v>
                </c:pt>
                <c:pt idx="8">
                  <c:v>4042.94522561043</c:v>
                </c:pt>
                <c:pt idx="9">
                  <c:v>3826.34714840897</c:v>
                </c:pt>
                <c:pt idx="10">
                  <c:v>3704.1704048497199</c:v>
                </c:pt>
                <c:pt idx="11">
                  <c:v>3935.7049896274798</c:v>
                </c:pt>
                <c:pt idx="12">
                  <c:v>3735.5630411797001</c:v>
                </c:pt>
                <c:pt idx="13">
                  <c:v>3762.8528189152398</c:v>
                </c:pt>
                <c:pt idx="14">
                  <c:v>3850.6076787694301</c:v>
                </c:pt>
                <c:pt idx="15">
                  <c:v>3868.2811993557498</c:v>
                </c:pt>
                <c:pt idx="16">
                  <c:v>3900.6257015240299</c:v>
                </c:pt>
                <c:pt idx="17">
                  <c:v>3995.8801181701701</c:v>
                </c:pt>
                <c:pt idx="18">
                  <c:v>3986.0541606449301</c:v>
                </c:pt>
                <c:pt idx="19">
                  <c:v>4048.9778838132202</c:v>
                </c:pt>
                <c:pt idx="20">
                  <c:v>4042.5925751258501</c:v>
                </c:pt>
                <c:pt idx="21">
                  <c:v>4054.55469408914</c:v>
                </c:pt>
                <c:pt idx="22">
                  <c:v>3968.38327205616</c:v>
                </c:pt>
                <c:pt idx="23">
                  <c:v>3930.1321789961899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D-4AA7-B12D-E4B515044B4D}"/>
            </c:ext>
          </c:extLst>
        </c:ser>
        <c:ser>
          <c:idx val="2"/>
          <c:order val="2"/>
          <c:tx>
            <c:strRef>
              <c:f>'9.4'!$D$3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'9.4'!$D$5:$D$28</c:f>
              <c:numCache>
                <c:formatCode>#,##0</c:formatCode>
                <c:ptCount val="24"/>
                <c:pt idx="0">
                  <c:v>261.84919604085002</c:v>
                </c:pt>
                <c:pt idx="1">
                  <c:v>260.82370416869401</c:v>
                </c:pt>
                <c:pt idx="2">
                  <c:v>255.32547247933499</c:v>
                </c:pt>
                <c:pt idx="3">
                  <c:v>253.73044978990399</c:v>
                </c:pt>
                <c:pt idx="4">
                  <c:v>253.69704592919601</c:v>
                </c:pt>
                <c:pt idx="5">
                  <c:v>252.060270006688</c:v>
                </c:pt>
                <c:pt idx="6">
                  <c:v>283.20412340678399</c:v>
                </c:pt>
                <c:pt idx="7">
                  <c:v>258.78608675983202</c:v>
                </c:pt>
                <c:pt idx="8">
                  <c:v>260.11888966514999</c:v>
                </c:pt>
                <c:pt idx="9">
                  <c:v>278.02990200502398</c:v>
                </c:pt>
                <c:pt idx="10">
                  <c:v>270.73622395229</c:v>
                </c:pt>
                <c:pt idx="11">
                  <c:v>272.47488428764598</c:v>
                </c:pt>
                <c:pt idx="12">
                  <c:v>273.31164369693897</c:v>
                </c:pt>
                <c:pt idx="13">
                  <c:v>280.80407106379602</c:v>
                </c:pt>
                <c:pt idx="14">
                  <c:v>283.179067134501</c:v>
                </c:pt>
                <c:pt idx="15">
                  <c:v>283.13731517567101</c:v>
                </c:pt>
                <c:pt idx="16">
                  <c:v>298.39775016741402</c:v>
                </c:pt>
                <c:pt idx="17">
                  <c:v>290.05353034147203</c:v>
                </c:pt>
                <c:pt idx="18">
                  <c:v>282.21370414847303</c:v>
                </c:pt>
                <c:pt idx="19">
                  <c:v>271.84021475694198</c:v>
                </c:pt>
                <c:pt idx="20">
                  <c:v>263.97700563208298</c:v>
                </c:pt>
                <c:pt idx="21">
                  <c:v>270.52244031412903</c:v>
                </c:pt>
                <c:pt idx="22">
                  <c:v>262.00285257682799</c:v>
                </c:pt>
                <c:pt idx="23">
                  <c:v>260.60324322434099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4D-4AA7-B12D-E4B515044B4D}"/>
            </c:ext>
          </c:extLst>
        </c:ser>
        <c:ser>
          <c:idx val="3"/>
          <c:order val="3"/>
          <c:tx>
            <c:strRef>
              <c:f>'9.4'!$E$3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'9.4'!$E$5:$E$28</c:f>
              <c:numCache>
                <c:formatCode>#,##0</c:formatCode>
                <c:ptCount val="24"/>
                <c:pt idx="0">
                  <c:v>383.15618833749102</c:v>
                </c:pt>
                <c:pt idx="1">
                  <c:v>382.57262254672202</c:v>
                </c:pt>
                <c:pt idx="2">
                  <c:v>383.59283077166901</c:v>
                </c:pt>
                <c:pt idx="3">
                  <c:v>380.32243472566603</c:v>
                </c:pt>
                <c:pt idx="4">
                  <c:v>378.46639508383498</c:v>
                </c:pt>
                <c:pt idx="5">
                  <c:v>387.92418160972602</c:v>
                </c:pt>
                <c:pt idx="6">
                  <c:v>417.29458933382801</c:v>
                </c:pt>
                <c:pt idx="7">
                  <c:v>435.686988301393</c:v>
                </c:pt>
                <c:pt idx="8">
                  <c:v>446.76317913199301</c:v>
                </c:pt>
                <c:pt idx="9">
                  <c:v>419.98860124113099</c:v>
                </c:pt>
                <c:pt idx="10">
                  <c:v>400.307509792514</c:v>
                </c:pt>
                <c:pt idx="11">
                  <c:v>391.79591373615699</c:v>
                </c:pt>
                <c:pt idx="12">
                  <c:v>409.07904063375202</c:v>
                </c:pt>
                <c:pt idx="13">
                  <c:v>408.96437361536101</c:v>
                </c:pt>
                <c:pt idx="14">
                  <c:v>425.57759314454103</c:v>
                </c:pt>
                <c:pt idx="15">
                  <c:v>426.82387222733502</c:v>
                </c:pt>
                <c:pt idx="16">
                  <c:v>420.97172105299501</c:v>
                </c:pt>
                <c:pt idx="17">
                  <c:v>434.16328244885398</c:v>
                </c:pt>
                <c:pt idx="18">
                  <c:v>450.985622906402</c:v>
                </c:pt>
                <c:pt idx="19">
                  <c:v>468.46406301231701</c:v>
                </c:pt>
                <c:pt idx="20">
                  <c:v>468.47912519438</c:v>
                </c:pt>
                <c:pt idx="21">
                  <c:v>452.14300581334498</c:v>
                </c:pt>
                <c:pt idx="22">
                  <c:v>391.553600977369</c:v>
                </c:pt>
                <c:pt idx="23">
                  <c:v>384.44891024283697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4D-4AA7-B12D-E4B515044B4D}"/>
            </c:ext>
          </c:extLst>
        </c:ser>
        <c:ser>
          <c:idx val="6"/>
          <c:order val="4"/>
          <c:tx>
            <c:strRef>
              <c:f>'9.4'!$I$3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'9.4'!$I$5:$I$28</c:f>
              <c:numCache>
                <c:formatCode>#,##0</c:formatCode>
                <c:ptCount val="24"/>
                <c:pt idx="0">
                  <c:v>201.27996666940999</c:v>
                </c:pt>
                <c:pt idx="1">
                  <c:v>174.293108494802</c:v>
                </c:pt>
                <c:pt idx="2">
                  <c:v>139.06418224950201</c:v>
                </c:pt>
                <c:pt idx="3">
                  <c:v>115.061776100923</c:v>
                </c:pt>
                <c:pt idx="4">
                  <c:v>103.12058897914901</c:v>
                </c:pt>
                <c:pt idx="5">
                  <c:v>113.10850437529299</c:v>
                </c:pt>
                <c:pt idx="6">
                  <c:v>104.90050057805399</c:v>
                </c:pt>
                <c:pt idx="7">
                  <c:v>106.649638749234</c:v>
                </c:pt>
                <c:pt idx="8">
                  <c:v>142.44822816675801</c:v>
                </c:pt>
                <c:pt idx="9">
                  <c:v>173.32504388872701</c:v>
                </c:pt>
                <c:pt idx="10">
                  <c:v>187.74059353295701</c:v>
                </c:pt>
                <c:pt idx="11">
                  <c:v>176.44171859251199</c:v>
                </c:pt>
                <c:pt idx="12">
                  <c:v>201.32165037002599</c:v>
                </c:pt>
                <c:pt idx="13">
                  <c:v>175.878918847601</c:v>
                </c:pt>
                <c:pt idx="14">
                  <c:v>177.725949871501</c:v>
                </c:pt>
                <c:pt idx="15">
                  <c:v>206.346379359499</c:v>
                </c:pt>
                <c:pt idx="16">
                  <c:v>191.819235384867</c:v>
                </c:pt>
                <c:pt idx="17">
                  <c:v>183.87741383952601</c:v>
                </c:pt>
                <c:pt idx="18">
                  <c:v>206.66506844876699</c:v>
                </c:pt>
                <c:pt idx="19">
                  <c:v>182.64379842722499</c:v>
                </c:pt>
                <c:pt idx="20">
                  <c:v>165.53314699263899</c:v>
                </c:pt>
                <c:pt idx="21">
                  <c:v>198.98651326687701</c:v>
                </c:pt>
                <c:pt idx="22">
                  <c:v>183.314316821852</c:v>
                </c:pt>
                <c:pt idx="23">
                  <c:v>188.16918860906699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4D-4AA7-B12D-E4B515044B4D}"/>
            </c:ext>
          </c:extLst>
        </c:ser>
        <c:ser>
          <c:idx val="7"/>
          <c:order val="5"/>
          <c:tx>
            <c:strRef>
              <c:f>'9.4'!$H$3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7.5080823485855694E-2</c:v>
                </c:pt>
                <c:pt idx="5">
                  <c:v>0.62520884094927498</c:v>
                </c:pt>
                <c:pt idx="6">
                  <c:v>34.478346421464103</c:v>
                </c:pt>
                <c:pt idx="7">
                  <c:v>143.62351529935401</c:v>
                </c:pt>
                <c:pt idx="8">
                  <c:v>318.53161282834998</c:v>
                </c:pt>
                <c:pt idx="9">
                  <c:v>495.01397880872901</c:v>
                </c:pt>
                <c:pt idx="10">
                  <c:v>653.14234310322604</c:v>
                </c:pt>
                <c:pt idx="11">
                  <c:v>664.33589916117205</c:v>
                </c:pt>
                <c:pt idx="12">
                  <c:v>709.86084841486604</c:v>
                </c:pt>
                <c:pt idx="13">
                  <c:v>717.55616820369198</c:v>
                </c:pt>
                <c:pt idx="14">
                  <c:v>597.01916122320301</c:v>
                </c:pt>
                <c:pt idx="15">
                  <c:v>510.15392675696802</c:v>
                </c:pt>
                <c:pt idx="16">
                  <c:v>461.24252564815703</c:v>
                </c:pt>
                <c:pt idx="17">
                  <c:v>322.53063154435301</c:v>
                </c:pt>
                <c:pt idx="18">
                  <c:v>181.980286285668</c:v>
                </c:pt>
                <c:pt idx="19">
                  <c:v>46.745763153401199</c:v>
                </c:pt>
                <c:pt idx="20">
                  <c:v>3.60625120282306</c:v>
                </c:pt>
                <c:pt idx="21">
                  <c:v>0.27186165920896199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4D-4AA7-B12D-E4B515044B4D}"/>
            </c:ext>
          </c:extLst>
        </c:ser>
        <c:ser>
          <c:idx val="4"/>
          <c:order val="6"/>
          <c:tx>
            <c:strRef>
              <c:f>'9.4'!$F$3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'9.4'!$F$5:$F$28</c:f>
              <c:numCache>
                <c:formatCode>#,##0</c:formatCode>
                <c:ptCount val="24"/>
                <c:pt idx="0">
                  <c:v>237.37230941604099</c:v>
                </c:pt>
                <c:pt idx="1">
                  <c:v>233.819522711155</c:v>
                </c:pt>
                <c:pt idx="2">
                  <c:v>231.83277528124299</c:v>
                </c:pt>
                <c:pt idx="3">
                  <c:v>194.20081761755199</c:v>
                </c:pt>
                <c:pt idx="4">
                  <c:v>196.31359067545901</c:v>
                </c:pt>
                <c:pt idx="5">
                  <c:v>201.80481793949801</c:v>
                </c:pt>
                <c:pt idx="6">
                  <c:v>247.57456510544301</c:v>
                </c:pt>
                <c:pt idx="7">
                  <c:v>270.23832568509698</c:v>
                </c:pt>
                <c:pt idx="8">
                  <c:v>286.08489613236202</c:v>
                </c:pt>
                <c:pt idx="9">
                  <c:v>269.50693324515601</c:v>
                </c:pt>
                <c:pt idx="10">
                  <c:v>277.08538991247201</c:v>
                </c:pt>
                <c:pt idx="11">
                  <c:v>265.37827924643898</c:v>
                </c:pt>
                <c:pt idx="12">
                  <c:v>216.00097422031101</c:v>
                </c:pt>
                <c:pt idx="13">
                  <c:v>217.822002207976</c:v>
                </c:pt>
                <c:pt idx="14">
                  <c:v>213.653664346863</c:v>
                </c:pt>
                <c:pt idx="15">
                  <c:v>192.04837894232301</c:v>
                </c:pt>
                <c:pt idx="16">
                  <c:v>191.23723093157801</c:v>
                </c:pt>
                <c:pt idx="17">
                  <c:v>202.75071548738299</c:v>
                </c:pt>
                <c:pt idx="18">
                  <c:v>254.57354693046599</c:v>
                </c:pt>
                <c:pt idx="19">
                  <c:v>283.74743859815999</c:v>
                </c:pt>
                <c:pt idx="20">
                  <c:v>287.96345746874999</c:v>
                </c:pt>
                <c:pt idx="21">
                  <c:v>285.17038619117301</c:v>
                </c:pt>
                <c:pt idx="22">
                  <c:v>272.946486605958</c:v>
                </c:pt>
                <c:pt idx="23">
                  <c:v>272.67816378598502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4D-4AA7-B12D-E4B515044B4D}"/>
            </c:ext>
          </c:extLst>
        </c:ser>
        <c:ser>
          <c:idx val="5"/>
          <c:order val="7"/>
          <c:tx>
            <c:strRef>
              <c:f>'9.4'!$G$3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'9.4'!$G$5:$G$28</c:f>
              <c:numCache>
                <c:formatCode>#,##0</c:formatCode>
                <c:ptCount val="24"/>
                <c:pt idx="0">
                  <c:v>1.10355262429298E-2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414.81125045924</c:v>
                </c:pt>
                <c:pt idx="7">
                  <c:v>728.39361566916796</c:v>
                </c:pt>
                <c:pt idx="8">
                  <c:v>721.72973305403605</c:v>
                </c:pt>
                <c:pt idx="9">
                  <c:v>612.61202517165304</c:v>
                </c:pt>
                <c:pt idx="10">
                  <c:v>29.297746194222899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10.6808129610226</c:v>
                </c:pt>
                <c:pt idx="19">
                  <c:v>681.28925944713603</c:v>
                </c:pt>
                <c:pt idx="20">
                  <c:v>676.69374949723704</c:v>
                </c:pt>
                <c:pt idx="21">
                  <c:v>391.46007549714398</c:v>
                </c:pt>
                <c:pt idx="22">
                  <c:v>144.33207327654699</c:v>
                </c:pt>
                <c:pt idx="23">
                  <c:v>145.78403359087099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4D-4AA7-B12D-E4B515044B4D}"/>
            </c:ext>
          </c:extLst>
        </c:ser>
        <c:ser>
          <c:idx val="10"/>
          <c:order val="10"/>
          <c:tx>
            <c:strRef>
              <c:f>'9.4'!$P$4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'9.4'!$P$5:$P$28</c:f>
              <c:numCache>
                <c:formatCode>General</c:formatCode>
                <c:ptCount val="24"/>
                <c:pt idx="0">
                  <c:v>0</c:v>
                </c:pt>
                <c:pt idx="1">
                  <c:v>471.54053604888702</c:v>
                </c:pt>
                <c:pt idx="2">
                  <c:v>482.52629544916698</c:v>
                </c:pt>
                <c:pt idx="3">
                  <c:v>439.57138288352297</c:v>
                </c:pt>
                <c:pt idx="4">
                  <c:v>194.25433742798501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121.961924205964</c:v>
                </c:pt>
                <c:pt idx="10">
                  <c:v>698.07069411978603</c:v>
                </c:pt>
                <c:pt idx="11">
                  <c:v>594.69270466753801</c:v>
                </c:pt>
                <c:pt idx="12">
                  <c:v>748.93199614714797</c:v>
                </c:pt>
                <c:pt idx="13">
                  <c:v>649.95716323799695</c:v>
                </c:pt>
                <c:pt idx="14">
                  <c:v>336.680490575514</c:v>
                </c:pt>
                <c:pt idx="15">
                  <c:v>421.53846105899299</c:v>
                </c:pt>
                <c:pt idx="16">
                  <c:v>392.904178521669</c:v>
                </c:pt>
                <c:pt idx="17">
                  <c:v>383.81329550223802</c:v>
                </c:pt>
                <c:pt idx="18">
                  <c:v>222.00157698066101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4D-4AA7-B12D-E4B515044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32992"/>
        <c:axId val="164947072"/>
      </c:areaChart>
      <c:areaChart>
        <c:grouping val="stacked"/>
        <c:varyColors val="0"/>
        <c:ser>
          <c:idx val="8"/>
          <c:order val="8"/>
          <c:tx>
            <c:strRef>
              <c:f>'9.4'!$J$3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'9.4'!$Q$5:$Q$28</c:f>
              <c:numCache>
                <c:formatCode>General</c:formatCode>
                <c:ptCount val="24"/>
                <c:pt idx="0">
                  <c:v>-281.40876501041203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-323.98051940673798</c:v>
                </c:pt>
                <c:pt idx="6">
                  <c:v>-127.70124213909</c:v>
                </c:pt>
                <c:pt idx="7">
                  <c:v>-120.65589899388</c:v>
                </c:pt>
                <c:pt idx="8">
                  <c:v>-151.416862348129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-410.81384926785898</c:v>
                </c:pt>
                <c:pt idx="20">
                  <c:v>-422.99413758133198</c:v>
                </c:pt>
                <c:pt idx="21">
                  <c:v>-333.65176148580599</c:v>
                </c:pt>
                <c:pt idx="22">
                  <c:v>-284.67079691576902</c:v>
                </c:pt>
                <c:pt idx="23">
                  <c:v>-667.46223971155302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4D-4AA7-B12D-E4B515044B4D}"/>
            </c:ext>
          </c:extLst>
        </c:ser>
        <c:ser>
          <c:idx val="9"/>
          <c:order val="9"/>
          <c:tx>
            <c:strRef>
              <c:f>'9.4'!$K$3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'9.4'!$K$5:$K$28</c:f>
              <c:numCache>
                <c:formatCode>#,##0</c:formatCode>
                <c:ptCount val="24"/>
                <c:pt idx="0">
                  <c:v>-225.860600352267</c:v>
                </c:pt>
                <c:pt idx="1">
                  <c:v>-1021.83810665065</c:v>
                </c:pt>
                <c:pt idx="2">
                  <c:v>-1045.5511473996901</c:v>
                </c:pt>
                <c:pt idx="3">
                  <c:v>-1035.0399903424</c:v>
                </c:pt>
                <c:pt idx="4">
                  <c:v>-728.18541550406701</c:v>
                </c:pt>
                <c:pt idx="5">
                  <c:v>-30.081511375431901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4D-4AA7-B12D-E4B515044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131840"/>
        <c:axId val="164948608"/>
      </c:areaChart>
      <c:catAx>
        <c:axId val="1649329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4947072"/>
        <c:crosses val="autoZero"/>
        <c:auto val="1"/>
        <c:lblAlgn val="ctr"/>
        <c:lblOffset val="100"/>
        <c:noMultiLvlLbl val="0"/>
      </c:catAx>
      <c:valAx>
        <c:axId val="164947072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932992"/>
        <c:crosses val="autoZero"/>
        <c:crossBetween val="midCat"/>
        <c:majorUnit val="2000"/>
      </c:valAx>
      <c:valAx>
        <c:axId val="164948608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131840"/>
        <c:crosses val="max"/>
        <c:crossBetween val="midCat"/>
      </c:valAx>
      <c:catAx>
        <c:axId val="170131840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4948608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'9.5'!$B$3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'9.5'!$B$5:$B$28</c:f>
              <c:numCache>
                <c:formatCode>#,##0</c:formatCode>
                <c:ptCount val="24"/>
                <c:pt idx="0">
                  <c:v>3600.6752545711502</c:v>
                </c:pt>
                <c:pt idx="1">
                  <c:v>3606.05565477346</c:v>
                </c:pt>
                <c:pt idx="2">
                  <c:v>3613.1594877504499</c:v>
                </c:pt>
                <c:pt idx="3">
                  <c:v>3617.9631505448801</c:v>
                </c:pt>
                <c:pt idx="4">
                  <c:v>3620.1766528379299</c:v>
                </c:pt>
                <c:pt idx="5">
                  <c:v>3624.7352910464201</c:v>
                </c:pt>
                <c:pt idx="6">
                  <c:v>3624.6136190633001</c:v>
                </c:pt>
                <c:pt idx="7">
                  <c:v>3623.9252486282298</c:v>
                </c:pt>
                <c:pt idx="8">
                  <c:v>3620.78001565669</c:v>
                </c:pt>
                <c:pt idx="9">
                  <c:v>3612.6327782810499</c:v>
                </c:pt>
                <c:pt idx="10">
                  <c:v>3600.41690303723</c:v>
                </c:pt>
                <c:pt idx="11">
                  <c:v>3593.6297671758998</c:v>
                </c:pt>
                <c:pt idx="12">
                  <c:v>3588.00104218771</c:v>
                </c:pt>
                <c:pt idx="13">
                  <c:v>3581.5189123514901</c:v>
                </c:pt>
                <c:pt idx="14">
                  <c:v>3576.5102261615598</c:v>
                </c:pt>
                <c:pt idx="15">
                  <c:v>3574.9184514250701</c:v>
                </c:pt>
                <c:pt idx="16">
                  <c:v>3571.9399009318099</c:v>
                </c:pt>
                <c:pt idx="17">
                  <c:v>3568.4279917376998</c:v>
                </c:pt>
                <c:pt idx="18">
                  <c:v>3569.6097400296699</c:v>
                </c:pt>
                <c:pt idx="19">
                  <c:v>3572.9549708148002</c:v>
                </c:pt>
                <c:pt idx="20">
                  <c:v>3574.1084008682901</c:v>
                </c:pt>
                <c:pt idx="21">
                  <c:v>3580.0571475878701</c:v>
                </c:pt>
                <c:pt idx="22">
                  <c:v>3585.88922755976</c:v>
                </c:pt>
                <c:pt idx="23">
                  <c:v>3590.6362213228499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3-48EB-9CA2-778AE5CF7536}"/>
            </c:ext>
          </c:extLst>
        </c:ser>
        <c:ser>
          <c:idx val="1"/>
          <c:order val="1"/>
          <c:tx>
            <c:strRef>
              <c:f>'9.5'!$C$3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'9.5'!$C$5:$C$28</c:f>
              <c:numCache>
                <c:formatCode>#,##0</c:formatCode>
                <c:ptCount val="24"/>
                <c:pt idx="0">
                  <c:v>3234.9268712570802</c:v>
                </c:pt>
                <c:pt idx="1">
                  <c:v>2939.3544930673202</c:v>
                </c:pt>
                <c:pt idx="2">
                  <c:v>2761.7539098311099</c:v>
                </c:pt>
                <c:pt idx="3">
                  <c:v>2758.3662988889</c:v>
                </c:pt>
                <c:pt idx="4">
                  <c:v>2749.7788377187999</c:v>
                </c:pt>
                <c:pt idx="5">
                  <c:v>2829.3739558788998</c:v>
                </c:pt>
                <c:pt idx="6">
                  <c:v>3102.1720637220601</c:v>
                </c:pt>
                <c:pt idx="7">
                  <c:v>3282.4981741408101</c:v>
                </c:pt>
                <c:pt idx="8">
                  <c:v>3296.4279646320201</c:v>
                </c:pt>
                <c:pt idx="9">
                  <c:v>3305.8617577971299</c:v>
                </c:pt>
                <c:pt idx="10">
                  <c:v>3332.3614350723201</c:v>
                </c:pt>
                <c:pt idx="11">
                  <c:v>3250.1951080834801</c:v>
                </c:pt>
                <c:pt idx="12">
                  <c:v>3255.9057690404402</c:v>
                </c:pt>
                <c:pt idx="13">
                  <c:v>3202.1426977043402</c:v>
                </c:pt>
                <c:pt idx="14">
                  <c:v>3161.2320853546998</c:v>
                </c:pt>
                <c:pt idx="15">
                  <c:v>3193.0371112602502</c:v>
                </c:pt>
                <c:pt idx="16">
                  <c:v>3326.8041240646098</c:v>
                </c:pt>
                <c:pt idx="17">
                  <c:v>3312.5531158485401</c:v>
                </c:pt>
                <c:pt idx="18">
                  <c:v>3329.5430152297799</c:v>
                </c:pt>
                <c:pt idx="19">
                  <c:v>3194.0798645416799</c:v>
                </c:pt>
                <c:pt idx="20">
                  <c:v>3068.4349718620601</c:v>
                </c:pt>
                <c:pt idx="21">
                  <c:v>3054.02450244596</c:v>
                </c:pt>
                <c:pt idx="22">
                  <c:v>3081.23109442963</c:v>
                </c:pt>
                <c:pt idx="23">
                  <c:v>2851.6138029091699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3-48EB-9CA2-778AE5CF7536}"/>
            </c:ext>
          </c:extLst>
        </c:ser>
        <c:ser>
          <c:idx val="2"/>
          <c:order val="2"/>
          <c:tx>
            <c:strRef>
              <c:f>'9.5'!$D$3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'9.5'!$D$5:$D$28</c:f>
              <c:numCache>
                <c:formatCode>#,##0</c:formatCode>
                <c:ptCount val="24"/>
                <c:pt idx="0">
                  <c:v>250.90166447114399</c:v>
                </c:pt>
                <c:pt idx="1">
                  <c:v>249.32960757597999</c:v>
                </c:pt>
                <c:pt idx="2">
                  <c:v>250.945054686823</c:v>
                </c:pt>
                <c:pt idx="3">
                  <c:v>251.60424962820801</c:v>
                </c:pt>
                <c:pt idx="4">
                  <c:v>251.634290261937</c:v>
                </c:pt>
                <c:pt idx="5">
                  <c:v>575.89528619611701</c:v>
                </c:pt>
                <c:pt idx="6">
                  <c:v>1032.5578777211199</c:v>
                </c:pt>
                <c:pt idx="7">
                  <c:v>1079.4692631077901</c:v>
                </c:pt>
                <c:pt idx="8">
                  <c:v>1031.9387315255799</c:v>
                </c:pt>
                <c:pt idx="9">
                  <c:v>1038.1151479540799</c:v>
                </c:pt>
                <c:pt idx="10">
                  <c:v>1024.29706860843</c:v>
                </c:pt>
                <c:pt idx="11">
                  <c:v>1008.00908334597</c:v>
                </c:pt>
                <c:pt idx="12">
                  <c:v>995.564463709748</c:v>
                </c:pt>
                <c:pt idx="13">
                  <c:v>986.04033861528899</c:v>
                </c:pt>
                <c:pt idx="14">
                  <c:v>982.58915388254798</c:v>
                </c:pt>
                <c:pt idx="15">
                  <c:v>986.10041682699102</c:v>
                </c:pt>
                <c:pt idx="16">
                  <c:v>1002.81895615561</c:v>
                </c:pt>
                <c:pt idx="17">
                  <c:v>1001.13676011644</c:v>
                </c:pt>
                <c:pt idx="18">
                  <c:v>1011.7906992616601</c:v>
                </c:pt>
                <c:pt idx="19">
                  <c:v>1023.96495981512</c:v>
                </c:pt>
                <c:pt idx="20">
                  <c:v>1005.72943902021</c:v>
                </c:pt>
                <c:pt idx="21">
                  <c:v>1011.8507815477</c:v>
                </c:pt>
                <c:pt idx="22">
                  <c:v>1007.62524976088</c:v>
                </c:pt>
                <c:pt idx="23">
                  <c:v>1008.57482815795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93-48EB-9CA2-778AE5CF7536}"/>
            </c:ext>
          </c:extLst>
        </c:ser>
        <c:ser>
          <c:idx val="3"/>
          <c:order val="3"/>
          <c:tx>
            <c:strRef>
              <c:f>'9.5'!$E$3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'9.5'!$E$5:$E$28</c:f>
              <c:numCache>
                <c:formatCode>#,##0</c:formatCode>
                <c:ptCount val="24"/>
                <c:pt idx="0">
                  <c:v>380.16077315229899</c:v>
                </c:pt>
                <c:pt idx="1">
                  <c:v>380.50899842881699</c:v>
                </c:pt>
                <c:pt idx="2">
                  <c:v>380.39229679430201</c:v>
                </c:pt>
                <c:pt idx="3">
                  <c:v>380.76778067931201</c:v>
                </c:pt>
                <c:pt idx="4">
                  <c:v>379.687066203266</c:v>
                </c:pt>
                <c:pt idx="5">
                  <c:v>378.87252889728899</c:v>
                </c:pt>
                <c:pt idx="6">
                  <c:v>407.818705755883</c:v>
                </c:pt>
                <c:pt idx="7">
                  <c:v>433.99541679742202</c:v>
                </c:pt>
                <c:pt idx="8">
                  <c:v>439.96871769280602</c:v>
                </c:pt>
                <c:pt idx="9">
                  <c:v>426.15040472212701</c:v>
                </c:pt>
                <c:pt idx="10">
                  <c:v>403.54626911313898</c:v>
                </c:pt>
                <c:pt idx="11">
                  <c:v>393.823025018225</c:v>
                </c:pt>
                <c:pt idx="12">
                  <c:v>386.73397175840898</c:v>
                </c:pt>
                <c:pt idx="13">
                  <c:v>375.16404177013197</c:v>
                </c:pt>
                <c:pt idx="14">
                  <c:v>376.13634052728003</c:v>
                </c:pt>
                <c:pt idx="15">
                  <c:v>378.76946224436801</c:v>
                </c:pt>
                <c:pt idx="16">
                  <c:v>386.63471804330499</c:v>
                </c:pt>
                <c:pt idx="17">
                  <c:v>384.29732737546999</c:v>
                </c:pt>
                <c:pt idx="18">
                  <c:v>399.304134060173</c:v>
                </c:pt>
                <c:pt idx="19">
                  <c:v>433.46386369716203</c:v>
                </c:pt>
                <c:pt idx="20">
                  <c:v>435.61763896619999</c:v>
                </c:pt>
                <c:pt idx="21">
                  <c:v>410.382332871252</c:v>
                </c:pt>
                <c:pt idx="22">
                  <c:v>380.00876521056398</c:v>
                </c:pt>
                <c:pt idx="23">
                  <c:v>379.57320903596701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93-48EB-9CA2-778AE5CF7536}"/>
            </c:ext>
          </c:extLst>
        </c:ser>
        <c:ser>
          <c:idx val="6"/>
          <c:order val="4"/>
          <c:tx>
            <c:strRef>
              <c:f>'9.5'!$I$3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'9.5'!$I$5:$I$28</c:f>
              <c:numCache>
                <c:formatCode>#,##0</c:formatCode>
                <c:ptCount val="24"/>
                <c:pt idx="0">
                  <c:v>65.772020117147605</c:v>
                </c:pt>
                <c:pt idx="1">
                  <c:v>62.032778740965398</c:v>
                </c:pt>
                <c:pt idx="2">
                  <c:v>65.087572228371698</c:v>
                </c:pt>
                <c:pt idx="3">
                  <c:v>52.990912879698499</c:v>
                </c:pt>
                <c:pt idx="4">
                  <c:v>47.396423698342197</c:v>
                </c:pt>
                <c:pt idx="5">
                  <c:v>47.074309983943699</c:v>
                </c:pt>
                <c:pt idx="6">
                  <c:v>43.318472978998997</c:v>
                </c:pt>
                <c:pt idx="7">
                  <c:v>29.8644485155761</c:v>
                </c:pt>
                <c:pt idx="8">
                  <c:v>17.112804199999101</c:v>
                </c:pt>
                <c:pt idx="9">
                  <c:v>17.737356489272798</c:v>
                </c:pt>
                <c:pt idx="10">
                  <c:v>27.0793033938732</c:v>
                </c:pt>
                <c:pt idx="11">
                  <c:v>37.211719598543503</c:v>
                </c:pt>
                <c:pt idx="12">
                  <c:v>39.015817351394602</c:v>
                </c:pt>
                <c:pt idx="13">
                  <c:v>32.783582636071003</c:v>
                </c:pt>
                <c:pt idx="14">
                  <c:v>34.743085761553999</c:v>
                </c:pt>
                <c:pt idx="15">
                  <c:v>34.809793059430604</c:v>
                </c:pt>
                <c:pt idx="16">
                  <c:v>31.486932584274999</c:v>
                </c:pt>
                <c:pt idx="17">
                  <c:v>31.0303271079271</c:v>
                </c:pt>
                <c:pt idx="18">
                  <c:v>30.017744857505399</c:v>
                </c:pt>
                <c:pt idx="19">
                  <c:v>33.505769795474002</c:v>
                </c:pt>
                <c:pt idx="20">
                  <c:v>49.017673723990399</c:v>
                </c:pt>
                <c:pt idx="21">
                  <c:v>60.867574044172599</c:v>
                </c:pt>
                <c:pt idx="22">
                  <c:v>60.765693375229802</c:v>
                </c:pt>
                <c:pt idx="23">
                  <c:v>70.674149219396398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93-48EB-9CA2-778AE5CF7536}"/>
            </c:ext>
          </c:extLst>
        </c:ser>
        <c:ser>
          <c:idx val="7"/>
          <c:order val="5"/>
          <c:tx>
            <c:strRef>
              <c:f>'9.5'!$H$3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0.31115570830725497</c:v>
                </c:pt>
                <c:pt idx="4">
                  <c:v>2.6837216310817702</c:v>
                </c:pt>
                <c:pt idx="5">
                  <c:v>20.165349875981001</c:v>
                </c:pt>
                <c:pt idx="6">
                  <c:v>107.367803778876</c:v>
                </c:pt>
                <c:pt idx="7">
                  <c:v>382.68248849309799</c:v>
                </c:pt>
                <c:pt idx="8">
                  <c:v>766.60444507199895</c:v>
                </c:pt>
                <c:pt idx="9">
                  <c:v>1100.6802651647699</c:v>
                </c:pt>
                <c:pt idx="10">
                  <c:v>1348.79672926844</c:v>
                </c:pt>
                <c:pt idx="11">
                  <c:v>1497.26313829731</c:v>
                </c:pt>
                <c:pt idx="12">
                  <c:v>1553.6007271963299</c:v>
                </c:pt>
                <c:pt idx="13">
                  <c:v>1532.6277631032999</c:v>
                </c:pt>
                <c:pt idx="14">
                  <c:v>1438.7215781789801</c:v>
                </c:pt>
                <c:pt idx="15">
                  <c:v>1277.14207699598</c:v>
                </c:pt>
                <c:pt idx="16">
                  <c:v>1019.42990574654</c:v>
                </c:pt>
                <c:pt idx="17">
                  <c:v>690.42515869180397</c:v>
                </c:pt>
                <c:pt idx="18">
                  <c:v>323.85419426073298</c:v>
                </c:pt>
                <c:pt idx="19">
                  <c:v>92.159755963132696</c:v>
                </c:pt>
                <c:pt idx="20">
                  <c:v>25.217433620105101</c:v>
                </c:pt>
                <c:pt idx="21">
                  <c:v>3.60414897440736</c:v>
                </c:pt>
                <c:pt idx="22">
                  <c:v>0.36695155619872499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93-48EB-9CA2-778AE5CF7536}"/>
            </c:ext>
          </c:extLst>
        </c:ser>
        <c:ser>
          <c:idx val="4"/>
          <c:order val="6"/>
          <c:tx>
            <c:strRef>
              <c:f>'9.5'!$F$3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'9.5'!$F$5:$F$28</c:f>
              <c:numCache>
                <c:formatCode>#,##0</c:formatCode>
                <c:ptCount val="24"/>
                <c:pt idx="0">
                  <c:v>151.39665091067701</c:v>
                </c:pt>
                <c:pt idx="1">
                  <c:v>151.26189598222101</c:v>
                </c:pt>
                <c:pt idx="2">
                  <c:v>151.21934762115899</c:v>
                </c:pt>
                <c:pt idx="3">
                  <c:v>150.12399055727499</c:v>
                </c:pt>
                <c:pt idx="4">
                  <c:v>151.186163701288</c:v>
                </c:pt>
                <c:pt idx="5">
                  <c:v>213.238866712397</c:v>
                </c:pt>
                <c:pt idx="6">
                  <c:v>222.88180885048101</c:v>
                </c:pt>
                <c:pt idx="7">
                  <c:v>245.94011199225301</c:v>
                </c:pt>
                <c:pt idx="8">
                  <c:v>244.51481465925301</c:v>
                </c:pt>
                <c:pt idx="9">
                  <c:v>247.39427205231701</c:v>
                </c:pt>
                <c:pt idx="10">
                  <c:v>165.072690690331</c:v>
                </c:pt>
                <c:pt idx="11">
                  <c:v>163.18696197804201</c:v>
                </c:pt>
                <c:pt idx="12">
                  <c:v>155.42973462639199</c:v>
                </c:pt>
                <c:pt idx="13">
                  <c:v>153.404675088955</c:v>
                </c:pt>
                <c:pt idx="14">
                  <c:v>155.14392288510601</c:v>
                </c:pt>
                <c:pt idx="15">
                  <c:v>155.68792944760199</c:v>
                </c:pt>
                <c:pt idx="16">
                  <c:v>161.514231585316</c:v>
                </c:pt>
                <c:pt idx="17">
                  <c:v>251.00703433259699</c:v>
                </c:pt>
                <c:pt idx="18">
                  <c:v>340.121638013601</c:v>
                </c:pt>
                <c:pt idx="19">
                  <c:v>355.29159296638699</c:v>
                </c:pt>
                <c:pt idx="20">
                  <c:v>366.48915349730601</c:v>
                </c:pt>
                <c:pt idx="21">
                  <c:v>362.19490666438799</c:v>
                </c:pt>
                <c:pt idx="22">
                  <c:v>293.036720798337</c:v>
                </c:pt>
                <c:pt idx="23">
                  <c:v>255.07318652284499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93-48EB-9CA2-778AE5CF7536}"/>
            </c:ext>
          </c:extLst>
        </c:ser>
        <c:ser>
          <c:idx val="5"/>
          <c:order val="7"/>
          <c:tx>
            <c:strRef>
              <c:f>'9.5'!$G$3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196.00381903558099</c:v>
                </c:pt>
                <c:pt idx="8">
                  <c:v>263.89974167913499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169.70308914619301</c:v>
                </c:pt>
                <c:pt idx="19">
                  <c:v>465.69566277411798</c:v>
                </c:pt>
                <c:pt idx="20">
                  <c:v>274.589902761818</c:v>
                </c:pt>
                <c:pt idx="21">
                  <c:v>264.56388622929302</c:v>
                </c:pt>
                <c:pt idx="22">
                  <c:v>189.53320792718401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93-48EB-9CA2-778AE5CF7536}"/>
            </c:ext>
          </c:extLst>
        </c:ser>
        <c:ser>
          <c:idx val="10"/>
          <c:order val="10"/>
          <c:tx>
            <c:strRef>
              <c:f>'9.5'!$P$4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93-48EB-9CA2-778AE5CF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60128"/>
        <c:axId val="170582400"/>
      </c:areaChart>
      <c:areaChart>
        <c:grouping val="stacked"/>
        <c:varyColors val="0"/>
        <c:ser>
          <c:idx val="8"/>
          <c:order val="8"/>
          <c:tx>
            <c:strRef>
              <c:f>'9.5'!$J$3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'9.5'!$Q$5:$Q$28</c:f>
              <c:numCache>
                <c:formatCode>General</c:formatCode>
                <c:ptCount val="24"/>
                <c:pt idx="0">
                  <c:v>-787.45588415519296</c:v>
                </c:pt>
                <c:pt idx="1">
                  <c:v>-263.14859038889801</c:v>
                </c:pt>
                <c:pt idx="2">
                  <c:v>-250.43219951213601</c:v>
                </c:pt>
                <c:pt idx="3">
                  <c:v>-331.93159730197198</c:v>
                </c:pt>
                <c:pt idx="4">
                  <c:v>-328.78112769244001</c:v>
                </c:pt>
                <c:pt idx="5">
                  <c:v>-529.718344863217</c:v>
                </c:pt>
                <c:pt idx="6">
                  <c:v>-727.02355117252398</c:v>
                </c:pt>
                <c:pt idx="7">
                  <c:v>-861.52168312795595</c:v>
                </c:pt>
                <c:pt idx="8">
                  <c:v>-912.82502853990002</c:v>
                </c:pt>
                <c:pt idx="9">
                  <c:v>-751.91991975870701</c:v>
                </c:pt>
                <c:pt idx="10">
                  <c:v>-725.69620102819499</c:v>
                </c:pt>
                <c:pt idx="11">
                  <c:v>-728.94997147859397</c:v>
                </c:pt>
                <c:pt idx="12">
                  <c:v>-417.960458047847</c:v>
                </c:pt>
                <c:pt idx="13">
                  <c:v>-720.80227161307801</c:v>
                </c:pt>
                <c:pt idx="14">
                  <c:v>-774.48748446112199</c:v>
                </c:pt>
                <c:pt idx="15">
                  <c:v>-677.75072800729095</c:v>
                </c:pt>
                <c:pt idx="16">
                  <c:v>-661.58536123155295</c:v>
                </c:pt>
                <c:pt idx="17">
                  <c:v>-565.51077313393296</c:v>
                </c:pt>
                <c:pt idx="18">
                  <c:v>-813.18030776338401</c:v>
                </c:pt>
                <c:pt idx="19">
                  <c:v>-932.42106673060402</c:v>
                </c:pt>
                <c:pt idx="20">
                  <c:v>-792.843693734304</c:v>
                </c:pt>
                <c:pt idx="21">
                  <c:v>-867.52661863957997</c:v>
                </c:pt>
                <c:pt idx="22">
                  <c:v>-942.76148938592098</c:v>
                </c:pt>
                <c:pt idx="23">
                  <c:v>-1015.57057429422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93-48EB-9CA2-778AE5CF7536}"/>
            </c:ext>
          </c:extLst>
        </c:ser>
        <c:ser>
          <c:idx val="9"/>
          <c:order val="9"/>
          <c:tx>
            <c:strRef>
              <c:f>'9.5'!$K$3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'9.5'!$K$5:$K$28</c:f>
              <c:numCache>
                <c:formatCode>#,##0</c:formatCode>
                <c:ptCount val="24"/>
                <c:pt idx="0">
                  <c:v>-111.051303244189</c:v>
                </c:pt>
                <c:pt idx="1">
                  <c:v>-436.409875583548</c:v>
                </c:pt>
                <c:pt idx="2">
                  <c:v>-433.98357615468598</c:v>
                </c:pt>
                <c:pt idx="3">
                  <c:v>-431.13305578141899</c:v>
                </c:pt>
                <c:pt idx="4">
                  <c:v>-427.372041286046</c:v>
                </c:pt>
                <c:pt idx="5">
                  <c:v>-416.55850217826901</c:v>
                </c:pt>
                <c:pt idx="6">
                  <c:v>-10.660951988598599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93-48EB-9CA2-778AE5CF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85472"/>
        <c:axId val="170583936"/>
      </c:areaChart>
      <c:catAx>
        <c:axId val="17056012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0582400"/>
        <c:crosses val="autoZero"/>
        <c:auto val="1"/>
        <c:lblAlgn val="ctr"/>
        <c:lblOffset val="100"/>
        <c:noMultiLvlLbl val="0"/>
      </c:catAx>
      <c:valAx>
        <c:axId val="170582400"/>
        <c:scaling>
          <c:orientation val="minMax"/>
          <c:max val="12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560128"/>
        <c:crosses val="autoZero"/>
        <c:crossBetween val="midCat"/>
        <c:majorUnit val="2000"/>
      </c:valAx>
      <c:valAx>
        <c:axId val="170583936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585472"/>
        <c:crosses val="max"/>
        <c:crossBetween val="midCat"/>
      </c:valAx>
      <c:catAx>
        <c:axId val="170585472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058393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'9.6'!$B$3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'9.6'!$B$5:$B$28</c:f>
              <c:numCache>
                <c:formatCode>#,##0</c:formatCode>
                <c:ptCount val="24"/>
                <c:pt idx="0">
                  <c:v>2579.354871042</c:v>
                </c:pt>
                <c:pt idx="1">
                  <c:v>2579.97147783021</c:v>
                </c:pt>
                <c:pt idx="2">
                  <c:v>2585.5242670514599</c:v>
                </c:pt>
                <c:pt idx="3">
                  <c:v>2585.7909078247499</c:v>
                </c:pt>
                <c:pt idx="4">
                  <c:v>2582.84953900033</c:v>
                </c:pt>
                <c:pt idx="5">
                  <c:v>2583.0995106566702</c:v>
                </c:pt>
                <c:pt idx="6">
                  <c:v>2585.96089457261</c:v>
                </c:pt>
                <c:pt idx="7">
                  <c:v>2586.8624671774801</c:v>
                </c:pt>
                <c:pt idx="8">
                  <c:v>2585.7342401506398</c:v>
                </c:pt>
                <c:pt idx="9">
                  <c:v>2586.7908229303998</c:v>
                </c:pt>
                <c:pt idx="10">
                  <c:v>2585.1709607033599</c:v>
                </c:pt>
                <c:pt idx="11">
                  <c:v>2582.5095614359998</c:v>
                </c:pt>
                <c:pt idx="12">
                  <c:v>2582.6045595349801</c:v>
                </c:pt>
                <c:pt idx="13">
                  <c:v>2583.6627860353301</c:v>
                </c:pt>
                <c:pt idx="14">
                  <c:v>2582.7778622043302</c:v>
                </c:pt>
                <c:pt idx="15">
                  <c:v>2582.66953532156</c:v>
                </c:pt>
                <c:pt idx="16">
                  <c:v>2584.1744103425699</c:v>
                </c:pt>
                <c:pt idx="17">
                  <c:v>2586.0925549642002</c:v>
                </c:pt>
                <c:pt idx="18">
                  <c:v>2583.4194869081098</c:v>
                </c:pt>
                <c:pt idx="19">
                  <c:v>2586.1758883430798</c:v>
                </c:pt>
                <c:pt idx="20">
                  <c:v>2589.01060248563</c:v>
                </c:pt>
                <c:pt idx="21">
                  <c:v>2587.6057258918299</c:v>
                </c:pt>
                <c:pt idx="22">
                  <c:v>2587.71740531361</c:v>
                </c:pt>
                <c:pt idx="23">
                  <c:v>2586.3725367270999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9-4356-8D0C-03515BD7ED7C}"/>
            </c:ext>
          </c:extLst>
        </c:ser>
        <c:ser>
          <c:idx val="1"/>
          <c:order val="1"/>
          <c:tx>
            <c:strRef>
              <c:f>'9.6'!$C$3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'9.6'!$C$5:$C$28</c:f>
              <c:numCache>
                <c:formatCode>#,##0</c:formatCode>
                <c:ptCount val="24"/>
                <c:pt idx="0">
                  <c:v>2402.48243556753</c:v>
                </c:pt>
                <c:pt idx="1">
                  <c:v>2398.0358013948999</c:v>
                </c:pt>
                <c:pt idx="2">
                  <c:v>2404.1925115041599</c:v>
                </c:pt>
                <c:pt idx="3">
                  <c:v>2394.14606965557</c:v>
                </c:pt>
                <c:pt idx="4">
                  <c:v>2401.82083655616</c:v>
                </c:pt>
                <c:pt idx="5">
                  <c:v>2340.4726853635502</c:v>
                </c:pt>
                <c:pt idx="6">
                  <c:v>2268.81789315794</c:v>
                </c:pt>
                <c:pt idx="7">
                  <c:v>2323.95993974168</c:v>
                </c:pt>
                <c:pt idx="8">
                  <c:v>2407.70749600096</c:v>
                </c:pt>
                <c:pt idx="9">
                  <c:v>2495.5032922690202</c:v>
                </c:pt>
                <c:pt idx="10">
                  <c:v>2481.2069348866098</c:v>
                </c:pt>
                <c:pt idx="11">
                  <c:v>2488.7496842138298</c:v>
                </c:pt>
                <c:pt idx="12">
                  <c:v>2516.2285609000801</c:v>
                </c:pt>
                <c:pt idx="13">
                  <c:v>2624.5786464357202</c:v>
                </c:pt>
                <c:pt idx="14">
                  <c:v>2730.64232044856</c:v>
                </c:pt>
                <c:pt idx="15">
                  <c:v>2766.7185094804599</c:v>
                </c:pt>
                <c:pt idx="16">
                  <c:v>2858.72553764246</c:v>
                </c:pt>
                <c:pt idx="17">
                  <c:v>2996.0346161335701</c:v>
                </c:pt>
                <c:pt idx="18">
                  <c:v>3150.9424633018002</c:v>
                </c:pt>
                <c:pt idx="19">
                  <c:v>3307.3797340574502</c:v>
                </c:pt>
                <c:pt idx="20">
                  <c:v>3252.4784285762898</c:v>
                </c:pt>
                <c:pt idx="21">
                  <c:v>3202.7226491678498</c:v>
                </c:pt>
                <c:pt idx="22">
                  <c:v>3179.5124984438698</c:v>
                </c:pt>
                <c:pt idx="23">
                  <c:v>3148.7133963934998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356-8D0C-03515BD7ED7C}"/>
            </c:ext>
          </c:extLst>
        </c:ser>
        <c:ser>
          <c:idx val="2"/>
          <c:order val="2"/>
          <c:tx>
            <c:strRef>
              <c:f>'9.6'!$D$3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'9.6'!$D$5:$D$28</c:f>
              <c:numCache>
                <c:formatCode>#,##0</c:formatCode>
                <c:ptCount val="24"/>
                <c:pt idx="0">
                  <c:v>312.613348527742</c:v>
                </c:pt>
                <c:pt idx="1">
                  <c:v>303.37097830162702</c:v>
                </c:pt>
                <c:pt idx="2">
                  <c:v>303.57458430959298</c:v>
                </c:pt>
                <c:pt idx="3">
                  <c:v>302.97044331189602</c:v>
                </c:pt>
                <c:pt idx="4">
                  <c:v>303.04220682828401</c:v>
                </c:pt>
                <c:pt idx="5">
                  <c:v>314.55094207929</c:v>
                </c:pt>
                <c:pt idx="6">
                  <c:v>308.44944141304501</c:v>
                </c:pt>
                <c:pt idx="7">
                  <c:v>320.55564420070198</c:v>
                </c:pt>
                <c:pt idx="8">
                  <c:v>330.43052234505802</c:v>
                </c:pt>
                <c:pt idx="9">
                  <c:v>328.47624335831699</c:v>
                </c:pt>
                <c:pt idx="10">
                  <c:v>311.73884450207203</c:v>
                </c:pt>
                <c:pt idx="11">
                  <c:v>324.20051973756603</c:v>
                </c:pt>
                <c:pt idx="12">
                  <c:v>322.29296872946099</c:v>
                </c:pt>
                <c:pt idx="13">
                  <c:v>312.436444003578</c:v>
                </c:pt>
                <c:pt idx="14">
                  <c:v>321.58368570537198</c:v>
                </c:pt>
                <c:pt idx="15">
                  <c:v>333.42119446695199</c:v>
                </c:pt>
                <c:pt idx="16">
                  <c:v>322.87374573784098</c:v>
                </c:pt>
                <c:pt idx="17">
                  <c:v>321.22821020168698</c:v>
                </c:pt>
                <c:pt idx="18">
                  <c:v>329.74460585682601</c:v>
                </c:pt>
                <c:pt idx="19">
                  <c:v>333.46625293438302</c:v>
                </c:pt>
                <c:pt idx="20">
                  <c:v>328.22590835310001</c:v>
                </c:pt>
                <c:pt idx="21">
                  <c:v>328.04065831014702</c:v>
                </c:pt>
                <c:pt idx="22">
                  <c:v>308.02220341158801</c:v>
                </c:pt>
                <c:pt idx="23">
                  <c:v>310.32027998181701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B9-4356-8D0C-03515BD7ED7C}"/>
            </c:ext>
          </c:extLst>
        </c:ser>
        <c:ser>
          <c:idx val="3"/>
          <c:order val="3"/>
          <c:tx>
            <c:strRef>
              <c:f>'9.6'!$E$3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'9.6'!$E$5:$E$28</c:f>
              <c:numCache>
                <c:formatCode>#,##0</c:formatCode>
                <c:ptCount val="24"/>
                <c:pt idx="0">
                  <c:v>423.89881361668301</c:v>
                </c:pt>
                <c:pt idx="1">
                  <c:v>423.932771084374</c:v>
                </c:pt>
                <c:pt idx="2">
                  <c:v>426.18557854713401</c:v>
                </c:pt>
                <c:pt idx="3">
                  <c:v>424.51679846480698</c:v>
                </c:pt>
                <c:pt idx="4">
                  <c:v>428.27887892336798</c:v>
                </c:pt>
                <c:pt idx="5">
                  <c:v>437.05183596339401</c:v>
                </c:pt>
                <c:pt idx="6">
                  <c:v>483.68724820262503</c:v>
                </c:pt>
                <c:pt idx="7">
                  <c:v>487.01280592114199</c:v>
                </c:pt>
                <c:pt idx="8">
                  <c:v>500.96370620818402</c:v>
                </c:pt>
                <c:pt idx="9">
                  <c:v>494.46211283904501</c:v>
                </c:pt>
                <c:pt idx="10">
                  <c:v>481.53266127240198</c:v>
                </c:pt>
                <c:pt idx="11">
                  <c:v>461.35148546801298</c:v>
                </c:pt>
                <c:pt idx="12">
                  <c:v>475.17609380446902</c:v>
                </c:pt>
                <c:pt idx="13">
                  <c:v>462.80656917297802</c:v>
                </c:pt>
                <c:pt idx="14">
                  <c:v>440.54733195857801</c:v>
                </c:pt>
                <c:pt idx="15">
                  <c:v>450.13916673942401</c:v>
                </c:pt>
                <c:pt idx="16">
                  <c:v>479.746240146606</c:v>
                </c:pt>
                <c:pt idx="17">
                  <c:v>481.548718811941</c:v>
                </c:pt>
                <c:pt idx="18">
                  <c:v>497.50017450835401</c:v>
                </c:pt>
                <c:pt idx="19">
                  <c:v>516.79713324190698</c:v>
                </c:pt>
                <c:pt idx="20">
                  <c:v>514.99354038373497</c:v>
                </c:pt>
                <c:pt idx="21">
                  <c:v>496.03300809890698</c:v>
                </c:pt>
                <c:pt idx="22">
                  <c:v>433.99056271576001</c:v>
                </c:pt>
                <c:pt idx="23">
                  <c:v>426.50025398035802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B9-4356-8D0C-03515BD7ED7C}"/>
            </c:ext>
          </c:extLst>
        </c:ser>
        <c:ser>
          <c:idx val="6"/>
          <c:order val="4"/>
          <c:tx>
            <c:strRef>
              <c:f>'9.6'!$I$3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'9.6'!$I$5:$I$28</c:f>
              <c:numCache>
                <c:formatCode>#,##0</c:formatCode>
                <c:ptCount val="24"/>
                <c:pt idx="0">
                  <c:v>90.176517969385998</c:v>
                </c:pt>
                <c:pt idx="1">
                  <c:v>79.713572097626596</c:v>
                </c:pt>
                <c:pt idx="2">
                  <c:v>83.904360817294304</c:v>
                </c:pt>
                <c:pt idx="3">
                  <c:v>86.554304979649501</c:v>
                </c:pt>
                <c:pt idx="4">
                  <c:v>102.961470290004</c:v>
                </c:pt>
                <c:pt idx="5">
                  <c:v>111.886332639391</c:v>
                </c:pt>
                <c:pt idx="6">
                  <c:v>124.958354933538</c:v>
                </c:pt>
                <c:pt idx="7">
                  <c:v>122.289115006956</c:v>
                </c:pt>
                <c:pt idx="8">
                  <c:v>104.693658145954</c:v>
                </c:pt>
                <c:pt idx="9">
                  <c:v>109.428737065568</c:v>
                </c:pt>
                <c:pt idx="10">
                  <c:v>128.425910811335</c:v>
                </c:pt>
                <c:pt idx="11">
                  <c:v>141.80613888277799</c:v>
                </c:pt>
                <c:pt idx="12">
                  <c:v>140.462696551047</c:v>
                </c:pt>
                <c:pt idx="13">
                  <c:v>134.502039555984</c:v>
                </c:pt>
                <c:pt idx="14">
                  <c:v>135.27022451827199</c:v>
                </c:pt>
                <c:pt idx="15">
                  <c:v>147.55517637114301</c:v>
                </c:pt>
                <c:pt idx="16">
                  <c:v>145.33316192460299</c:v>
                </c:pt>
                <c:pt idx="17">
                  <c:v>157.67731010641501</c:v>
                </c:pt>
                <c:pt idx="18">
                  <c:v>121.40929382465499</c:v>
                </c:pt>
                <c:pt idx="19">
                  <c:v>84.8443992285208</c:v>
                </c:pt>
                <c:pt idx="20">
                  <c:v>61.021391377191001</c:v>
                </c:pt>
                <c:pt idx="21">
                  <c:v>55.787715922438103</c:v>
                </c:pt>
                <c:pt idx="22">
                  <c:v>45.028925514615402</c:v>
                </c:pt>
                <c:pt idx="23">
                  <c:v>35.768204923809698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B9-4356-8D0C-03515BD7ED7C}"/>
            </c:ext>
          </c:extLst>
        </c:ser>
        <c:ser>
          <c:idx val="7"/>
          <c:order val="5"/>
          <c:tx>
            <c:strRef>
              <c:f>'9.6'!$H$3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0.50108523144467099</c:v>
                </c:pt>
                <c:pt idx="6">
                  <c:v>2.16029205673716</c:v>
                </c:pt>
                <c:pt idx="7">
                  <c:v>36.575630057814401</c:v>
                </c:pt>
                <c:pt idx="8">
                  <c:v>161.94996272059501</c:v>
                </c:pt>
                <c:pt idx="9">
                  <c:v>408.78015637654499</c:v>
                </c:pt>
                <c:pt idx="10">
                  <c:v>559.47483328973203</c:v>
                </c:pt>
                <c:pt idx="11">
                  <c:v>670.14134366765495</c:v>
                </c:pt>
                <c:pt idx="12">
                  <c:v>806.71392175452104</c:v>
                </c:pt>
                <c:pt idx="13">
                  <c:v>874.52768271771401</c:v>
                </c:pt>
                <c:pt idx="14">
                  <c:v>788.39801560076398</c:v>
                </c:pt>
                <c:pt idx="15">
                  <c:v>700.98743304530694</c:v>
                </c:pt>
                <c:pt idx="16">
                  <c:v>415.54330446079803</c:v>
                </c:pt>
                <c:pt idx="17">
                  <c:v>226.35718335642699</c:v>
                </c:pt>
                <c:pt idx="18">
                  <c:v>67.890952879621594</c:v>
                </c:pt>
                <c:pt idx="19">
                  <c:v>5.4720146460780104</c:v>
                </c:pt>
                <c:pt idx="20">
                  <c:v>0.64192561167332696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B9-4356-8D0C-03515BD7ED7C}"/>
            </c:ext>
          </c:extLst>
        </c:ser>
        <c:ser>
          <c:idx val="4"/>
          <c:order val="6"/>
          <c:tx>
            <c:strRef>
              <c:f>'9.6'!$F$3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'9.6'!$F$5:$F$28</c:f>
              <c:numCache>
                <c:formatCode>#,##0</c:formatCode>
                <c:ptCount val="24"/>
                <c:pt idx="0">
                  <c:v>204.43102609531701</c:v>
                </c:pt>
                <c:pt idx="1">
                  <c:v>201.29430432402901</c:v>
                </c:pt>
                <c:pt idx="2">
                  <c:v>201.45393677295101</c:v>
                </c:pt>
                <c:pt idx="3">
                  <c:v>201.36522424774</c:v>
                </c:pt>
                <c:pt idx="4">
                  <c:v>199.09835141592899</c:v>
                </c:pt>
                <c:pt idx="5">
                  <c:v>199.04562558980899</c:v>
                </c:pt>
                <c:pt idx="6">
                  <c:v>201.56895105342099</c:v>
                </c:pt>
                <c:pt idx="7">
                  <c:v>222.216404845944</c:v>
                </c:pt>
                <c:pt idx="8">
                  <c:v>222.84664866508999</c:v>
                </c:pt>
                <c:pt idx="9">
                  <c:v>202.60975262545</c:v>
                </c:pt>
                <c:pt idx="10">
                  <c:v>200.337997757224</c:v>
                </c:pt>
                <c:pt idx="11">
                  <c:v>198.84178426997499</c:v>
                </c:pt>
                <c:pt idx="12">
                  <c:v>200.40624540543701</c:v>
                </c:pt>
                <c:pt idx="13">
                  <c:v>198.93558835627999</c:v>
                </c:pt>
                <c:pt idx="14">
                  <c:v>202.89546961342501</c:v>
                </c:pt>
                <c:pt idx="15">
                  <c:v>203.433960570561</c:v>
                </c:pt>
                <c:pt idx="16">
                  <c:v>203.284826645333</c:v>
                </c:pt>
                <c:pt idx="17">
                  <c:v>209.08182723326601</c:v>
                </c:pt>
                <c:pt idx="18">
                  <c:v>360.03859235127999</c:v>
                </c:pt>
                <c:pt idx="19">
                  <c:v>356.17623953729202</c:v>
                </c:pt>
                <c:pt idx="20">
                  <c:v>390.55544803410601</c:v>
                </c:pt>
                <c:pt idx="21">
                  <c:v>347.22714748426699</c:v>
                </c:pt>
                <c:pt idx="22">
                  <c:v>326.80381293238202</c:v>
                </c:pt>
                <c:pt idx="23">
                  <c:v>348.98737432356597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B9-4356-8D0C-03515BD7ED7C}"/>
            </c:ext>
          </c:extLst>
        </c:ser>
        <c:ser>
          <c:idx val="5"/>
          <c:order val="7"/>
          <c:tx>
            <c:strRef>
              <c:f>'9.6'!$G$3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28.103956732701899</c:v>
                </c:pt>
                <c:pt idx="6">
                  <c:v>103.635561902904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276.45183218715999</c:v>
                </c:pt>
                <c:pt idx="20">
                  <c:v>357.227721682614</c:v>
                </c:pt>
                <c:pt idx="21">
                  <c:v>189.673483825364</c:v>
                </c:pt>
                <c:pt idx="22">
                  <c:v>174.62620381622099</c:v>
                </c:pt>
                <c:pt idx="23">
                  <c:v>2.4293744541956399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B9-4356-8D0C-03515BD7ED7C}"/>
            </c:ext>
          </c:extLst>
        </c:ser>
        <c:ser>
          <c:idx val="10"/>
          <c:order val="10"/>
          <c:tx>
            <c:strRef>
              <c:f>'9.6'!$P$4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'9.6'!$P$5:$P$28</c:f>
              <c:numCache>
                <c:formatCode>General</c:formatCode>
                <c:ptCount val="24"/>
                <c:pt idx="0">
                  <c:v>37.707346620175798</c:v>
                </c:pt>
                <c:pt idx="1">
                  <c:v>0</c:v>
                </c:pt>
                <c:pt idx="2">
                  <c:v>73.066080521252502</c:v>
                </c:pt>
                <c:pt idx="3">
                  <c:v>67.616783625230099</c:v>
                </c:pt>
                <c:pt idx="4">
                  <c:v>86.562033376615702</c:v>
                </c:pt>
                <c:pt idx="5">
                  <c:v>141.32992781853</c:v>
                </c:pt>
                <c:pt idx="6">
                  <c:v>260.70794510011501</c:v>
                </c:pt>
                <c:pt idx="7">
                  <c:v>607.04658436113095</c:v>
                </c:pt>
                <c:pt idx="8">
                  <c:v>823.70713048246398</c:v>
                </c:pt>
                <c:pt idx="9">
                  <c:v>892.24415180289202</c:v>
                </c:pt>
                <c:pt idx="10">
                  <c:v>1154.77309802528</c:v>
                </c:pt>
                <c:pt idx="11">
                  <c:v>1276.71582461558</c:v>
                </c:pt>
                <c:pt idx="12">
                  <c:v>1722.82773442597</c:v>
                </c:pt>
                <c:pt idx="13">
                  <c:v>1528.9864920684699</c:v>
                </c:pt>
                <c:pt idx="14">
                  <c:v>1370.5940710861601</c:v>
                </c:pt>
                <c:pt idx="15">
                  <c:v>1277.4246136817401</c:v>
                </c:pt>
                <c:pt idx="16">
                  <c:v>1215.67633764433</c:v>
                </c:pt>
                <c:pt idx="17">
                  <c:v>986.766357851046</c:v>
                </c:pt>
                <c:pt idx="18">
                  <c:v>311.58565030306897</c:v>
                </c:pt>
                <c:pt idx="19">
                  <c:v>60.094106774093603</c:v>
                </c:pt>
                <c:pt idx="20">
                  <c:v>60.396655727437199</c:v>
                </c:pt>
                <c:pt idx="21">
                  <c:v>23.051548341270799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B9-4356-8D0C-03515BD7E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07808"/>
        <c:axId val="170409344"/>
      </c:areaChart>
      <c:areaChart>
        <c:grouping val="stacked"/>
        <c:varyColors val="0"/>
        <c:ser>
          <c:idx val="8"/>
          <c:order val="8"/>
          <c:tx>
            <c:strRef>
              <c:f>'9.6'!$J$3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'9.6'!$Q$5:$Q$28</c:f>
              <c:numCache>
                <c:formatCode>General</c:formatCode>
                <c:ptCount val="24"/>
                <c:pt idx="0">
                  <c:v>0</c:v>
                </c:pt>
                <c:pt idx="1">
                  <c:v>-19.564770657604999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-102.124644876502</c:v>
                </c:pt>
                <c:pt idx="23">
                  <c:v>-232.07902707885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B9-4356-8D0C-03515BD7ED7C}"/>
            </c:ext>
          </c:extLst>
        </c:ser>
        <c:ser>
          <c:idx val="9"/>
          <c:order val="9"/>
          <c:tx>
            <c:strRef>
              <c:f>'9.6'!$K$3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'9.6'!$K$5:$K$28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-861.96562308242096</c:v>
                </c:pt>
                <c:pt idx="13">
                  <c:v>-943.81210717878002</c:v>
                </c:pt>
                <c:pt idx="14">
                  <c:v>-936.44239293973203</c:v>
                </c:pt>
                <c:pt idx="15">
                  <c:v>-878.02779639264099</c:v>
                </c:pt>
                <c:pt idx="16">
                  <c:v>-742.38201834906204</c:v>
                </c:pt>
                <c:pt idx="17">
                  <c:v>-601.42856339259799</c:v>
                </c:pt>
                <c:pt idx="18">
                  <c:v>-30.0455270375761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-0.87008305982661205</c:v>
                </c:pt>
                <c:pt idx="23">
                  <c:v>-5.0461462873208296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B9-4356-8D0C-03515BD7E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16768"/>
        <c:axId val="170415232"/>
      </c:areaChart>
      <c:catAx>
        <c:axId val="17040780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0409344"/>
        <c:crosses val="autoZero"/>
        <c:auto val="1"/>
        <c:lblAlgn val="ctr"/>
        <c:lblOffset val="100"/>
        <c:noMultiLvlLbl val="0"/>
      </c:catAx>
      <c:valAx>
        <c:axId val="170409344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407808"/>
        <c:crosses val="autoZero"/>
        <c:crossBetween val="midCat"/>
        <c:majorUnit val="2000"/>
      </c:valAx>
      <c:valAx>
        <c:axId val="170415232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416768"/>
        <c:crosses val="max"/>
        <c:crossBetween val="midCat"/>
      </c:valAx>
      <c:catAx>
        <c:axId val="17041676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041523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'9.7'!$B$3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'9.7'!$B$5:$B$28</c:f>
              <c:numCache>
                <c:formatCode>#,##0</c:formatCode>
                <c:ptCount val="24"/>
                <c:pt idx="0">
                  <c:v>3038.3544727137601</c:v>
                </c:pt>
                <c:pt idx="1">
                  <c:v>3042.0361540014401</c:v>
                </c:pt>
                <c:pt idx="2">
                  <c:v>3047.2728470347802</c:v>
                </c:pt>
                <c:pt idx="3">
                  <c:v>3049.3595343040001</c:v>
                </c:pt>
                <c:pt idx="4">
                  <c:v>3052.52621087737</c:v>
                </c:pt>
                <c:pt idx="5">
                  <c:v>3056.3645619645699</c:v>
                </c:pt>
                <c:pt idx="6">
                  <c:v>3057.1495711257198</c:v>
                </c:pt>
                <c:pt idx="7">
                  <c:v>3060.6395767627801</c:v>
                </c:pt>
                <c:pt idx="8">
                  <c:v>3060.64292557313</c:v>
                </c:pt>
                <c:pt idx="9">
                  <c:v>3012.4277022020901</c:v>
                </c:pt>
                <c:pt idx="10">
                  <c:v>2946.6607290054098</c:v>
                </c:pt>
                <c:pt idx="11">
                  <c:v>2932.5323504081598</c:v>
                </c:pt>
                <c:pt idx="12">
                  <c:v>2928.5040001100301</c:v>
                </c:pt>
                <c:pt idx="13">
                  <c:v>2925.7656416704699</c:v>
                </c:pt>
                <c:pt idx="14">
                  <c:v>2957.6241196760602</c:v>
                </c:pt>
                <c:pt idx="15">
                  <c:v>3016.9760458433202</c:v>
                </c:pt>
                <c:pt idx="16">
                  <c:v>3039.9928181605301</c:v>
                </c:pt>
                <c:pt idx="17">
                  <c:v>3039.0878052145499</c:v>
                </c:pt>
                <c:pt idx="18">
                  <c:v>3037.80946705324</c:v>
                </c:pt>
                <c:pt idx="19">
                  <c:v>3035.9377791052898</c:v>
                </c:pt>
                <c:pt idx="20">
                  <c:v>3034.8894549799502</c:v>
                </c:pt>
                <c:pt idx="21">
                  <c:v>3036.6811336229598</c:v>
                </c:pt>
                <c:pt idx="22">
                  <c:v>3035.43113624428</c:v>
                </c:pt>
                <c:pt idx="23">
                  <c:v>3038.47947326543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1-46C0-B191-96C997409676}"/>
            </c:ext>
          </c:extLst>
        </c:ser>
        <c:ser>
          <c:idx val="1"/>
          <c:order val="1"/>
          <c:tx>
            <c:strRef>
              <c:f>'9.7'!$C$3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'9.7'!$C$5:$C$28</c:f>
              <c:numCache>
                <c:formatCode>#,##0</c:formatCode>
                <c:ptCount val="24"/>
                <c:pt idx="0">
                  <c:v>2212.8763593100002</c:v>
                </c:pt>
                <c:pt idx="1">
                  <c:v>2187.3036769414698</c:v>
                </c:pt>
                <c:pt idx="2">
                  <c:v>2216.52360549382</c:v>
                </c:pt>
                <c:pt idx="3">
                  <c:v>2186.09865177862</c:v>
                </c:pt>
                <c:pt idx="4">
                  <c:v>2177.9012602962798</c:v>
                </c:pt>
                <c:pt idx="5">
                  <c:v>2151.7882994861302</c:v>
                </c:pt>
                <c:pt idx="6">
                  <c:v>2180.1777997573599</c:v>
                </c:pt>
                <c:pt idx="7">
                  <c:v>2196.3691689775301</c:v>
                </c:pt>
                <c:pt idx="8">
                  <c:v>2209.6073687737098</c:v>
                </c:pt>
                <c:pt idx="9">
                  <c:v>2170.2181041149802</c:v>
                </c:pt>
                <c:pt idx="10">
                  <c:v>2175.7331430198801</c:v>
                </c:pt>
                <c:pt idx="11">
                  <c:v>2167.07626137229</c:v>
                </c:pt>
                <c:pt idx="12">
                  <c:v>2121.4989101720798</c:v>
                </c:pt>
                <c:pt idx="13">
                  <c:v>2149.8120391298598</c:v>
                </c:pt>
                <c:pt idx="14">
                  <c:v>2181.82967571261</c:v>
                </c:pt>
                <c:pt idx="15">
                  <c:v>2187.7648260502201</c:v>
                </c:pt>
                <c:pt idx="16">
                  <c:v>2280.14090340045</c:v>
                </c:pt>
                <c:pt idx="17">
                  <c:v>2511.1783133447798</c:v>
                </c:pt>
                <c:pt idx="18">
                  <c:v>2887.80727896391</c:v>
                </c:pt>
                <c:pt idx="19">
                  <c:v>3014.4612941313399</c:v>
                </c:pt>
                <c:pt idx="20">
                  <c:v>3022.1696588166301</c:v>
                </c:pt>
                <c:pt idx="21">
                  <c:v>3136.0823969775802</c:v>
                </c:pt>
                <c:pt idx="22">
                  <c:v>3149.5851724393101</c:v>
                </c:pt>
                <c:pt idx="23">
                  <c:v>3092.3326065359402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1-46C0-B191-96C997409676}"/>
            </c:ext>
          </c:extLst>
        </c:ser>
        <c:ser>
          <c:idx val="2"/>
          <c:order val="2"/>
          <c:tx>
            <c:strRef>
              <c:f>'9.7'!$D$3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'9.7'!$D$5:$D$28</c:f>
              <c:numCache>
                <c:formatCode>#,##0</c:formatCode>
                <c:ptCount val="24"/>
                <c:pt idx="0">
                  <c:v>266.85305782945602</c:v>
                </c:pt>
                <c:pt idx="1">
                  <c:v>265.23131062430298</c:v>
                </c:pt>
                <c:pt idx="2">
                  <c:v>265.40834932759299</c:v>
                </c:pt>
                <c:pt idx="3">
                  <c:v>250.93957918305199</c:v>
                </c:pt>
                <c:pt idx="4">
                  <c:v>250.76754928766599</c:v>
                </c:pt>
                <c:pt idx="5">
                  <c:v>255.413993614925</c:v>
                </c:pt>
                <c:pt idx="6">
                  <c:v>259.778174261581</c:v>
                </c:pt>
                <c:pt idx="7">
                  <c:v>263.63294940920002</c:v>
                </c:pt>
                <c:pt idx="8">
                  <c:v>262.41037774060601</c:v>
                </c:pt>
                <c:pt idx="9">
                  <c:v>263.05172636144698</c:v>
                </c:pt>
                <c:pt idx="10">
                  <c:v>263.48764250044002</c:v>
                </c:pt>
                <c:pt idx="11">
                  <c:v>263.28554981850999</c:v>
                </c:pt>
                <c:pt idx="12">
                  <c:v>253.89245748219599</c:v>
                </c:pt>
                <c:pt idx="13">
                  <c:v>260.65668996214202</c:v>
                </c:pt>
                <c:pt idx="14">
                  <c:v>263.80163670132703</c:v>
                </c:pt>
                <c:pt idx="15">
                  <c:v>261.84418697809701</c:v>
                </c:pt>
                <c:pt idx="16">
                  <c:v>260.51472387269598</c:v>
                </c:pt>
                <c:pt idx="17">
                  <c:v>244.22545440553699</c:v>
                </c:pt>
                <c:pt idx="18">
                  <c:v>273.16466676079602</c:v>
                </c:pt>
                <c:pt idx="19">
                  <c:v>272.19429165382297</c:v>
                </c:pt>
                <c:pt idx="20">
                  <c:v>270.71451385115603</c:v>
                </c:pt>
                <c:pt idx="21">
                  <c:v>270.67275908898398</c:v>
                </c:pt>
                <c:pt idx="22">
                  <c:v>271.58801743077203</c:v>
                </c:pt>
                <c:pt idx="23">
                  <c:v>268.21592428586598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31-46C0-B191-96C997409676}"/>
            </c:ext>
          </c:extLst>
        </c:ser>
        <c:ser>
          <c:idx val="3"/>
          <c:order val="3"/>
          <c:tx>
            <c:strRef>
              <c:f>'9.7'!$E$3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'9.7'!$E$5:$E$28</c:f>
              <c:numCache>
                <c:formatCode>#,##0</c:formatCode>
                <c:ptCount val="24"/>
                <c:pt idx="0">
                  <c:v>372.514850247185</c:v>
                </c:pt>
                <c:pt idx="1">
                  <c:v>369.967853794218</c:v>
                </c:pt>
                <c:pt idx="2">
                  <c:v>369.79609725663499</c:v>
                </c:pt>
                <c:pt idx="3">
                  <c:v>368.57728109060002</c:v>
                </c:pt>
                <c:pt idx="4">
                  <c:v>373.024595296776</c:v>
                </c:pt>
                <c:pt idx="5">
                  <c:v>379.21365371220003</c:v>
                </c:pt>
                <c:pt idx="6">
                  <c:v>411.19573997030102</c:v>
                </c:pt>
                <c:pt idx="7">
                  <c:v>410.06469402108002</c:v>
                </c:pt>
                <c:pt idx="8">
                  <c:v>413.41014949336198</c:v>
                </c:pt>
                <c:pt idx="9">
                  <c:v>412.02735674190097</c:v>
                </c:pt>
                <c:pt idx="10">
                  <c:v>407.20897227672702</c:v>
                </c:pt>
                <c:pt idx="11">
                  <c:v>401.02713207637203</c:v>
                </c:pt>
                <c:pt idx="12">
                  <c:v>397.13869716584702</c:v>
                </c:pt>
                <c:pt idx="13">
                  <c:v>387.32377964104001</c:v>
                </c:pt>
                <c:pt idx="14">
                  <c:v>386.32529981838502</c:v>
                </c:pt>
                <c:pt idx="15">
                  <c:v>379.12386476012801</c:v>
                </c:pt>
                <c:pt idx="16">
                  <c:v>380.03210973562699</c:v>
                </c:pt>
                <c:pt idx="17">
                  <c:v>386.57989127742599</c:v>
                </c:pt>
                <c:pt idx="18">
                  <c:v>400.80908216307199</c:v>
                </c:pt>
                <c:pt idx="19">
                  <c:v>437.84657939228799</c:v>
                </c:pt>
                <c:pt idx="20">
                  <c:v>447.68589887553799</c:v>
                </c:pt>
                <c:pt idx="21">
                  <c:v>436.81832383590398</c:v>
                </c:pt>
                <c:pt idx="22">
                  <c:v>385.70833587457901</c:v>
                </c:pt>
                <c:pt idx="23">
                  <c:v>385.93749533978701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1-46C0-B191-96C997409676}"/>
            </c:ext>
          </c:extLst>
        </c:ser>
        <c:ser>
          <c:idx val="6"/>
          <c:order val="4"/>
          <c:tx>
            <c:strRef>
              <c:f>'9.7'!$I$3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'9.7'!$I$5:$I$28</c:f>
              <c:numCache>
                <c:formatCode>#,##0</c:formatCode>
                <c:ptCount val="24"/>
                <c:pt idx="0">
                  <c:v>51.374248292142099</c:v>
                </c:pt>
                <c:pt idx="1">
                  <c:v>55.0950999760244</c:v>
                </c:pt>
                <c:pt idx="2">
                  <c:v>64.163730882844902</c:v>
                </c:pt>
                <c:pt idx="3">
                  <c:v>70.279441003851005</c:v>
                </c:pt>
                <c:pt idx="4">
                  <c:v>89.903290941228505</c:v>
                </c:pt>
                <c:pt idx="5">
                  <c:v>73.439164325262695</c:v>
                </c:pt>
                <c:pt idx="6">
                  <c:v>75.249050366608202</c:v>
                </c:pt>
                <c:pt idx="7">
                  <c:v>57.715952132484801</c:v>
                </c:pt>
                <c:pt idx="8">
                  <c:v>65.1536692485967</c:v>
                </c:pt>
                <c:pt idx="9">
                  <c:v>55.348927087702201</c:v>
                </c:pt>
                <c:pt idx="10">
                  <c:v>53.175855041066697</c:v>
                </c:pt>
                <c:pt idx="11">
                  <c:v>52.565871402072503</c:v>
                </c:pt>
                <c:pt idx="12">
                  <c:v>48.573173099541002</c:v>
                </c:pt>
                <c:pt idx="13">
                  <c:v>63.694906230852602</c:v>
                </c:pt>
                <c:pt idx="14">
                  <c:v>52.922454611613098</c:v>
                </c:pt>
                <c:pt idx="15">
                  <c:v>50.311430258999003</c:v>
                </c:pt>
                <c:pt idx="16">
                  <c:v>41.984010659705902</c:v>
                </c:pt>
                <c:pt idx="17">
                  <c:v>41.695457564310502</c:v>
                </c:pt>
                <c:pt idx="18">
                  <c:v>30.790726072087502</c:v>
                </c:pt>
                <c:pt idx="19">
                  <c:v>29.5211825081272</c:v>
                </c:pt>
                <c:pt idx="20">
                  <c:v>44.8243012567848</c:v>
                </c:pt>
                <c:pt idx="21">
                  <c:v>52.5242716654747</c:v>
                </c:pt>
                <c:pt idx="22">
                  <c:v>68.991619728997094</c:v>
                </c:pt>
                <c:pt idx="23">
                  <c:v>88.295181894428694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31-46C0-B191-96C997409676}"/>
            </c:ext>
          </c:extLst>
        </c:ser>
        <c:ser>
          <c:idx val="7"/>
          <c:order val="5"/>
          <c:tx>
            <c:strRef>
              <c:f>'9.7'!$H$3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1.34665361938151</c:v>
                </c:pt>
                <c:pt idx="5">
                  <c:v>3.0374052017683302</c:v>
                </c:pt>
                <c:pt idx="6">
                  <c:v>42.867866860358497</c:v>
                </c:pt>
                <c:pt idx="7">
                  <c:v>175.10365701013799</c:v>
                </c:pt>
                <c:pt idx="8">
                  <c:v>371.608501831892</c:v>
                </c:pt>
                <c:pt idx="9">
                  <c:v>638.58934516541103</c:v>
                </c:pt>
                <c:pt idx="10">
                  <c:v>851.83263782815004</c:v>
                </c:pt>
                <c:pt idx="11">
                  <c:v>987.552690325703</c:v>
                </c:pt>
                <c:pt idx="12">
                  <c:v>1033.05922412414</c:v>
                </c:pt>
                <c:pt idx="13">
                  <c:v>1075.32454267858</c:v>
                </c:pt>
                <c:pt idx="14">
                  <c:v>1054.6905396063901</c:v>
                </c:pt>
                <c:pt idx="15">
                  <c:v>987.32060843516001</c:v>
                </c:pt>
                <c:pt idx="16">
                  <c:v>817.57521811673598</c:v>
                </c:pt>
                <c:pt idx="17">
                  <c:v>550.80477027179097</c:v>
                </c:pt>
                <c:pt idx="18">
                  <c:v>241.591964071582</c:v>
                </c:pt>
                <c:pt idx="19">
                  <c:v>63.762764787546203</c:v>
                </c:pt>
                <c:pt idx="20">
                  <c:v>11.6252496690273</c:v>
                </c:pt>
                <c:pt idx="21">
                  <c:v>2.5152836597711601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1-46C0-B191-96C997409676}"/>
            </c:ext>
          </c:extLst>
        </c:ser>
        <c:ser>
          <c:idx val="4"/>
          <c:order val="6"/>
          <c:tx>
            <c:strRef>
              <c:f>'9.7'!$F$3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'9.7'!$F$5:$F$28</c:f>
              <c:numCache>
                <c:formatCode>#,##0</c:formatCode>
                <c:ptCount val="24"/>
                <c:pt idx="0">
                  <c:v>468.92930181504101</c:v>
                </c:pt>
                <c:pt idx="1">
                  <c:v>453.37368167159502</c:v>
                </c:pt>
                <c:pt idx="2">
                  <c:v>392.25106107368799</c:v>
                </c:pt>
                <c:pt idx="3">
                  <c:v>465.282071426524</c:v>
                </c:pt>
                <c:pt idx="4">
                  <c:v>487.19468955150398</c:v>
                </c:pt>
                <c:pt idx="5">
                  <c:v>490.37943830898502</c:v>
                </c:pt>
                <c:pt idx="6">
                  <c:v>410.33589446517499</c:v>
                </c:pt>
                <c:pt idx="7">
                  <c:v>466.47302683875398</c:v>
                </c:pt>
                <c:pt idx="8">
                  <c:v>447.52503675109301</c:v>
                </c:pt>
                <c:pt idx="9">
                  <c:v>444.01605923011101</c:v>
                </c:pt>
                <c:pt idx="10">
                  <c:v>455.134870243926</c:v>
                </c:pt>
                <c:pt idx="11">
                  <c:v>355.88618307068703</c:v>
                </c:pt>
                <c:pt idx="12">
                  <c:v>351.58892055010699</c:v>
                </c:pt>
                <c:pt idx="13">
                  <c:v>329.25868985085299</c:v>
                </c:pt>
                <c:pt idx="14">
                  <c:v>287.82459200907903</c:v>
                </c:pt>
                <c:pt idx="15">
                  <c:v>283.95593693058498</c:v>
                </c:pt>
                <c:pt idx="16">
                  <c:v>299.51950169742003</c:v>
                </c:pt>
                <c:pt idx="17">
                  <c:v>342.10270517775001</c:v>
                </c:pt>
                <c:pt idx="18">
                  <c:v>455.70349617898802</c:v>
                </c:pt>
                <c:pt idx="19">
                  <c:v>476.86450466485798</c:v>
                </c:pt>
                <c:pt idx="20">
                  <c:v>738.808598432959</c:v>
                </c:pt>
                <c:pt idx="21">
                  <c:v>719.437631719656</c:v>
                </c:pt>
                <c:pt idx="22">
                  <c:v>585.66057741033103</c:v>
                </c:pt>
                <c:pt idx="23">
                  <c:v>460.28966334372302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31-46C0-B191-96C997409676}"/>
            </c:ext>
          </c:extLst>
        </c:ser>
        <c:ser>
          <c:idx val="5"/>
          <c:order val="7"/>
          <c:tx>
            <c:strRef>
              <c:f>'9.7'!$G$3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136.27614048548699</c:v>
                </c:pt>
                <c:pt idx="10">
                  <c:v>138.88367721352901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303.68507481794097</c:v>
                </c:pt>
                <c:pt idx="19">
                  <c:v>644.064853542945</c:v>
                </c:pt>
                <c:pt idx="20">
                  <c:v>702.73128836074795</c:v>
                </c:pt>
                <c:pt idx="21">
                  <c:v>571.58981888102699</c:v>
                </c:pt>
                <c:pt idx="22">
                  <c:v>657.599135571847</c:v>
                </c:pt>
                <c:pt idx="23">
                  <c:v>37.419893238394401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31-46C0-B191-96C997409676}"/>
            </c:ext>
          </c:extLst>
        </c:ser>
        <c:ser>
          <c:idx val="10"/>
          <c:order val="10"/>
          <c:tx>
            <c:strRef>
              <c:f>'9.7'!$P$4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130.77250714809699</c:v>
                </c:pt>
                <c:pt idx="9">
                  <c:v>0</c:v>
                </c:pt>
                <c:pt idx="10">
                  <c:v>151.504096822344</c:v>
                </c:pt>
                <c:pt idx="11">
                  <c:v>1052.0128835238199</c:v>
                </c:pt>
                <c:pt idx="12">
                  <c:v>1142.5053368635099</c:v>
                </c:pt>
                <c:pt idx="13">
                  <c:v>1076.5117056208001</c:v>
                </c:pt>
                <c:pt idx="14">
                  <c:v>984.76729680244603</c:v>
                </c:pt>
                <c:pt idx="15">
                  <c:v>891.01579360871597</c:v>
                </c:pt>
                <c:pt idx="16">
                  <c:v>667.43994201428404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31-46C0-B191-96C99740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99552"/>
        <c:axId val="170601088"/>
      </c:areaChart>
      <c:areaChart>
        <c:grouping val="stacked"/>
        <c:varyColors val="0"/>
        <c:ser>
          <c:idx val="8"/>
          <c:order val="8"/>
          <c:tx>
            <c:strRef>
              <c:f>'9.7'!$J$3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'9.7'!$Q$5:$Q$28</c:f>
              <c:numCache>
                <c:formatCode>General</c:formatCode>
                <c:ptCount val="24"/>
                <c:pt idx="0">
                  <c:v>-576.662491107351</c:v>
                </c:pt>
                <c:pt idx="1">
                  <c:v>-617.82635303261998</c:v>
                </c:pt>
                <c:pt idx="2">
                  <c:v>-544.80784947178802</c:v>
                </c:pt>
                <c:pt idx="3">
                  <c:v>-618.05497578631002</c:v>
                </c:pt>
                <c:pt idx="4">
                  <c:v>-682.43438836287498</c:v>
                </c:pt>
                <c:pt idx="5">
                  <c:v>-813.03558833400996</c:v>
                </c:pt>
                <c:pt idx="6">
                  <c:v>-558.44110439851102</c:v>
                </c:pt>
                <c:pt idx="7">
                  <c:v>-402.73284317848299</c:v>
                </c:pt>
                <c:pt idx="8">
                  <c:v>0</c:v>
                </c:pt>
                <c:pt idx="9">
                  <c:v>-41.906179424652699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-274.036116176007</c:v>
                </c:pt>
                <c:pt idx="18">
                  <c:v>-726.06294189354503</c:v>
                </c:pt>
                <c:pt idx="19">
                  <c:v>-925.73659066428297</c:v>
                </c:pt>
                <c:pt idx="20">
                  <c:v>-1119.8000107649</c:v>
                </c:pt>
                <c:pt idx="21">
                  <c:v>-998.97280446754201</c:v>
                </c:pt>
                <c:pt idx="22">
                  <c:v>-1038.37988011674</c:v>
                </c:pt>
                <c:pt idx="23">
                  <c:v>-545.15407005820396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31-46C0-B191-96C997409676}"/>
            </c:ext>
          </c:extLst>
        </c:ser>
        <c:ser>
          <c:idx val="9"/>
          <c:order val="9"/>
          <c:tx>
            <c:strRef>
              <c:f>'9.7'!$K$3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'9.7'!$K$5:$K$28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-110.85223974121899</c:v>
                </c:pt>
                <c:pt idx="7">
                  <c:v>-54.016127680270401</c:v>
                </c:pt>
                <c:pt idx="8">
                  <c:v>-317.07870382231101</c:v>
                </c:pt>
                <c:pt idx="9">
                  <c:v>-5.2773991186999201</c:v>
                </c:pt>
                <c:pt idx="10">
                  <c:v>-8.5606665154513997E-2</c:v>
                </c:pt>
                <c:pt idx="11">
                  <c:v>-586.92769724188599</c:v>
                </c:pt>
                <c:pt idx="12">
                  <c:v>-909.83101139968096</c:v>
                </c:pt>
                <c:pt idx="13">
                  <c:v>-1042.4239854003799</c:v>
                </c:pt>
                <c:pt idx="14">
                  <c:v>-1041.81467063897</c:v>
                </c:pt>
                <c:pt idx="15">
                  <c:v>-1030.54144700605</c:v>
                </c:pt>
                <c:pt idx="16">
                  <c:v>-838.09766136951896</c:v>
                </c:pt>
                <c:pt idx="17">
                  <c:v>-54.707695435572496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31-46C0-B191-96C99740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616704"/>
        <c:axId val="170615168"/>
      </c:areaChart>
      <c:catAx>
        <c:axId val="17059955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0601088"/>
        <c:crosses val="autoZero"/>
        <c:auto val="1"/>
        <c:lblAlgn val="ctr"/>
        <c:lblOffset val="100"/>
        <c:noMultiLvlLbl val="0"/>
      </c:catAx>
      <c:valAx>
        <c:axId val="17060108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599552"/>
        <c:crosses val="autoZero"/>
        <c:crossBetween val="midCat"/>
        <c:majorUnit val="2000"/>
      </c:valAx>
      <c:valAx>
        <c:axId val="170615168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616704"/>
        <c:crosses val="max"/>
        <c:crossBetween val="midCat"/>
      </c:valAx>
      <c:catAx>
        <c:axId val="170616704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0615168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'9.8'!$B$3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'9.8'!$B$5:$B$28</c:f>
              <c:numCache>
                <c:formatCode>#,##0</c:formatCode>
                <c:ptCount val="24"/>
                <c:pt idx="0">
                  <c:v>2532.4583372308998</c:v>
                </c:pt>
                <c:pt idx="1">
                  <c:v>2532.0833108106799</c:v>
                </c:pt>
                <c:pt idx="2">
                  <c:v>2530.0415003006401</c:v>
                </c:pt>
                <c:pt idx="3">
                  <c:v>2530.5898950542601</c:v>
                </c:pt>
                <c:pt idx="4">
                  <c:v>2537.4036929501499</c:v>
                </c:pt>
                <c:pt idx="5">
                  <c:v>2541.2689676960399</c:v>
                </c:pt>
                <c:pt idx="6">
                  <c:v>2539.4088513012598</c:v>
                </c:pt>
                <c:pt idx="7">
                  <c:v>2530.8732361416401</c:v>
                </c:pt>
                <c:pt idx="8">
                  <c:v>2527.89636219879</c:v>
                </c:pt>
                <c:pt idx="9">
                  <c:v>2532.84004136764</c:v>
                </c:pt>
                <c:pt idx="10">
                  <c:v>2527.85802128156</c:v>
                </c:pt>
                <c:pt idx="11">
                  <c:v>2521.8492646377299</c:v>
                </c:pt>
                <c:pt idx="12">
                  <c:v>2520.2424864028599</c:v>
                </c:pt>
                <c:pt idx="13">
                  <c:v>2520.06748221202</c:v>
                </c:pt>
                <c:pt idx="14">
                  <c:v>2517.6756511124099</c:v>
                </c:pt>
                <c:pt idx="15">
                  <c:v>2519.5691072582899</c:v>
                </c:pt>
                <c:pt idx="16">
                  <c:v>2517.2806118890899</c:v>
                </c:pt>
                <c:pt idx="17">
                  <c:v>2514.8787703186299</c:v>
                </c:pt>
                <c:pt idx="18">
                  <c:v>2514.80041600308</c:v>
                </c:pt>
                <c:pt idx="19">
                  <c:v>2516.0455232508102</c:v>
                </c:pt>
                <c:pt idx="20">
                  <c:v>2516.3038666461398</c:v>
                </c:pt>
                <c:pt idx="21">
                  <c:v>2517.0622534070098</c:v>
                </c:pt>
                <c:pt idx="22">
                  <c:v>2523.3026995502</c:v>
                </c:pt>
                <c:pt idx="23">
                  <c:v>2529.3231269380999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6-4ED3-90B8-D268EC801704}"/>
            </c:ext>
          </c:extLst>
        </c:ser>
        <c:ser>
          <c:idx val="1"/>
          <c:order val="1"/>
          <c:tx>
            <c:strRef>
              <c:f>'9.8'!$C$3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'9.8'!$C$5:$C$28</c:f>
              <c:numCache>
                <c:formatCode>#,##0</c:formatCode>
                <c:ptCount val="24"/>
                <c:pt idx="0">
                  <c:v>2732.41056826147</c:v>
                </c:pt>
                <c:pt idx="1">
                  <c:v>2576.8650563487899</c:v>
                </c:pt>
                <c:pt idx="2">
                  <c:v>2581.2928491493099</c:v>
                </c:pt>
                <c:pt idx="3">
                  <c:v>2568.44276790506</c:v>
                </c:pt>
                <c:pt idx="4">
                  <c:v>2612.5160122787902</c:v>
                </c:pt>
                <c:pt idx="5">
                  <c:v>2573.9728605639302</c:v>
                </c:pt>
                <c:pt idx="6">
                  <c:v>2641.4903010602502</c:v>
                </c:pt>
                <c:pt idx="7">
                  <c:v>2717.23712793718</c:v>
                </c:pt>
                <c:pt idx="8">
                  <c:v>2718.6233145556598</c:v>
                </c:pt>
                <c:pt idx="9">
                  <c:v>2710.6648094682801</c:v>
                </c:pt>
                <c:pt idx="10">
                  <c:v>2662.5365956786</c:v>
                </c:pt>
                <c:pt idx="11">
                  <c:v>2752.0047382144598</c:v>
                </c:pt>
                <c:pt idx="12">
                  <c:v>2769.7198778147399</c:v>
                </c:pt>
                <c:pt idx="13">
                  <c:v>2570.9807171890002</c:v>
                </c:pt>
                <c:pt idx="14">
                  <c:v>2514.43715862216</c:v>
                </c:pt>
                <c:pt idx="15">
                  <c:v>2713.8513919909901</c:v>
                </c:pt>
                <c:pt idx="16">
                  <c:v>2771.2027318104701</c:v>
                </c:pt>
                <c:pt idx="17">
                  <c:v>2928.2364919382098</c:v>
                </c:pt>
                <c:pt idx="18">
                  <c:v>2987.5296765375501</c:v>
                </c:pt>
                <c:pt idx="19">
                  <c:v>3060.8006103175098</c:v>
                </c:pt>
                <c:pt idx="20">
                  <c:v>3152.0634166269101</c:v>
                </c:pt>
                <c:pt idx="21">
                  <c:v>3229.29835985104</c:v>
                </c:pt>
                <c:pt idx="22">
                  <c:v>3308.0668272930502</c:v>
                </c:pt>
                <c:pt idx="23">
                  <c:v>3181.4090782465701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6-4ED3-90B8-D268EC801704}"/>
            </c:ext>
          </c:extLst>
        </c:ser>
        <c:ser>
          <c:idx val="2"/>
          <c:order val="2"/>
          <c:tx>
            <c:strRef>
              <c:f>'9.8'!$D$3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'9.8'!$D$5:$D$28</c:f>
              <c:numCache>
                <c:formatCode>#,##0</c:formatCode>
                <c:ptCount val="24"/>
                <c:pt idx="0">
                  <c:v>271.336737447693</c:v>
                </c:pt>
                <c:pt idx="1">
                  <c:v>272.15614774418799</c:v>
                </c:pt>
                <c:pt idx="2">
                  <c:v>250.03219349698401</c:v>
                </c:pt>
                <c:pt idx="3">
                  <c:v>251.16033630353701</c:v>
                </c:pt>
                <c:pt idx="4">
                  <c:v>254.82847084144299</c:v>
                </c:pt>
                <c:pt idx="5">
                  <c:v>253.77208687615101</c:v>
                </c:pt>
                <c:pt idx="6">
                  <c:v>260.90809286958898</c:v>
                </c:pt>
                <c:pt idx="7">
                  <c:v>261.39038929812199</c:v>
                </c:pt>
                <c:pt idx="8">
                  <c:v>261.01823685188401</c:v>
                </c:pt>
                <c:pt idx="9">
                  <c:v>261.40040454034101</c:v>
                </c:pt>
                <c:pt idx="10">
                  <c:v>262.420071298403</c:v>
                </c:pt>
                <c:pt idx="11">
                  <c:v>262.81558805951698</c:v>
                </c:pt>
                <c:pt idx="12">
                  <c:v>271.36844754310602</c:v>
                </c:pt>
                <c:pt idx="13">
                  <c:v>262.22648453488301</c:v>
                </c:pt>
                <c:pt idx="14">
                  <c:v>228.390538988716</c:v>
                </c:pt>
                <c:pt idx="15">
                  <c:v>261.67075725694002</c:v>
                </c:pt>
                <c:pt idx="16">
                  <c:v>266.64560181199499</c:v>
                </c:pt>
                <c:pt idx="17">
                  <c:v>284.73760976266402</c:v>
                </c:pt>
                <c:pt idx="18">
                  <c:v>269.11717031504702</c:v>
                </c:pt>
                <c:pt idx="19">
                  <c:v>263.93538686805903</c:v>
                </c:pt>
                <c:pt idx="20">
                  <c:v>266.49874138640899</c:v>
                </c:pt>
                <c:pt idx="21">
                  <c:v>271.61877512284099</c:v>
                </c:pt>
                <c:pt idx="22">
                  <c:v>282.02906606293601</c:v>
                </c:pt>
                <c:pt idx="23">
                  <c:v>281.53842207134198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26-4ED3-90B8-D268EC801704}"/>
            </c:ext>
          </c:extLst>
        </c:ser>
        <c:ser>
          <c:idx val="3"/>
          <c:order val="3"/>
          <c:tx>
            <c:strRef>
              <c:f>'9.8'!$E$3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'9.8'!$E$5:$E$28</c:f>
              <c:numCache>
                <c:formatCode>#,##0</c:formatCode>
                <c:ptCount val="24"/>
                <c:pt idx="0">
                  <c:v>375.39787898937999</c:v>
                </c:pt>
                <c:pt idx="1">
                  <c:v>375.32040759785002</c:v>
                </c:pt>
                <c:pt idx="2">
                  <c:v>374.87927294606999</c:v>
                </c:pt>
                <c:pt idx="3">
                  <c:v>373.15872745207599</c:v>
                </c:pt>
                <c:pt idx="4">
                  <c:v>374.98742101856197</c:v>
                </c:pt>
                <c:pt idx="5">
                  <c:v>377.85435013916498</c:v>
                </c:pt>
                <c:pt idx="6">
                  <c:v>400.95812218830201</c:v>
                </c:pt>
                <c:pt idx="7">
                  <c:v>402.182334145558</c:v>
                </c:pt>
                <c:pt idx="8">
                  <c:v>406.61761373628701</c:v>
                </c:pt>
                <c:pt idx="9">
                  <c:v>400.452748150741</c:v>
                </c:pt>
                <c:pt idx="10">
                  <c:v>386.888830732999</c:v>
                </c:pt>
                <c:pt idx="11">
                  <c:v>396.47597103038902</c:v>
                </c:pt>
                <c:pt idx="12">
                  <c:v>388.59570432332703</c:v>
                </c:pt>
                <c:pt idx="13">
                  <c:v>382.73557846380999</c:v>
                </c:pt>
                <c:pt idx="14">
                  <c:v>380.68834214462998</c:v>
                </c:pt>
                <c:pt idx="15">
                  <c:v>379.33498851784498</c:v>
                </c:pt>
                <c:pt idx="16">
                  <c:v>382.49765077325702</c:v>
                </c:pt>
                <c:pt idx="17">
                  <c:v>397.62695184126801</c:v>
                </c:pt>
                <c:pt idx="18">
                  <c:v>414.30779217264001</c:v>
                </c:pt>
                <c:pt idx="19">
                  <c:v>427.67003937525902</c:v>
                </c:pt>
                <c:pt idx="20">
                  <c:v>427.67543779940399</c:v>
                </c:pt>
                <c:pt idx="21">
                  <c:v>417.62773550606198</c:v>
                </c:pt>
                <c:pt idx="22">
                  <c:v>385.61901800759699</c:v>
                </c:pt>
                <c:pt idx="23">
                  <c:v>378.76506967635498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26-4ED3-90B8-D268EC801704}"/>
            </c:ext>
          </c:extLst>
        </c:ser>
        <c:ser>
          <c:idx val="6"/>
          <c:order val="4"/>
          <c:tx>
            <c:strRef>
              <c:f>'9.8'!$I$3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'9.8'!$I$5:$I$28</c:f>
              <c:numCache>
                <c:formatCode>#,##0</c:formatCode>
                <c:ptCount val="24"/>
                <c:pt idx="0">
                  <c:v>18.056062930575699</c:v>
                </c:pt>
                <c:pt idx="1">
                  <c:v>11.950646937650699</c:v>
                </c:pt>
                <c:pt idx="2">
                  <c:v>9.7203873987382892</c:v>
                </c:pt>
                <c:pt idx="3">
                  <c:v>7.7987847171543399</c:v>
                </c:pt>
                <c:pt idx="4">
                  <c:v>7.47833540362861</c:v>
                </c:pt>
                <c:pt idx="5">
                  <c:v>9.0330334115018491</c:v>
                </c:pt>
                <c:pt idx="6">
                  <c:v>6.4919875971517902</c:v>
                </c:pt>
                <c:pt idx="7">
                  <c:v>4.6994127147019302</c:v>
                </c:pt>
                <c:pt idx="8">
                  <c:v>3.9160728668282401</c:v>
                </c:pt>
                <c:pt idx="9">
                  <c:v>4.4768760466330297</c:v>
                </c:pt>
                <c:pt idx="10">
                  <c:v>4.390328818575</c:v>
                </c:pt>
                <c:pt idx="11">
                  <c:v>3.2591781392477199</c:v>
                </c:pt>
                <c:pt idx="12">
                  <c:v>3.48954250040804</c:v>
                </c:pt>
                <c:pt idx="13">
                  <c:v>3.9676840515043001</c:v>
                </c:pt>
                <c:pt idx="14">
                  <c:v>11.9873163756218</c:v>
                </c:pt>
                <c:pt idx="15">
                  <c:v>12.537982028641499</c:v>
                </c:pt>
                <c:pt idx="16">
                  <c:v>7.3420615255507604</c:v>
                </c:pt>
                <c:pt idx="17">
                  <c:v>6.0882545715209604</c:v>
                </c:pt>
                <c:pt idx="18">
                  <c:v>6.1833403244558998</c:v>
                </c:pt>
                <c:pt idx="19">
                  <c:v>7.6384619382812602</c:v>
                </c:pt>
                <c:pt idx="20">
                  <c:v>13.445042420959499</c:v>
                </c:pt>
                <c:pt idx="21">
                  <c:v>19.0047786546351</c:v>
                </c:pt>
                <c:pt idx="22">
                  <c:v>20.4436193687431</c:v>
                </c:pt>
                <c:pt idx="23">
                  <c:v>18.840447762667601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26-4ED3-90B8-D268EC801704}"/>
            </c:ext>
          </c:extLst>
        </c:ser>
        <c:ser>
          <c:idx val="7"/>
          <c:order val="5"/>
          <c:tx>
            <c:strRef>
              <c:f>'9.8'!$H$3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0.161774386384372</c:v>
                </c:pt>
                <c:pt idx="4">
                  <c:v>1.99400277383243</c:v>
                </c:pt>
                <c:pt idx="5">
                  <c:v>18.195433383964499</c:v>
                </c:pt>
                <c:pt idx="6">
                  <c:v>104.20300041186501</c:v>
                </c:pt>
                <c:pt idx="7">
                  <c:v>352.60227375474199</c:v>
                </c:pt>
                <c:pt idx="8">
                  <c:v>728.52199739905802</c:v>
                </c:pt>
                <c:pt idx="9">
                  <c:v>1067.62333045372</c:v>
                </c:pt>
                <c:pt idx="10">
                  <c:v>1294.0646826342399</c:v>
                </c:pt>
                <c:pt idx="11">
                  <c:v>1369.10989817731</c:v>
                </c:pt>
                <c:pt idx="12">
                  <c:v>1395.82511856059</c:v>
                </c:pt>
                <c:pt idx="13">
                  <c:v>1350.1591727771199</c:v>
                </c:pt>
                <c:pt idx="14">
                  <c:v>1262.1410305597101</c:v>
                </c:pt>
                <c:pt idx="15">
                  <c:v>1135.27871215708</c:v>
                </c:pt>
                <c:pt idx="16">
                  <c:v>879.72153443379102</c:v>
                </c:pt>
                <c:pt idx="17">
                  <c:v>584.28855391592901</c:v>
                </c:pt>
                <c:pt idx="18">
                  <c:v>319.15396336506399</c:v>
                </c:pt>
                <c:pt idx="19">
                  <c:v>133.08060753893699</c:v>
                </c:pt>
                <c:pt idx="20">
                  <c:v>36.8064089568079</c:v>
                </c:pt>
                <c:pt idx="21">
                  <c:v>4.3640758394436796</c:v>
                </c:pt>
                <c:pt idx="22">
                  <c:v>0.63944477285280998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26-4ED3-90B8-D268EC801704}"/>
            </c:ext>
          </c:extLst>
        </c:ser>
        <c:ser>
          <c:idx val="4"/>
          <c:order val="6"/>
          <c:tx>
            <c:strRef>
              <c:f>'9.8'!$F$3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'9.8'!$F$5:$F$28</c:f>
              <c:numCache>
                <c:formatCode>#,##0</c:formatCode>
                <c:ptCount val="24"/>
                <c:pt idx="0">
                  <c:v>223.927391287886</c:v>
                </c:pt>
                <c:pt idx="1">
                  <c:v>223.43840299330799</c:v>
                </c:pt>
                <c:pt idx="2">
                  <c:v>221.161681671016</c:v>
                </c:pt>
                <c:pt idx="3">
                  <c:v>219.746857973559</c:v>
                </c:pt>
                <c:pt idx="4">
                  <c:v>223.11061009103301</c:v>
                </c:pt>
                <c:pt idx="5">
                  <c:v>213.43007427183599</c:v>
                </c:pt>
                <c:pt idx="6">
                  <c:v>307.04783544910202</c:v>
                </c:pt>
                <c:pt idx="7">
                  <c:v>273.50140552002699</c:v>
                </c:pt>
                <c:pt idx="8">
                  <c:v>270.33267776032898</c:v>
                </c:pt>
                <c:pt idx="9">
                  <c:v>226.991848929783</c:v>
                </c:pt>
                <c:pt idx="10">
                  <c:v>218.00366233677599</c:v>
                </c:pt>
                <c:pt idx="11">
                  <c:v>218.53013875448599</c:v>
                </c:pt>
                <c:pt idx="12">
                  <c:v>215.22804168890499</c:v>
                </c:pt>
                <c:pt idx="13">
                  <c:v>211.65117552801399</c:v>
                </c:pt>
                <c:pt idx="14">
                  <c:v>212.00031314527601</c:v>
                </c:pt>
                <c:pt idx="15">
                  <c:v>211.03235871544399</c:v>
                </c:pt>
                <c:pt idx="16">
                  <c:v>212.651613685727</c:v>
                </c:pt>
                <c:pt idx="17">
                  <c:v>226.91348897927099</c:v>
                </c:pt>
                <c:pt idx="18">
                  <c:v>296.11128164803398</c:v>
                </c:pt>
                <c:pt idx="19">
                  <c:v>320.48157189697503</c:v>
                </c:pt>
                <c:pt idx="20">
                  <c:v>326.84542331748202</c:v>
                </c:pt>
                <c:pt idx="21">
                  <c:v>336.77679330797201</c:v>
                </c:pt>
                <c:pt idx="22">
                  <c:v>337.634689477633</c:v>
                </c:pt>
                <c:pt idx="23">
                  <c:v>337.59330295065303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26-4ED3-90B8-D268EC801704}"/>
            </c:ext>
          </c:extLst>
        </c:ser>
        <c:ser>
          <c:idx val="5"/>
          <c:order val="7"/>
          <c:tx>
            <c:strRef>
              <c:f>'9.8'!$G$3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21.351581961794999</c:v>
                </c:pt>
                <c:pt idx="20">
                  <c:v>285.03739380238</c:v>
                </c:pt>
                <c:pt idx="21">
                  <c:v>264.77781923472702</c:v>
                </c:pt>
                <c:pt idx="22">
                  <c:v>295.98139745050702</c:v>
                </c:pt>
                <c:pt idx="23">
                  <c:v>42.995323471775698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26-4ED3-90B8-D268EC801704}"/>
            </c:ext>
          </c:extLst>
        </c:ser>
        <c:ser>
          <c:idx val="10"/>
          <c:order val="10"/>
          <c:tx>
            <c:strRef>
              <c:f>'9.8'!$P$4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0.95833333333333404</c:v>
                </c:pt>
              </c:numCache>
            </c:numRef>
          </c:cat>
          <c:val>
            <c:numRef>
              <c:f>'9.8'!$P$5:$P$28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68.872402092520701</c:v>
                </c:pt>
                <c:pt idx="11">
                  <c:v>117.56113159203299</c:v>
                </c:pt>
                <c:pt idx="12">
                  <c:v>149.13874701555</c:v>
                </c:pt>
                <c:pt idx="13">
                  <c:v>492.82677984150399</c:v>
                </c:pt>
                <c:pt idx="14">
                  <c:v>579.65465339978198</c:v>
                </c:pt>
                <c:pt idx="15">
                  <c:v>432.585049339563</c:v>
                </c:pt>
                <c:pt idx="16">
                  <c:v>146.37258477704901</c:v>
                </c:pt>
                <c:pt idx="17">
                  <c:v>0</c:v>
                </c:pt>
                <c:pt idx="18">
                  <c:v>13.6598682650485</c:v>
                </c:pt>
                <c:pt idx="19">
                  <c:v>46.120023879419897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26-4ED3-90B8-D268EC80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700800"/>
        <c:axId val="170702336"/>
      </c:areaChart>
      <c:areaChart>
        <c:grouping val="stacked"/>
        <c:varyColors val="0"/>
        <c:ser>
          <c:idx val="8"/>
          <c:order val="8"/>
          <c:tx>
            <c:strRef>
              <c:f>'9.8'!$J$3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'9.8'!$A$5:$A$27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</c:numCache>
            </c:numRef>
          </c:cat>
          <c:val>
            <c:numRef>
              <c:f>'9.8'!$Q$5:$Q$28</c:f>
              <c:numCache>
                <c:formatCode>General</c:formatCode>
                <c:ptCount val="24"/>
                <c:pt idx="0">
                  <c:v>-591.98340164386502</c:v>
                </c:pt>
                <c:pt idx="1">
                  <c:v>-532.80411179928296</c:v>
                </c:pt>
                <c:pt idx="2">
                  <c:v>-551.78907016996902</c:v>
                </c:pt>
                <c:pt idx="3">
                  <c:v>-317.24677586948701</c:v>
                </c:pt>
                <c:pt idx="4">
                  <c:v>-432.83573202395399</c:v>
                </c:pt>
                <c:pt idx="5">
                  <c:v>-576.27807280894206</c:v>
                </c:pt>
                <c:pt idx="6">
                  <c:v>-657.508612852439</c:v>
                </c:pt>
                <c:pt idx="7">
                  <c:v>-485.37726363032698</c:v>
                </c:pt>
                <c:pt idx="8">
                  <c:v>-329.23137970435897</c:v>
                </c:pt>
                <c:pt idx="9">
                  <c:v>-140.431461544858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-211.829550715605</c:v>
                </c:pt>
                <c:pt idx="18">
                  <c:v>0</c:v>
                </c:pt>
                <c:pt idx="19">
                  <c:v>0</c:v>
                </c:pt>
                <c:pt idx="20">
                  <c:v>-265.88601505668902</c:v>
                </c:pt>
                <c:pt idx="21">
                  <c:v>-236.21448687203599</c:v>
                </c:pt>
                <c:pt idx="22">
                  <c:v>-300.89691224446898</c:v>
                </c:pt>
                <c:pt idx="23">
                  <c:v>-273.07163638908497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26-4ED3-90B8-D268EC801704}"/>
            </c:ext>
          </c:extLst>
        </c:ser>
        <c:ser>
          <c:idx val="9"/>
          <c:order val="9"/>
          <c:tx>
            <c:strRef>
              <c:f>'9.8'!$K$3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'9.8'!$A$5:$A$27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</c:numCache>
            </c:numRef>
          </c:cat>
          <c:val>
            <c:numRef>
              <c:f>'9.8'!$K$5:$K$28</c:f>
              <c:numCache>
                <c:formatCode>#,##0</c:formatCode>
                <c:ptCount val="24"/>
                <c:pt idx="0">
                  <c:v>-5.1879498269196596</c:v>
                </c:pt>
                <c:pt idx="1">
                  <c:v>-5.2198086107846402</c:v>
                </c:pt>
                <c:pt idx="2">
                  <c:v>-5.2097479308336796</c:v>
                </c:pt>
                <c:pt idx="3">
                  <c:v>-286.40870200386098</c:v>
                </c:pt>
                <c:pt idx="4">
                  <c:v>-314.021878034042</c:v>
                </c:pt>
                <c:pt idx="5">
                  <c:v>-313.06611480593102</c:v>
                </c:pt>
                <c:pt idx="6">
                  <c:v>-311.81858982038898</c:v>
                </c:pt>
                <c:pt idx="7">
                  <c:v>-310.50231940974402</c:v>
                </c:pt>
                <c:pt idx="8">
                  <c:v>-308.800394246363</c:v>
                </c:pt>
                <c:pt idx="9">
                  <c:v>-307.61491023645402</c:v>
                </c:pt>
                <c:pt idx="10">
                  <c:v>-306.51662295977002</c:v>
                </c:pt>
                <c:pt idx="11">
                  <c:v>-304.98907795832997</c:v>
                </c:pt>
                <c:pt idx="12">
                  <c:v>-525.89613634276998</c:v>
                </c:pt>
                <c:pt idx="13">
                  <c:v>-732.51705833243295</c:v>
                </c:pt>
                <c:pt idx="14">
                  <c:v>-729.37645512851896</c:v>
                </c:pt>
                <c:pt idx="15">
                  <c:v>-723.55300777551895</c:v>
                </c:pt>
                <c:pt idx="16">
                  <c:v>-297.906368995376</c:v>
                </c:pt>
                <c:pt idx="17">
                  <c:v>-4.9548777878417702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26-4ED3-90B8-D268EC80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709760"/>
        <c:axId val="170703872"/>
      </c:areaChart>
      <c:catAx>
        <c:axId val="170700800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0702336"/>
        <c:crosses val="autoZero"/>
        <c:auto val="1"/>
        <c:lblAlgn val="ctr"/>
        <c:lblOffset val="100"/>
        <c:noMultiLvlLbl val="0"/>
      </c:catAx>
      <c:valAx>
        <c:axId val="170702336"/>
        <c:scaling>
          <c:orientation val="minMax"/>
          <c:max val="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700800"/>
        <c:crosses val="autoZero"/>
        <c:crossBetween val="midCat"/>
        <c:majorUnit val="2000"/>
      </c:valAx>
      <c:valAx>
        <c:axId val="170703872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709760"/>
        <c:crosses val="max"/>
        <c:crossBetween val="midCat"/>
      </c:valAx>
      <c:catAx>
        <c:axId val="170709760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070387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Struktura</a:t>
            </a:r>
            <a:r>
              <a:rPr lang="en-US" sz="1000"/>
              <a:t> paliv na výrobě elektřiny brutto</a:t>
            </a:r>
            <a:r>
              <a:rPr lang="cs-CZ" sz="1000"/>
              <a:t> </a:t>
            </a:r>
            <a:r>
              <a:rPr lang="en-US" sz="1000"/>
              <a:t>(GWh)</a:t>
            </a:r>
          </a:p>
        </c:rich>
      </c:tx>
      <c:layout>
        <c:manualLayout>
          <c:xMode val="edge"/>
          <c:yMode val="edge"/>
          <c:x val="0.2254506410256410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7.2147476410809486E-2"/>
          <c:w val="0.9188354838709677"/>
          <c:h val="0.663455985527582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695.13929400000006</c:v>
                </c:pt>
                <c:pt idx="2">
                  <c:v>0</c:v>
                </c:pt>
                <c:pt idx="3">
                  <c:v>0.36852700000000005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3.1269740000000001</c:v>
                </c:pt>
                <c:pt idx="2">
                  <c:v>0</c:v>
                </c:pt>
                <c:pt idx="3">
                  <c:v>644.24051700000018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416.026341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5681.6409629999998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20.270480999999997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1.990748</c:v>
                </c:pt>
                <c:pt idx="2">
                  <c:v>0</c:v>
                </c:pt>
                <c:pt idx="3">
                  <c:v>3.882E-3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56.437809000000001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198.37025900000003</c:v>
                </c:pt>
                <c:pt idx="2">
                  <c:v>0</c:v>
                </c:pt>
                <c:pt idx="3">
                  <c:v>63.194557000000003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1.955692</c:v>
                </c:pt>
                <c:pt idx="2">
                  <c:v>0</c:v>
                </c:pt>
                <c:pt idx="3">
                  <c:v>2.1662970000000001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141.71814900000001</c:v>
                </c:pt>
                <c:pt idx="2">
                  <c:v>1359.85382</c:v>
                </c:pt>
                <c:pt idx="3">
                  <c:v>210.61694499999993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6956.2183500000001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803584"/>
        <c:axId val="170805120"/>
      </c:barChart>
      <c:catAx>
        <c:axId val="170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05120"/>
        <c:crosses val="autoZero"/>
        <c:auto val="1"/>
        <c:lblAlgn val="ctr"/>
        <c:lblOffset val="100"/>
        <c:noMultiLvlLbl val="0"/>
      </c:catAx>
      <c:valAx>
        <c:axId val="1708051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80801600177280708"/>
          <c:w val="0.99808461538461535"/>
          <c:h val="0.1919839982271928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Čára</a:t>
            </a:r>
            <a:r>
              <a:rPr lang="cs-CZ" sz="1000" baseline="0"/>
              <a:t> trvání zatížení brutto (MW)</a:t>
            </a:r>
            <a:endParaRPr lang="en-US" sz="1000"/>
          </a:p>
        </c:rich>
      </c:tx>
      <c:layout>
        <c:manualLayout>
          <c:xMode val="edge"/>
          <c:yMode val="edge"/>
          <c:x val="0.2991946581196581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7.9231175398229409E-2"/>
          <c:w val="0.83217266773692111"/>
          <c:h val="0.66111824127710905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810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11</c:v>
              </c:pt>
              <c:pt idx="2">
                <c:v>22</c:v>
              </c:pt>
              <c:pt idx="3">
                <c:v>33</c:v>
              </c:pt>
              <c:pt idx="4">
                <c:v>43</c:v>
              </c:pt>
              <c:pt idx="5">
                <c:v>54</c:v>
              </c:pt>
              <c:pt idx="6">
                <c:v>65</c:v>
              </c:pt>
              <c:pt idx="7">
                <c:v>76</c:v>
              </c:pt>
              <c:pt idx="8">
                <c:v>87</c:v>
              </c:pt>
              <c:pt idx="9">
                <c:v>98</c:v>
              </c:pt>
              <c:pt idx="10">
                <c:v>108</c:v>
              </c:pt>
              <c:pt idx="11">
                <c:v>119</c:v>
              </c:pt>
              <c:pt idx="12">
                <c:v>130</c:v>
              </c:pt>
              <c:pt idx="13">
                <c:v>141</c:v>
              </c:pt>
              <c:pt idx="14">
                <c:v>152</c:v>
              </c:pt>
              <c:pt idx="15">
                <c:v>163</c:v>
              </c:pt>
              <c:pt idx="16">
                <c:v>174</c:v>
              </c:pt>
              <c:pt idx="17">
                <c:v>184</c:v>
              </c:pt>
              <c:pt idx="18">
                <c:v>195</c:v>
              </c:pt>
              <c:pt idx="19">
                <c:v>206</c:v>
              </c:pt>
              <c:pt idx="20">
                <c:v>217</c:v>
              </c:pt>
              <c:pt idx="21">
                <c:v>228</c:v>
              </c:pt>
              <c:pt idx="22">
                <c:v>239</c:v>
              </c:pt>
              <c:pt idx="23">
                <c:v>249</c:v>
              </c:pt>
              <c:pt idx="24">
                <c:v>260</c:v>
              </c:pt>
              <c:pt idx="25">
                <c:v>271</c:v>
              </c:pt>
              <c:pt idx="26">
                <c:v>282</c:v>
              </c:pt>
              <c:pt idx="27">
                <c:v>293</c:v>
              </c:pt>
              <c:pt idx="28">
                <c:v>304</c:v>
              </c:pt>
              <c:pt idx="29">
                <c:v>315</c:v>
              </c:pt>
              <c:pt idx="30">
                <c:v>325</c:v>
              </c:pt>
              <c:pt idx="31">
                <c:v>336</c:v>
              </c:pt>
              <c:pt idx="32">
                <c:v>347</c:v>
              </c:pt>
              <c:pt idx="33">
                <c:v>358</c:v>
              </c:pt>
              <c:pt idx="34">
                <c:v>369</c:v>
              </c:pt>
              <c:pt idx="35">
                <c:v>380</c:v>
              </c:pt>
              <c:pt idx="36">
                <c:v>390</c:v>
              </c:pt>
              <c:pt idx="37">
                <c:v>401</c:v>
              </c:pt>
              <c:pt idx="38">
                <c:v>412</c:v>
              </c:pt>
              <c:pt idx="39">
                <c:v>423</c:v>
              </c:pt>
              <c:pt idx="40">
                <c:v>434</c:v>
              </c:pt>
              <c:pt idx="41">
                <c:v>445</c:v>
              </c:pt>
              <c:pt idx="42">
                <c:v>455</c:v>
              </c:pt>
              <c:pt idx="43">
                <c:v>466</c:v>
              </c:pt>
              <c:pt idx="44">
                <c:v>477</c:v>
              </c:pt>
              <c:pt idx="45">
                <c:v>488</c:v>
              </c:pt>
              <c:pt idx="46">
                <c:v>499</c:v>
              </c:pt>
              <c:pt idx="47">
                <c:v>510</c:v>
              </c:pt>
              <c:pt idx="48">
                <c:v>521</c:v>
              </c:pt>
              <c:pt idx="49">
                <c:v>531</c:v>
              </c:pt>
              <c:pt idx="50">
                <c:v>542</c:v>
              </c:pt>
              <c:pt idx="51">
                <c:v>553</c:v>
              </c:pt>
              <c:pt idx="52">
                <c:v>564</c:v>
              </c:pt>
              <c:pt idx="53">
                <c:v>575</c:v>
              </c:pt>
              <c:pt idx="54">
                <c:v>586</c:v>
              </c:pt>
              <c:pt idx="55">
                <c:v>596</c:v>
              </c:pt>
              <c:pt idx="56">
                <c:v>607</c:v>
              </c:pt>
              <c:pt idx="57">
                <c:v>618</c:v>
              </c:pt>
              <c:pt idx="58">
                <c:v>629</c:v>
              </c:pt>
              <c:pt idx="59">
                <c:v>640</c:v>
              </c:pt>
              <c:pt idx="60">
                <c:v>651</c:v>
              </c:pt>
              <c:pt idx="61">
                <c:v>662</c:v>
              </c:pt>
              <c:pt idx="62">
                <c:v>672</c:v>
              </c:pt>
              <c:pt idx="63">
                <c:v>683</c:v>
              </c:pt>
              <c:pt idx="64">
                <c:v>694</c:v>
              </c:pt>
              <c:pt idx="65">
                <c:v>705</c:v>
              </c:pt>
              <c:pt idx="66">
                <c:v>716</c:v>
              </c:pt>
              <c:pt idx="67">
                <c:v>727</c:v>
              </c:pt>
              <c:pt idx="68">
                <c:v>737</c:v>
              </c:pt>
              <c:pt idx="69">
                <c:v>748</c:v>
              </c:pt>
              <c:pt idx="70">
                <c:v>759</c:v>
              </c:pt>
              <c:pt idx="71">
                <c:v>770</c:v>
              </c:pt>
              <c:pt idx="72">
                <c:v>781</c:v>
              </c:pt>
              <c:pt idx="73">
                <c:v>792</c:v>
              </c:pt>
              <c:pt idx="74">
                <c:v>803</c:v>
              </c:pt>
              <c:pt idx="75">
                <c:v>813</c:v>
              </c:pt>
              <c:pt idx="76">
                <c:v>824</c:v>
              </c:pt>
              <c:pt idx="77">
                <c:v>835</c:v>
              </c:pt>
              <c:pt idx="78">
                <c:v>846</c:v>
              </c:pt>
              <c:pt idx="79">
                <c:v>857</c:v>
              </c:pt>
              <c:pt idx="80">
                <c:v>868</c:v>
              </c:pt>
              <c:pt idx="81">
                <c:v>878</c:v>
              </c:pt>
              <c:pt idx="82">
                <c:v>889</c:v>
              </c:pt>
              <c:pt idx="83">
                <c:v>900</c:v>
              </c:pt>
              <c:pt idx="84">
                <c:v>911</c:v>
              </c:pt>
              <c:pt idx="85">
                <c:v>922</c:v>
              </c:pt>
              <c:pt idx="86">
                <c:v>933</c:v>
              </c:pt>
              <c:pt idx="87">
                <c:v>944</c:v>
              </c:pt>
              <c:pt idx="88">
                <c:v>954</c:v>
              </c:pt>
              <c:pt idx="89">
                <c:v>965</c:v>
              </c:pt>
              <c:pt idx="90">
                <c:v>976</c:v>
              </c:pt>
              <c:pt idx="91">
                <c:v>987</c:v>
              </c:pt>
              <c:pt idx="92">
                <c:v>998</c:v>
              </c:pt>
              <c:pt idx="93">
                <c:v>1009</c:v>
              </c:pt>
              <c:pt idx="94">
                <c:v>1019</c:v>
              </c:pt>
              <c:pt idx="95">
                <c:v>1030</c:v>
              </c:pt>
              <c:pt idx="96">
                <c:v>1041</c:v>
              </c:pt>
              <c:pt idx="97">
                <c:v>1052</c:v>
              </c:pt>
              <c:pt idx="98">
                <c:v>1063</c:v>
              </c:pt>
              <c:pt idx="99">
                <c:v>1074</c:v>
              </c:pt>
              <c:pt idx="100">
                <c:v>1085</c:v>
              </c:pt>
              <c:pt idx="101">
                <c:v>1095</c:v>
              </c:pt>
              <c:pt idx="102">
                <c:v>1106</c:v>
              </c:pt>
              <c:pt idx="103">
                <c:v>1117</c:v>
              </c:pt>
              <c:pt idx="104">
                <c:v>1128</c:v>
              </c:pt>
              <c:pt idx="105">
                <c:v>1139</c:v>
              </c:pt>
              <c:pt idx="106">
                <c:v>1150</c:v>
              </c:pt>
              <c:pt idx="107">
                <c:v>1160</c:v>
              </c:pt>
              <c:pt idx="108">
                <c:v>1171</c:v>
              </c:pt>
              <c:pt idx="109">
                <c:v>1182</c:v>
              </c:pt>
              <c:pt idx="110">
                <c:v>1193</c:v>
              </c:pt>
              <c:pt idx="111">
                <c:v>1204</c:v>
              </c:pt>
              <c:pt idx="112">
                <c:v>1215</c:v>
              </c:pt>
              <c:pt idx="113">
                <c:v>1225</c:v>
              </c:pt>
              <c:pt idx="114">
                <c:v>1236</c:v>
              </c:pt>
              <c:pt idx="115">
                <c:v>1247</c:v>
              </c:pt>
              <c:pt idx="116">
                <c:v>1258</c:v>
              </c:pt>
              <c:pt idx="117">
                <c:v>1269</c:v>
              </c:pt>
              <c:pt idx="118">
                <c:v>1280</c:v>
              </c:pt>
              <c:pt idx="119">
                <c:v>1291</c:v>
              </c:pt>
              <c:pt idx="120">
                <c:v>1301</c:v>
              </c:pt>
              <c:pt idx="121">
                <c:v>1312</c:v>
              </c:pt>
              <c:pt idx="122">
                <c:v>1323</c:v>
              </c:pt>
              <c:pt idx="123">
                <c:v>1334</c:v>
              </c:pt>
              <c:pt idx="124">
                <c:v>1345</c:v>
              </c:pt>
              <c:pt idx="125">
                <c:v>1356</c:v>
              </c:pt>
              <c:pt idx="126">
                <c:v>1366</c:v>
              </c:pt>
              <c:pt idx="127">
                <c:v>1377</c:v>
              </c:pt>
              <c:pt idx="128">
                <c:v>1388</c:v>
              </c:pt>
              <c:pt idx="129">
                <c:v>1399</c:v>
              </c:pt>
              <c:pt idx="130">
                <c:v>1410</c:v>
              </c:pt>
              <c:pt idx="131">
                <c:v>1421</c:v>
              </c:pt>
              <c:pt idx="132">
                <c:v>1432</c:v>
              </c:pt>
              <c:pt idx="133">
                <c:v>1442</c:v>
              </c:pt>
              <c:pt idx="134">
                <c:v>1453</c:v>
              </c:pt>
              <c:pt idx="135">
                <c:v>1464</c:v>
              </c:pt>
              <c:pt idx="136">
                <c:v>1475</c:v>
              </c:pt>
              <c:pt idx="137">
                <c:v>1486</c:v>
              </c:pt>
              <c:pt idx="138">
                <c:v>1497</c:v>
              </c:pt>
              <c:pt idx="139">
                <c:v>1507</c:v>
              </c:pt>
              <c:pt idx="140">
                <c:v>1518</c:v>
              </c:pt>
              <c:pt idx="141">
                <c:v>1529</c:v>
              </c:pt>
              <c:pt idx="142">
                <c:v>1540</c:v>
              </c:pt>
              <c:pt idx="143">
                <c:v>1551</c:v>
              </c:pt>
              <c:pt idx="144">
                <c:v>1562</c:v>
              </c:pt>
              <c:pt idx="145">
                <c:v>1573</c:v>
              </c:pt>
              <c:pt idx="146">
                <c:v>1583</c:v>
              </c:pt>
              <c:pt idx="147">
                <c:v>1594</c:v>
              </c:pt>
              <c:pt idx="148">
                <c:v>1605</c:v>
              </c:pt>
              <c:pt idx="149">
                <c:v>1616</c:v>
              </c:pt>
              <c:pt idx="150">
                <c:v>1627</c:v>
              </c:pt>
              <c:pt idx="151">
                <c:v>1638</c:v>
              </c:pt>
              <c:pt idx="152">
                <c:v>1648</c:v>
              </c:pt>
              <c:pt idx="153">
                <c:v>1659</c:v>
              </c:pt>
              <c:pt idx="154">
                <c:v>1670</c:v>
              </c:pt>
              <c:pt idx="155">
                <c:v>1681</c:v>
              </c:pt>
              <c:pt idx="156">
                <c:v>1692</c:v>
              </c:pt>
              <c:pt idx="157">
                <c:v>1703</c:v>
              </c:pt>
              <c:pt idx="158">
                <c:v>1714</c:v>
              </c:pt>
              <c:pt idx="159">
                <c:v>1724</c:v>
              </c:pt>
              <c:pt idx="160">
                <c:v>1735</c:v>
              </c:pt>
              <c:pt idx="161">
                <c:v>1746</c:v>
              </c:pt>
              <c:pt idx="162">
                <c:v>1757</c:v>
              </c:pt>
              <c:pt idx="163">
                <c:v>1768</c:v>
              </c:pt>
              <c:pt idx="164">
                <c:v>1779</c:v>
              </c:pt>
              <c:pt idx="165">
                <c:v>1789</c:v>
              </c:pt>
              <c:pt idx="166">
                <c:v>1800</c:v>
              </c:pt>
              <c:pt idx="167">
                <c:v>1811</c:v>
              </c:pt>
              <c:pt idx="168">
                <c:v>1822</c:v>
              </c:pt>
              <c:pt idx="169">
                <c:v>1833</c:v>
              </c:pt>
              <c:pt idx="170">
                <c:v>1844</c:v>
              </c:pt>
              <c:pt idx="171">
                <c:v>1854</c:v>
              </c:pt>
              <c:pt idx="172">
                <c:v>1865</c:v>
              </c:pt>
              <c:pt idx="173">
                <c:v>1876</c:v>
              </c:pt>
              <c:pt idx="174">
                <c:v>1887</c:v>
              </c:pt>
              <c:pt idx="175">
                <c:v>1898</c:v>
              </c:pt>
              <c:pt idx="176">
                <c:v>1909</c:v>
              </c:pt>
              <c:pt idx="177">
                <c:v>1920</c:v>
              </c:pt>
              <c:pt idx="178">
                <c:v>1930</c:v>
              </c:pt>
              <c:pt idx="179">
                <c:v>1941</c:v>
              </c:pt>
              <c:pt idx="180">
                <c:v>1952</c:v>
              </c:pt>
              <c:pt idx="181">
                <c:v>1963</c:v>
              </c:pt>
              <c:pt idx="182">
                <c:v>1974</c:v>
              </c:pt>
              <c:pt idx="183">
                <c:v>1985</c:v>
              </c:pt>
              <c:pt idx="184">
                <c:v>1995</c:v>
              </c:pt>
              <c:pt idx="185">
                <c:v>2006</c:v>
              </c:pt>
              <c:pt idx="186">
                <c:v>2017</c:v>
              </c:pt>
              <c:pt idx="187">
                <c:v>2028</c:v>
              </c:pt>
              <c:pt idx="188">
                <c:v>2039</c:v>
              </c:pt>
              <c:pt idx="189">
                <c:v>2050</c:v>
              </c:pt>
              <c:pt idx="190">
                <c:v>2061</c:v>
              </c:pt>
              <c:pt idx="191">
                <c:v>2071</c:v>
              </c:pt>
              <c:pt idx="192">
                <c:v>2082</c:v>
              </c:pt>
              <c:pt idx="193">
                <c:v>2093</c:v>
              </c:pt>
              <c:pt idx="194">
                <c:v>2104</c:v>
              </c:pt>
              <c:pt idx="195">
                <c:v>2115</c:v>
              </c:pt>
              <c:pt idx="196">
                <c:v>2126</c:v>
              </c:pt>
              <c:pt idx="197">
                <c:v>2136</c:v>
              </c:pt>
              <c:pt idx="198">
                <c:v>2147</c:v>
              </c:pt>
              <c:pt idx="199">
                <c:v>2158</c:v>
              </c:pt>
              <c:pt idx="200">
                <c:v>2169</c:v>
              </c:pt>
              <c:pt idx="201">
                <c:v>2180</c:v>
              </c:pt>
              <c:pt idx="202">
                <c:v>2191</c:v>
              </c:pt>
              <c:pt idx="203">
                <c:v>2202</c:v>
              </c:pt>
              <c:pt idx="204">
                <c:v>2212</c:v>
              </c:pt>
              <c:pt idx="205">
                <c:v>2223</c:v>
              </c:pt>
              <c:pt idx="206">
                <c:v>2234</c:v>
              </c:pt>
              <c:pt idx="207">
                <c:v>2245</c:v>
              </c:pt>
              <c:pt idx="208">
                <c:v>2256</c:v>
              </c:pt>
              <c:pt idx="209">
                <c:v>2267</c:v>
              </c:pt>
              <c:pt idx="210">
                <c:v>2277</c:v>
              </c:pt>
              <c:pt idx="211">
                <c:v>2288</c:v>
              </c:pt>
              <c:pt idx="212">
                <c:v>2299</c:v>
              </c:pt>
              <c:pt idx="213">
                <c:v>2310</c:v>
              </c:pt>
              <c:pt idx="214">
                <c:v>2321</c:v>
              </c:pt>
              <c:pt idx="215">
                <c:v>2332</c:v>
              </c:pt>
              <c:pt idx="216">
                <c:v>2343</c:v>
              </c:pt>
              <c:pt idx="217">
                <c:v>2353</c:v>
              </c:pt>
              <c:pt idx="218">
                <c:v>2364</c:v>
              </c:pt>
              <c:pt idx="219">
                <c:v>2375</c:v>
              </c:pt>
              <c:pt idx="220">
                <c:v>2386</c:v>
              </c:pt>
              <c:pt idx="221">
                <c:v>2397</c:v>
              </c:pt>
              <c:pt idx="222">
                <c:v>2408</c:v>
              </c:pt>
              <c:pt idx="223">
                <c:v>2418</c:v>
              </c:pt>
              <c:pt idx="224">
                <c:v>2429</c:v>
              </c:pt>
              <c:pt idx="225">
                <c:v>2440</c:v>
              </c:pt>
              <c:pt idx="226">
                <c:v>2451</c:v>
              </c:pt>
              <c:pt idx="227">
                <c:v>2462</c:v>
              </c:pt>
              <c:pt idx="228">
                <c:v>2473</c:v>
              </c:pt>
              <c:pt idx="229">
                <c:v>2484</c:v>
              </c:pt>
              <c:pt idx="230">
                <c:v>2494</c:v>
              </c:pt>
              <c:pt idx="231">
                <c:v>2505</c:v>
              </c:pt>
              <c:pt idx="232">
                <c:v>2516</c:v>
              </c:pt>
              <c:pt idx="233">
                <c:v>2527</c:v>
              </c:pt>
              <c:pt idx="234">
                <c:v>2538</c:v>
              </c:pt>
              <c:pt idx="235">
                <c:v>2549</c:v>
              </c:pt>
              <c:pt idx="236">
                <c:v>2559</c:v>
              </c:pt>
              <c:pt idx="237">
                <c:v>2570</c:v>
              </c:pt>
              <c:pt idx="238">
                <c:v>2581</c:v>
              </c:pt>
              <c:pt idx="239">
                <c:v>2592</c:v>
              </c:pt>
              <c:pt idx="240">
                <c:v>2603</c:v>
              </c:pt>
              <c:pt idx="241">
                <c:v>2614</c:v>
              </c:pt>
              <c:pt idx="242">
                <c:v>2624</c:v>
              </c:pt>
              <c:pt idx="243">
                <c:v>2635</c:v>
              </c:pt>
              <c:pt idx="244">
                <c:v>2646</c:v>
              </c:pt>
              <c:pt idx="245">
                <c:v>2657</c:v>
              </c:pt>
              <c:pt idx="246">
                <c:v>2668</c:v>
              </c:pt>
              <c:pt idx="247">
                <c:v>2679</c:v>
              </c:pt>
              <c:pt idx="248">
                <c:v>2690</c:v>
              </c:pt>
              <c:pt idx="249">
                <c:v>2700</c:v>
              </c:pt>
              <c:pt idx="250">
                <c:v>2711</c:v>
              </c:pt>
              <c:pt idx="251">
                <c:v>2722</c:v>
              </c:pt>
              <c:pt idx="252">
                <c:v>2733</c:v>
              </c:pt>
              <c:pt idx="253">
                <c:v>2744</c:v>
              </c:pt>
              <c:pt idx="254">
                <c:v>2755</c:v>
              </c:pt>
              <c:pt idx="255">
                <c:v>2765</c:v>
              </c:pt>
              <c:pt idx="256">
                <c:v>2776</c:v>
              </c:pt>
              <c:pt idx="257">
                <c:v>2787</c:v>
              </c:pt>
              <c:pt idx="258">
                <c:v>2798</c:v>
              </c:pt>
              <c:pt idx="259">
                <c:v>2809</c:v>
              </c:pt>
              <c:pt idx="260">
                <c:v>2820</c:v>
              </c:pt>
              <c:pt idx="261">
                <c:v>2831</c:v>
              </c:pt>
              <c:pt idx="262">
                <c:v>2841</c:v>
              </c:pt>
              <c:pt idx="263">
                <c:v>2852</c:v>
              </c:pt>
              <c:pt idx="264">
                <c:v>2863</c:v>
              </c:pt>
              <c:pt idx="265">
                <c:v>2874</c:v>
              </c:pt>
              <c:pt idx="266">
                <c:v>2885</c:v>
              </c:pt>
              <c:pt idx="267">
                <c:v>2896</c:v>
              </c:pt>
              <c:pt idx="268">
                <c:v>2906</c:v>
              </c:pt>
              <c:pt idx="269">
                <c:v>2917</c:v>
              </c:pt>
              <c:pt idx="270">
                <c:v>2928</c:v>
              </c:pt>
              <c:pt idx="271">
                <c:v>2939</c:v>
              </c:pt>
              <c:pt idx="272">
                <c:v>2950</c:v>
              </c:pt>
              <c:pt idx="273">
                <c:v>2961</c:v>
              </c:pt>
              <c:pt idx="274">
                <c:v>2972</c:v>
              </c:pt>
              <c:pt idx="275">
                <c:v>2982</c:v>
              </c:pt>
              <c:pt idx="276">
                <c:v>2993</c:v>
              </c:pt>
              <c:pt idx="277">
                <c:v>3004</c:v>
              </c:pt>
              <c:pt idx="278">
                <c:v>3015</c:v>
              </c:pt>
              <c:pt idx="279">
                <c:v>3026</c:v>
              </c:pt>
              <c:pt idx="280">
                <c:v>3037</c:v>
              </c:pt>
              <c:pt idx="281">
                <c:v>3047</c:v>
              </c:pt>
              <c:pt idx="282">
                <c:v>3058</c:v>
              </c:pt>
              <c:pt idx="283">
                <c:v>3069</c:v>
              </c:pt>
              <c:pt idx="284">
                <c:v>3080</c:v>
              </c:pt>
              <c:pt idx="285">
                <c:v>3091</c:v>
              </c:pt>
              <c:pt idx="286">
                <c:v>3102</c:v>
              </c:pt>
              <c:pt idx="287">
                <c:v>3113</c:v>
              </c:pt>
              <c:pt idx="288">
                <c:v>3123</c:v>
              </c:pt>
              <c:pt idx="289">
                <c:v>3134</c:v>
              </c:pt>
              <c:pt idx="290">
                <c:v>3145</c:v>
              </c:pt>
              <c:pt idx="291">
                <c:v>3156</c:v>
              </c:pt>
              <c:pt idx="292">
                <c:v>3167</c:v>
              </c:pt>
              <c:pt idx="293">
                <c:v>3178</c:v>
              </c:pt>
              <c:pt idx="294">
                <c:v>3188</c:v>
              </c:pt>
              <c:pt idx="295">
                <c:v>3199</c:v>
              </c:pt>
              <c:pt idx="296">
                <c:v>3210</c:v>
              </c:pt>
              <c:pt idx="297">
                <c:v>3221</c:v>
              </c:pt>
              <c:pt idx="298">
                <c:v>3232</c:v>
              </c:pt>
              <c:pt idx="299">
                <c:v>3243</c:v>
              </c:pt>
              <c:pt idx="300">
                <c:v>3254</c:v>
              </c:pt>
              <c:pt idx="301">
                <c:v>3264</c:v>
              </c:pt>
              <c:pt idx="302">
                <c:v>3275</c:v>
              </c:pt>
              <c:pt idx="303">
                <c:v>3286</c:v>
              </c:pt>
              <c:pt idx="304">
                <c:v>3297</c:v>
              </c:pt>
              <c:pt idx="305">
                <c:v>3308</c:v>
              </c:pt>
              <c:pt idx="306">
                <c:v>3319</c:v>
              </c:pt>
              <c:pt idx="307">
                <c:v>3329</c:v>
              </c:pt>
              <c:pt idx="308">
                <c:v>3340</c:v>
              </c:pt>
              <c:pt idx="309">
                <c:v>3351</c:v>
              </c:pt>
              <c:pt idx="310">
                <c:v>3362</c:v>
              </c:pt>
              <c:pt idx="311">
                <c:v>3373</c:v>
              </c:pt>
              <c:pt idx="312">
                <c:v>3384</c:v>
              </c:pt>
              <c:pt idx="313">
                <c:v>3394</c:v>
              </c:pt>
              <c:pt idx="314">
                <c:v>3405</c:v>
              </c:pt>
              <c:pt idx="315">
                <c:v>3416</c:v>
              </c:pt>
              <c:pt idx="316">
                <c:v>3427</c:v>
              </c:pt>
              <c:pt idx="317">
                <c:v>3438</c:v>
              </c:pt>
              <c:pt idx="318">
                <c:v>3449</c:v>
              </c:pt>
              <c:pt idx="319">
                <c:v>3460</c:v>
              </c:pt>
              <c:pt idx="320">
                <c:v>3470</c:v>
              </c:pt>
              <c:pt idx="321">
                <c:v>3481</c:v>
              </c:pt>
              <c:pt idx="322">
                <c:v>3492</c:v>
              </c:pt>
              <c:pt idx="323">
                <c:v>3503</c:v>
              </c:pt>
              <c:pt idx="324">
                <c:v>3514</c:v>
              </c:pt>
              <c:pt idx="325">
                <c:v>3525</c:v>
              </c:pt>
              <c:pt idx="326">
                <c:v>3535</c:v>
              </c:pt>
              <c:pt idx="327">
                <c:v>3546</c:v>
              </c:pt>
              <c:pt idx="328">
                <c:v>3557</c:v>
              </c:pt>
              <c:pt idx="329">
                <c:v>3568</c:v>
              </c:pt>
              <c:pt idx="330">
                <c:v>3579</c:v>
              </c:pt>
              <c:pt idx="331">
                <c:v>3590</c:v>
              </c:pt>
              <c:pt idx="332">
                <c:v>3601</c:v>
              </c:pt>
              <c:pt idx="333">
                <c:v>3611</c:v>
              </c:pt>
              <c:pt idx="334">
                <c:v>3622</c:v>
              </c:pt>
              <c:pt idx="335">
                <c:v>3633</c:v>
              </c:pt>
              <c:pt idx="336">
                <c:v>3644</c:v>
              </c:pt>
              <c:pt idx="337">
                <c:v>3655</c:v>
              </c:pt>
              <c:pt idx="338">
                <c:v>3666</c:v>
              </c:pt>
              <c:pt idx="339">
                <c:v>3676</c:v>
              </c:pt>
              <c:pt idx="340">
                <c:v>3687</c:v>
              </c:pt>
              <c:pt idx="341">
                <c:v>3698</c:v>
              </c:pt>
              <c:pt idx="342">
                <c:v>3709</c:v>
              </c:pt>
              <c:pt idx="343">
                <c:v>3720</c:v>
              </c:pt>
              <c:pt idx="344">
                <c:v>3731</c:v>
              </c:pt>
              <c:pt idx="345">
                <c:v>3742</c:v>
              </c:pt>
              <c:pt idx="346">
                <c:v>3752</c:v>
              </c:pt>
              <c:pt idx="347">
                <c:v>3763</c:v>
              </c:pt>
              <c:pt idx="348">
                <c:v>3774</c:v>
              </c:pt>
              <c:pt idx="349">
                <c:v>3785</c:v>
              </c:pt>
              <c:pt idx="350">
                <c:v>3796</c:v>
              </c:pt>
              <c:pt idx="351">
                <c:v>3807</c:v>
              </c:pt>
              <c:pt idx="352">
                <c:v>3817</c:v>
              </c:pt>
              <c:pt idx="353">
                <c:v>3828</c:v>
              </c:pt>
              <c:pt idx="354">
                <c:v>3839</c:v>
              </c:pt>
              <c:pt idx="355">
                <c:v>3850</c:v>
              </c:pt>
              <c:pt idx="356">
                <c:v>3861</c:v>
              </c:pt>
              <c:pt idx="357">
                <c:v>3872</c:v>
              </c:pt>
              <c:pt idx="358">
                <c:v>3883</c:v>
              </c:pt>
              <c:pt idx="359">
                <c:v>3893</c:v>
              </c:pt>
              <c:pt idx="360">
                <c:v>3904</c:v>
              </c:pt>
              <c:pt idx="361">
                <c:v>3915</c:v>
              </c:pt>
              <c:pt idx="362">
                <c:v>3926</c:v>
              </c:pt>
              <c:pt idx="363">
                <c:v>3937</c:v>
              </c:pt>
              <c:pt idx="364">
                <c:v>3948</c:v>
              </c:pt>
              <c:pt idx="365">
                <c:v>3958</c:v>
              </c:pt>
              <c:pt idx="366">
                <c:v>3969</c:v>
              </c:pt>
              <c:pt idx="367">
                <c:v>3980</c:v>
              </c:pt>
              <c:pt idx="368">
                <c:v>3991</c:v>
              </c:pt>
              <c:pt idx="369">
                <c:v>4002</c:v>
              </c:pt>
              <c:pt idx="370">
                <c:v>4013</c:v>
              </c:pt>
              <c:pt idx="371">
                <c:v>4023</c:v>
              </c:pt>
              <c:pt idx="372">
                <c:v>4034</c:v>
              </c:pt>
              <c:pt idx="373">
                <c:v>4045</c:v>
              </c:pt>
              <c:pt idx="374">
                <c:v>4056</c:v>
              </c:pt>
              <c:pt idx="375">
                <c:v>4067</c:v>
              </c:pt>
              <c:pt idx="376">
                <c:v>4078</c:v>
              </c:pt>
              <c:pt idx="377">
                <c:v>4089</c:v>
              </c:pt>
              <c:pt idx="378">
                <c:v>4099</c:v>
              </c:pt>
              <c:pt idx="379">
                <c:v>4110</c:v>
              </c:pt>
              <c:pt idx="380">
                <c:v>4121</c:v>
              </c:pt>
              <c:pt idx="381">
                <c:v>4132</c:v>
              </c:pt>
              <c:pt idx="382">
                <c:v>4143</c:v>
              </c:pt>
              <c:pt idx="383">
                <c:v>4154</c:v>
              </c:pt>
              <c:pt idx="384">
                <c:v>4164</c:v>
              </c:pt>
              <c:pt idx="385">
                <c:v>4175</c:v>
              </c:pt>
              <c:pt idx="386">
                <c:v>4186</c:v>
              </c:pt>
              <c:pt idx="387">
                <c:v>4197</c:v>
              </c:pt>
              <c:pt idx="388">
                <c:v>4208</c:v>
              </c:pt>
              <c:pt idx="389">
                <c:v>4219</c:v>
              </c:pt>
              <c:pt idx="390">
                <c:v>4230</c:v>
              </c:pt>
              <c:pt idx="391">
                <c:v>4240</c:v>
              </c:pt>
              <c:pt idx="392">
                <c:v>4251</c:v>
              </c:pt>
              <c:pt idx="393">
                <c:v>4262</c:v>
              </c:pt>
              <c:pt idx="394">
                <c:v>4273</c:v>
              </c:pt>
              <c:pt idx="395">
                <c:v>4284</c:v>
              </c:pt>
              <c:pt idx="396">
                <c:v>4295</c:v>
              </c:pt>
              <c:pt idx="397">
                <c:v>4305</c:v>
              </c:pt>
              <c:pt idx="398">
                <c:v>4316</c:v>
              </c:pt>
              <c:pt idx="399">
                <c:v>4327</c:v>
              </c:pt>
              <c:pt idx="400">
                <c:v>4338</c:v>
              </c:pt>
            </c:numLit>
          </c:xVal>
          <c:yVal>
            <c:numLit>
              <c:formatCode>General</c:formatCode>
              <c:ptCount val="401"/>
              <c:pt idx="0">
                <c:v>12107.0776459643</c:v>
              </c:pt>
              <c:pt idx="1">
                <c:v>11752.694675553301</c:v>
              </c:pt>
              <c:pt idx="2">
                <c:v>11627.165418408</c:v>
              </c:pt>
              <c:pt idx="3">
                <c:v>11544.6850385905</c:v>
              </c:pt>
              <c:pt idx="4">
                <c:v>11464.9368510147</c:v>
              </c:pt>
              <c:pt idx="5">
                <c:v>11416.934906779201</c:v>
              </c:pt>
              <c:pt idx="6">
                <c:v>11354.0524879572</c:v>
              </c:pt>
              <c:pt idx="7">
                <c:v>11285.1685595241</c:v>
              </c:pt>
              <c:pt idx="8">
                <c:v>11244.2089582518</c:v>
              </c:pt>
              <c:pt idx="9">
                <c:v>11188.6208493135</c:v>
              </c:pt>
              <c:pt idx="10">
                <c:v>11161.694960320599</c:v>
              </c:pt>
              <c:pt idx="11">
                <c:v>11143.142086624101</c:v>
              </c:pt>
              <c:pt idx="12">
                <c:v>11127.7331264271</c:v>
              </c:pt>
              <c:pt idx="13">
                <c:v>11106.491184213401</c:v>
              </c:pt>
              <c:pt idx="14">
                <c:v>11086.003225570401</c:v>
              </c:pt>
              <c:pt idx="15">
                <c:v>11048.5417045084</c:v>
              </c:pt>
              <c:pt idx="16">
                <c:v>11002.6443003941</c:v>
              </c:pt>
              <c:pt idx="17">
                <c:v>10961.6668092526</c:v>
              </c:pt>
              <c:pt idx="18">
                <c:v>10944.1816422551</c:v>
              </c:pt>
              <c:pt idx="19">
                <c:v>10902.435417901699</c:v>
              </c:pt>
              <c:pt idx="20">
                <c:v>10868.2027110207</c:v>
              </c:pt>
              <c:pt idx="21">
                <c:v>10834.960562677499</c:v>
              </c:pt>
              <c:pt idx="22">
                <c:v>10816.267866039399</c:v>
              </c:pt>
              <c:pt idx="23">
                <c:v>10802.7251455573</c:v>
              </c:pt>
              <c:pt idx="24">
                <c:v>10790.261826997001</c:v>
              </c:pt>
              <c:pt idx="25">
                <c:v>10770.693830631601</c:v>
              </c:pt>
              <c:pt idx="26">
                <c:v>10754.505839719001</c:v>
              </c:pt>
              <c:pt idx="27">
                <c:v>10722.760947659101</c:v>
              </c:pt>
              <c:pt idx="28">
                <c:v>10700.0925508496</c:v>
              </c:pt>
              <c:pt idx="29">
                <c:v>10674.804892885701</c:v>
              </c:pt>
              <c:pt idx="30">
                <c:v>10654.5707910453</c:v>
              </c:pt>
              <c:pt idx="31">
                <c:v>10614.785651190499</c:v>
              </c:pt>
              <c:pt idx="32">
                <c:v>10597.287457299</c:v>
              </c:pt>
              <c:pt idx="33">
                <c:v>10585.7239717022</c:v>
              </c:pt>
              <c:pt idx="34">
                <c:v>10563.8604271244</c:v>
              </c:pt>
              <c:pt idx="35">
                <c:v>10551.2882255119</c:v>
              </c:pt>
              <c:pt idx="36">
                <c:v>10534.2094871503</c:v>
              </c:pt>
              <c:pt idx="37">
                <c:v>10524.574853349701</c:v>
              </c:pt>
              <c:pt idx="38">
                <c:v>10510.5023127486</c:v>
              </c:pt>
              <c:pt idx="39">
                <c:v>10498.699453818201</c:v>
              </c:pt>
              <c:pt idx="40">
                <c:v>10486.010506348501</c:v>
              </c:pt>
              <c:pt idx="41">
                <c:v>10476.089678894899</c:v>
              </c:pt>
              <c:pt idx="42">
                <c:v>10464.1256552126</c:v>
              </c:pt>
              <c:pt idx="43">
                <c:v>10444.731712466901</c:v>
              </c:pt>
              <c:pt idx="44">
                <c:v>10423.6925081107</c:v>
              </c:pt>
              <c:pt idx="45">
                <c:v>10402.788484517599</c:v>
              </c:pt>
              <c:pt idx="46">
                <c:v>10372.701620703599</c:v>
              </c:pt>
              <c:pt idx="47">
                <c:v>10344.9978301221</c:v>
              </c:pt>
              <c:pt idx="48">
                <c:v>10331.176488945401</c:v>
              </c:pt>
              <c:pt idx="49">
                <c:v>10313.6906909671</c:v>
              </c:pt>
              <c:pt idx="50">
                <c:v>10284.8052651453</c:v>
              </c:pt>
              <c:pt idx="51">
                <c:v>10268.654436568801</c:v>
              </c:pt>
              <c:pt idx="52">
                <c:v>10254.6885776532</c:v>
              </c:pt>
              <c:pt idx="53">
                <c:v>10234.3287277117</c:v>
              </c:pt>
              <c:pt idx="54">
                <c:v>10220.572181650001</c:v>
              </c:pt>
              <c:pt idx="55">
                <c:v>10197.040037267599</c:v>
              </c:pt>
              <c:pt idx="56">
                <c:v>10188.2765241614</c:v>
              </c:pt>
              <c:pt idx="57">
                <c:v>10173.4996569204</c:v>
              </c:pt>
              <c:pt idx="58">
                <c:v>10149.540221622599</c:v>
              </c:pt>
              <c:pt idx="59">
                <c:v>10143.243858158799</c:v>
              </c:pt>
              <c:pt idx="60">
                <c:v>10126.4066517059</c:v>
              </c:pt>
              <c:pt idx="61">
                <c:v>10110.6690031612</c:v>
              </c:pt>
              <c:pt idx="62">
                <c:v>10095.246518271801</c:v>
              </c:pt>
              <c:pt idx="63">
                <c:v>10077.5231640855</c:v>
              </c:pt>
              <c:pt idx="64">
                <c:v>10050.9949266514</c:v>
              </c:pt>
              <c:pt idx="65">
                <c:v>10035.977170226201</c:v>
              </c:pt>
              <c:pt idx="66">
                <c:v>10028.8369291906</c:v>
              </c:pt>
              <c:pt idx="67">
                <c:v>10012.244259225499</c:v>
              </c:pt>
              <c:pt idx="68">
                <c:v>9995.2349454772902</c:v>
              </c:pt>
              <c:pt idx="69">
                <c:v>9977.7391030691597</c:v>
              </c:pt>
              <c:pt idx="70">
                <c:v>9965.5090982349902</c:v>
              </c:pt>
              <c:pt idx="71">
                <c:v>9949.2815479845904</c:v>
              </c:pt>
              <c:pt idx="72">
                <c:v>9925.0731680616791</c:v>
              </c:pt>
              <c:pt idx="73">
                <c:v>9910.8151391830706</c:v>
              </c:pt>
              <c:pt idx="74">
                <c:v>9897.3105452152995</c:v>
              </c:pt>
              <c:pt idx="75">
                <c:v>9886.0212146674294</c:v>
              </c:pt>
              <c:pt idx="76">
                <c:v>9871.8411212752908</c:v>
              </c:pt>
              <c:pt idx="77">
                <c:v>9858.0598182118902</c:v>
              </c:pt>
              <c:pt idx="78">
                <c:v>9832.6779447383706</c:v>
              </c:pt>
              <c:pt idx="79">
                <c:v>9820.1051859532308</c:v>
              </c:pt>
              <c:pt idx="80">
                <c:v>9805.9418672370102</c:v>
              </c:pt>
              <c:pt idx="81">
                <c:v>9795.6759687384492</c:v>
              </c:pt>
              <c:pt idx="82">
                <c:v>9783.0608995517305</c:v>
              </c:pt>
              <c:pt idx="83">
                <c:v>9759.7811655063106</c:v>
              </c:pt>
              <c:pt idx="84">
                <c:v>9746.7274034115399</c:v>
              </c:pt>
              <c:pt idx="85">
                <c:v>9725.2180307317103</c:v>
              </c:pt>
              <c:pt idx="86">
                <c:v>9712.2053853530597</c:v>
              </c:pt>
              <c:pt idx="87">
                <c:v>9692.96778310431</c:v>
              </c:pt>
              <c:pt idx="88">
                <c:v>9685.28829879156</c:v>
              </c:pt>
              <c:pt idx="89">
                <c:v>9665.2420154465308</c:v>
              </c:pt>
              <c:pt idx="90">
                <c:v>9644.4977765802505</c:v>
              </c:pt>
              <c:pt idx="91">
                <c:v>9630.4992011317609</c:v>
              </c:pt>
              <c:pt idx="92">
                <c:v>9617.1801496348107</c:v>
              </c:pt>
              <c:pt idx="93">
                <c:v>9602.2329732263897</c:v>
              </c:pt>
              <c:pt idx="94">
                <c:v>9584.6685419248206</c:v>
              </c:pt>
              <c:pt idx="95">
                <c:v>9568.6724072990401</c:v>
              </c:pt>
              <c:pt idx="96">
                <c:v>9548.1900265906006</c:v>
              </c:pt>
              <c:pt idx="97">
                <c:v>9538.4100418698108</c:v>
              </c:pt>
              <c:pt idx="98">
                <c:v>9525.6500720748299</c:v>
              </c:pt>
              <c:pt idx="99">
                <c:v>9511.4598591754293</c:v>
              </c:pt>
              <c:pt idx="100">
                <c:v>9489.3939470980004</c:v>
              </c:pt>
              <c:pt idx="101">
                <c:v>9480.2175303149797</c:v>
              </c:pt>
              <c:pt idx="102">
                <c:v>9464.2917700014605</c:v>
              </c:pt>
              <c:pt idx="103">
                <c:v>9446.7026575076707</c:v>
              </c:pt>
              <c:pt idx="104">
                <c:v>9433.0575954923297</c:v>
              </c:pt>
              <c:pt idx="105">
                <c:v>9419.7318318738999</c:v>
              </c:pt>
              <c:pt idx="106">
                <c:v>9413.4266595799199</c:v>
              </c:pt>
              <c:pt idx="107">
                <c:v>9396.8207154670508</c:v>
              </c:pt>
              <c:pt idx="108">
                <c:v>9383.0606627469697</c:v>
              </c:pt>
              <c:pt idx="109">
                <c:v>9371.9508638012303</c:v>
              </c:pt>
              <c:pt idx="110">
                <c:v>9362.5473066858394</c:v>
              </c:pt>
              <c:pt idx="111">
                <c:v>9358.2754906732498</c:v>
              </c:pt>
              <c:pt idx="112">
                <c:v>9344.2050985093192</c:v>
              </c:pt>
              <c:pt idx="113">
                <c:v>9331.5836800722409</c:v>
              </c:pt>
              <c:pt idx="114">
                <c:v>9324.0025289552796</c:v>
              </c:pt>
              <c:pt idx="115">
                <c:v>9309.2291541534905</c:v>
              </c:pt>
              <c:pt idx="116">
                <c:v>9298.9029081524804</c:v>
              </c:pt>
              <c:pt idx="117">
                <c:v>9285.4138407029604</c:v>
              </c:pt>
              <c:pt idx="118">
                <c:v>9263.4252989021606</c:v>
              </c:pt>
              <c:pt idx="119">
                <c:v>9249.8079662225391</c:v>
              </c:pt>
              <c:pt idx="120">
                <c:v>9230.4384675324909</c:v>
              </c:pt>
              <c:pt idx="121">
                <c:v>9218.6058089015896</c:v>
              </c:pt>
              <c:pt idx="122">
                <c:v>9203.1356306152593</c:v>
              </c:pt>
              <c:pt idx="123">
                <c:v>9187.8455955510508</c:v>
              </c:pt>
              <c:pt idx="124">
                <c:v>9174.1262768914294</c:v>
              </c:pt>
              <c:pt idx="125">
                <c:v>9160.5110031918102</c:v>
              </c:pt>
              <c:pt idx="126">
                <c:v>9148.6256393171898</c:v>
              </c:pt>
              <c:pt idx="127">
                <c:v>9131.9771085329994</c:v>
              </c:pt>
              <c:pt idx="128">
                <c:v>9115.0321499901493</c:v>
              </c:pt>
              <c:pt idx="129">
                <c:v>9098.7101630629095</c:v>
              </c:pt>
              <c:pt idx="130">
                <c:v>9090.1201646930003</c:v>
              </c:pt>
              <c:pt idx="131">
                <c:v>9077.1761306066201</c:v>
              </c:pt>
              <c:pt idx="132">
                <c:v>9066.0248795518492</c:v>
              </c:pt>
              <c:pt idx="133">
                <c:v>9053.1659085555602</c:v>
              </c:pt>
              <c:pt idx="134">
                <c:v>9041.5165800752093</c:v>
              </c:pt>
              <c:pt idx="135">
                <c:v>9026.8260567775396</c:v>
              </c:pt>
              <c:pt idx="136">
                <c:v>9016.9867591011807</c:v>
              </c:pt>
              <c:pt idx="137">
                <c:v>9010.5512175465901</c:v>
              </c:pt>
              <c:pt idx="138">
                <c:v>9006.7648076163205</c:v>
              </c:pt>
              <c:pt idx="139">
                <c:v>8998.0336803066602</c:v>
              </c:pt>
              <c:pt idx="140">
                <c:v>8989.0399683877495</c:v>
              </c:pt>
              <c:pt idx="141">
                <c:v>8977.4019476080302</c:v>
              </c:pt>
              <c:pt idx="142">
                <c:v>8970.8219397755493</c:v>
              </c:pt>
              <c:pt idx="143">
                <c:v>8964.1710465271608</c:v>
              </c:pt>
              <c:pt idx="144">
                <c:v>8959.0902430931092</c:v>
              </c:pt>
              <c:pt idx="145">
                <c:v>8950.8932011054803</c:v>
              </c:pt>
              <c:pt idx="146">
                <c:v>8940.7899604263002</c:v>
              </c:pt>
              <c:pt idx="147">
                <c:v>8935.1193200777598</c:v>
              </c:pt>
              <c:pt idx="148">
                <c:v>8925.1357926748206</c:v>
              </c:pt>
              <c:pt idx="149">
                <c:v>8920.4959341911399</c:v>
              </c:pt>
              <c:pt idx="150">
                <c:v>8915.3065200084402</c:v>
              </c:pt>
              <c:pt idx="151">
                <c:v>8906.9487872328209</c:v>
              </c:pt>
              <c:pt idx="152">
                <c:v>8898.3310437541804</c:v>
              </c:pt>
              <c:pt idx="153">
                <c:v>8892.1227408106497</c:v>
              </c:pt>
              <c:pt idx="154">
                <c:v>8886.4659671722002</c:v>
              </c:pt>
              <c:pt idx="155">
                <c:v>8881.6851836415808</c:v>
              </c:pt>
              <c:pt idx="156">
                <c:v>8872.4009640358399</c:v>
              </c:pt>
              <c:pt idx="157">
                <c:v>8864.2949988439505</c:v>
              </c:pt>
              <c:pt idx="158">
                <c:v>8857.3808744213493</c:v>
              </c:pt>
              <c:pt idx="159">
                <c:v>8851.9633186196097</c:v>
              </c:pt>
              <c:pt idx="160">
                <c:v>8844.8380028656102</c:v>
              </c:pt>
              <c:pt idx="161">
                <c:v>8838.2579811287706</c:v>
              </c:pt>
              <c:pt idx="162">
                <c:v>8829.9052009925599</c:v>
              </c:pt>
              <c:pt idx="163">
                <c:v>8820.2208665884591</c:v>
              </c:pt>
              <c:pt idx="164">
                <c:v>8811.2548323409592</c:v>
              </c:pt>
              <c:pt idx="165">
                <c:v>8801.9671333089991</c:v>
              </c:pt>
              <c:pt idx="166">
                <c:v>8793.8332364159996</c:v>
              </c:pt>
              <c:pt idx="167">
                <c:v>8788.8985519517501</c:v>
              </c:pt>
              <c:pt idx="168">
                <c:v>8779.7703302034497</c:v>
              </c:pt>
              <c:pt idx="169">
                <c:v>8771.3563637992793</c:v>
              </c:pt>
              <c:pt idx="170">
                <c:v>8762.8729150339004</c:v>
              </c:pt>
              <c:pt idx="171">
                <c:v>8753.9789679824898</c:v>
              </c:pt>
              <c:pt idx="172">
                <c:v>8746.6625058034406</c:v>
              </c:pt>
              <c:pt idx="173">
                <c:v>8734.5605291355896</c:v>
              </c:pt>
              <c:pt idx="174">
                <c:v>8729.7536307957107</c:v>
              </c:pt>
              <c:pt idx="175">
                <c:v>8725.4562249680093</c:v>
              </c:pt>
              <c:pt idx="176">
                <c:v>8718.6408090489094</c:v>
              </c:pt>
              <c:pt idx="177">
                <c:v>8703.4620812166904</c:v>
              </c:pt>
              <c:pt idx="178">
                <c:v>8696.3170332436093</c:v>
              </c:pt>
              <c:pt idx="179">
                <c:v>8685.2293532621807</c:v>
              </c:pt>
              <c:pt idx="180">
                <c:v>8678.7635237518898</c:v>
              </c:pt>
              <c:pt idx="181">
                <c:v>8672.6752941977102</c:v>
              </c:pt>
              <c:pt idx="182">
                <c:v>8665.0160211467191</c:v>
              </c:pt>
              <c:pt idx="183">
                <c:v>8656.9908913212294</c:v>
              </c:pt>
              <c:pt idx="184">
                <c:v>8646.3662264549203</c:v>
              </c:pt>
              <c:pt idx="185">
                <c:v>8638.0438066595198</c:v>
              </c:pt>
              <c:pt idx="186">
                <c:v>8625.1501789378908</c:v>
              </c:pt>
              <c:pt idx="187">
                <c:v>8619.7099737723292</c:v>
              </c:pt>
              <c:pt idx="188">
                <c:v>8615.7477798055806</c:v>
              </c:pt>
              <c:pt idx="189">
                <c:v>8610.3175793515693</c:v>
              </c:pt>
              <c:pt idx="190">
                <c:v>8600.1414695646108</c:v>
              </c:pt>
              <c:pt idx="191">
                <c:v>8594.0030592532203</c:v>
              </c:pt>
              <c:pt idx="192">
                <c:v>8585.5641298358805</c:v>
              </c:pt>
              <c:pt idx="193">
                <c:v>8578.3527112933898</c:v>
              </c:pt>
              <c:pt idx="194">
                <c:v>8569.7066070418496</c:v>
              </c:pt>
              <c:pt idx="195">
                <c:v>8562.2866147564691</c:v>
              </c:pt>
              <c:pt idx="196">
                <c:v>8554.7557639289898</c:v>
              </c:pt>
              <c:pt idx="197">
                <c:v>8549.3891026353995</c:v>
              </c:pt>
              <c:pt idx="198">
                <c:v>8544.0255153942708</c:v>
              </c:pt>
              <c:pt idx="199">
                <c:v>8537.2624266847797</c:v>
              </c:pt>
              <c:pt idx="200">
                <c:v>8527.7420930069893</c:v>
              </c:pt>
              <c:pt idx="201">
                <c:v>8517.8411030819407</c:v>
              </c:pt>
              <c:pt idx="202">
                <c:v>8503.3891158780207</c:v>
              </c:pt>
              <c:pt idx="203">
                <c:v>8498.0364709866008</c:v>
              </c:pt>
              <c:pt idx="204">
                <c:v>8490.6184561280006</c:v>
              </c:pt>
              <c:pt idx="205">
                <c:v>8484.6517331721207</c:v>
              </c:pt>
              <c:pt idx="206">
                <c:v>8479.1441136229405</c:v>
              </c:pt>
              <c:pt idx="207">
                <c:v>8472.4074805383298</c:v>
              </c:pt>
              <c:pt idx="208">
                <c:v>8467.8702643474899</c:v>
              </c:pt>
              <c:pt idx="209">
                <c:v>8461.8925509758701</c:v>
              </c:pt>
              <c:pt idx="210">
                <c:v>8454.9708757184908</c:v>
              </c:pt>
              <c:pt idx="211">
                <c:v>8449.63807754767</c:v>
              </c:pt>
              <c:pt idx="212">
                <c:v>8433.7188279015299</c:v>
              </c:pt>
              <c:pt idx="213">
                <c:v>8422.6139303641394</c:v>
              </c:pt>
              <c:pt idx="214">
                <c:v>8412.8572875828104</c:v>
              </c:pt>
              <c:pt idx="215">
                <c:v>8406.4872247333205</c:v>
              </c:pt>
              <c:pt idx="216">
                <c:v>8400.2426039018501</c:v>
              </c:pt>
              <c:pt idx="217">
                <c:v>8394.7500080857208</c:v>
              </c:pt>
              <c:pt idx="218">
                <c:v>8386.9466066638906</c:v>
              </c:pt>
              <c:pt idx="219">
                <c:v>8370.9001735882102</c:v>
              </c:pt>
              <c:pt idx="220">
                <c:v>8354.3975577942892</c:v>
              </c:pt>
              <c:pt idx="221">
                <c:v>8343.8565863422391</c:v>
              </c:pt>
              <c:pt idx="222">
                <c:v>8335.7934473496498</c:v>
              </c:pt>
              <c:pt idx="223">
                <c:v>8326.9468795526409</c:v>
              </c:pt>
              <c:pt idx="224">
                <c:v>8315.7247142569595</c:v>
              </c:pt>
              <c:pt idx="225">
                <c:v>8302.1768389556692</c:v>
              </c:pt>
              <c:pt idx="226">
                <c:v>8295.8803553370599</c:v>
              </c:pt>
              <c:pt idx="227">
                <c:v>8286.2713725731701</c:v>
              </c:pt>
              <c:pt idx="228">
                <c:v>8274.3305217050493</c:v>
              </c:pt>
              <c:pt idx="229">
                <c:v>8264.6312323113998</c:v>
              </c:pt>
              <c:pt idx="230">
                <c:v>8257.4249677302396</c:v>
              </c:pt>
              <c:pt idx="231">
                <c:v>8245.4217622426495</c:v>
              </c:pt>
              <c:pt idx="232">
                <c:v>8236.2387997592105</c:v>
              </c:pt>
              <c:pt idx="233">
                <c:v>8228.8049334252792</c:v>
              </c:pt>
              <c:pt idx="234">
                <c:v>8216.2327725570794</c:v>
              </c:pt>
              <c:pt idx="235">
                <c:v>8207.0555831499205</c:v>
              </c:pt>
              <c:pt idx="236">
                <c:v>8201.68710696382</c:v>
              </c:pt>
              <c:pt idx="237">
                <c:v>8192.2798693824498</c:v>
              </c:pt>
              <c:pt idx="238">
                <c:v>8185.1703335908096</c:v>
              </c:pt>
              <c:pt idx="239">
                <c:v>8175.2758314418397</c:v>
              </c:pt>
              <c:pt idx="240">
                <c:v>8168.9252366379696</c:v>
              </c:pt>
              <c:pt idx="241">
                <c:v>8158.72169092476</c:v>
              </c:pt>
              <c:pt idx="242">
                <c:v>8144.0982062807698</c:v>
              </c:pt>
              <c:pt idx="243">
                <c:v>8136.5604709727504</c:v>
              </c:pt>
              <c:pt idx="244">
                <c:v>8128.3548493031603</c:v>
              </c:pt>
              <c:pt idx="245">
                <c:v>8115.29018819271</c:v>
              </c:pt>
              <c:pt idx="246">
                <c:v>8107.1080477976902</c:v>
              </c:pt>
              <c:pt idx="247">
                <c:v>8097.1717666059103</c:v>
              </c:pt>
              <c:pt idx="248">
                <c:v>8090.8638235725502</c:v>
              </c:pt>
              <c:pt idx="249">
                <c:v>8081.0377273485301</c:v>
              </c:pt>
              <c:pt idx="250">
                <c:v>8069.8023436990898</c:v>
              </c:pt>
              <c:pt idx="251">
                <c:v>8060.6301091761798</c:v>
              </c:pt>
              <c:pt idx="252">
                <c:v>8049.3596660674402</c:v>
              </c:pt>
              <c:pt idx="253">
                <c:v>8035.6134212153502</c:v>
              </c:pt>
              <c:pt idx="254">
                <c:v>8022.3415093062004</c:v>
              </c:pt>
              <c:pt idx="255">
                <c:v>8015.7265526893998</c:v>
              </c:pt>
              <c:pt idx="256">
                <c:v>8006.0837678364596</c:v>
              </c:pt>
              <c:pt idx="257">
                <c:v>7987.5314566635698</c:v>
              </c:pt>
              <c:pt idx="258">
                <c:v>7979.5575835972304</c:v>
              </c:pt>
              <c:pt idx="259">
                <c:v>7961.9525579167903</c:v>
              </c:pt>
              <c:pt idx="260">
                <c:v>7957.4850978145496</c:v>
              </c:pt>
              <c:pt idx="261">
                <c:v>7948.58823476824</c:v>
              </c:pt>
              <c:pt idx="262">
                <c:v>7942.9660880461797</c:v>
              </c:pt>
              <c:pt idx="263">
                <c:v>7934.7789788324399</c:v>
              </c:pt>
              <c:pt idx="264">
                <c:v>7925.5154054099403</c:v>
              </c:pt>
              <c:pt idx="265">
                <c:v>7912.3127991216998</c:v>
              </c:pt>
              <c:pt idx="266">
                <c:v>7902.6612412480099</c:v>
              </c:pt>
              <c:pt idx="267">
                <c:v>7892.37926658165</c:v>
              </c:pt>
              <c:pt idx="268">
                <c:v>7885.4586675125001</c:v>
              </c:pt>
              <c:pt idx="269">
                <c:v>7874.96201493424</c:v>
              </c:pt>
              <c:pt idx="270">
                <c:v>7864.3481360757696</c:v>
              </c:pt>
              <c:pt idx="271">
                <c:v>7847.6873616674202</c:v>
              </c:pt>
              <c:pt idx="272">
                <c:v>7834.7221213003304</c:v>
              </c:pt>
              <c:pt idx="273">
                <c:v>7820.6049695134197</c:v>
              </c:pt>
              <c:pt idx="274">
                <c:v>7813.2725575476697</c:v>
              </c:pt>
              <c:pt idx="275">
                <c:v>7806.1275622974199</c:v>
              </c:pt>
              <c:pt idx="276">
                <c:v>7794.8761658049998</c:v>
              </c:pt>
              <c:pt idx="277">
                <c:v>7779.6068493119701</c:v>
              </c:pt>
              <c:pt idx="278">
                <c:v>7771.5796343357397</c:v>
              </c:pt>
              <c:pt idx="279">
                <c:v>7759.9464985942004</c:v>
              </c:pt>
              <c:pt idx="280">
                <c:v>7748.8368642130799</c:v>
              </c:pt>
              <c:pt idx="281">
                <c:v>7738.8037219835096</c:v>
              </c:pt>
              <c:pt idx="282">
                <c:v>7728.5939206604799</c:v>
              </c:pt>
              <c:pt idx="283">
                <c:v>7714.2317408971003</c:v>
              </c:pt>
              <c:pt idx="284">
                <c:v>7706.7714552082498</c:v>
              </c:pt>
              <c:pt idx="285">
                <c:v>7692.2323173328105</c:v>
              </c:pt>
              <c:pt idx="286">
                <c:v>7677.1343456293098</c:v>
              </c:pt>
              <c:pt idx="287">
                <c:v>7662.8360555439704</c:v>
              </c:pt>
              <c:pt idx="288">
                <c:v>7655.6954212318497</c:v>
              </c:pt>
              <c:pt idx="289">
                <c:v>7636.1803785820002</c:v>
              </c:pt>
              <c:pt idx="290">
                <c:v>7629.5030434606797</c:v>
              </c:pt>
              <c:pt idx="291">
                <c:v>7620.18165238243</c:v>
              </c:pt>
              <c:pt idx="292">
                <c:v>7598.3715121536097</c:v>
              </c:pt>
              <c:pt idx="293">
                <c:v>7588.3964689920704</c:v>
              </c:pt>
              <c:pt idx="294">
                <c:v>7577.0342438254502</c:v>
              </c:pt>
              <c:pt idx="295">
                <c:v>7564.9763181948201</c:v>
              </c:pt>
              <c:pt idx="296">
                <c:v>7554.5300056725901</c:v>
              </c:pt>
              <c:pt idx="297">
                <c:v>7541.8949742847199</c:v>
              </c:pt>
              <c:pt idx="298">
                <c:v>7535.2293132775903</c:v>
              </c:pt>
              <c:pt idx="299">
                <c:v>7518.2952692672297</c:v>
              </c:pt>
              <c:pt idx="300">
                <c:v>7506.9493957635495</c:v>
              </c:pt>
              <c:pt idx="301">
                <c:v>7492.8272266836702</c:v>
              </c:pt>
              <c:pt idx="302">
                <c:v>7485.73604434558</c:v>
              </c:pt>
              <c:pt idx="303">
                <c:v>7476.3592492671396</c:v>
              </c:pt>
              <c:pt idx="304">
                <c:v>7457.4029204254002</c:v>
              </c:pt>
              <c:pt idx="305">
                <c:v>7439.8356391063598</c:v>
              </c:pt>
              <c:pt idx="306">
                <c:v>7426.0814919654404</c:v>
              </c:pt>
              <c:pt idx="307">
                <c:v>7415.6543774372103</c:v>
              </c:pt>
              <c:pt idx="308">
                <c:v>7404.9420728681098</c:v>
              </c:pt>
              <c:pt idx="309">
                <c:v>7390.9478280049598</c:v>
              </c:pt>
              <c:pt idx="310">
                <c:v>7372.3333996502697</c:v>
              </c:pt>
              <c:pt idx="311">
                <c:v>7362.1891110751203</c:v>
              </c:pt>
              <c:pt idx="312">
                <c:v>7351.6033426641698</c:v>
              </c:pt>
              <c:pt idx="313">
                <c:v>7340.2038315662703</c:v>
              </c:pt>
              <c:pt idx="314">
                <c:v>7328.64524275853</c:v>
              </c:pt>
              <c:pt idx="315">
                <c:v>7309.99761947564</c:v>
              </c:pt>
              <c:pt idx="316">
                <c:v>7298.8394428778001</c:v>
              </c:pt>
              <c:pt idx="317">
                <c:v>7279.0036624999002</c:v>
              </c:pt>
              <c:pt idx="318">
                <c:v>7267.2644519301402</c:v>
              </c:pt>
              <c:pt idx="319">
                <c:v>7255.0143742773998</c:v>
              </c:pt>
              <c:pt idx="320">
                <c:v>7243.5211447032898</c:v>
              </c:pt>
              <c:pt idx="321">
                <c:v>7230.4165562285898</c:v>
              </c:pt>
              <c:pt idx="322">
                <c:v>7220.4557004012304</c:v>
              </c:pt>
              <c:pt idx="323">
                <c:v>7210.0460670709299</c:v>
              </c:pt>
              <c:pt idx="324">
                <c:v>7199.1135823631803</c:v>
              </c:pt>
              <c:pt idx="325">
                <c:v>7187.7118295067103</c:v>
              </c:pt>
              <c:pt idx="326">
                <c:v>7176.7248730150504</c:v>
              </c:pt>
              <c:pt idx="327">
                <c:v>7167.0015082441996</c:v>
              </c:pt>
              <c:pt idx="328">
                <c:v>7156.2201097294101</c:v>
              </c:pt>
              <c:pt idx="329">
                <c:v>7145.66814382336</c:v>
              </c:pt>
              <c:pt idx="330">
                <c:v>7138.18236446625</c:v>
              </c:pt>
              <c:pt idx="331">
                <c:v>7128.4422930338496</c:v>
              </c:pt>
              <c:pt idx="332">
                <c:v>7113.1885192603804</c:v>
              </c:pt>
              <c:pt idx="333">
                <c:v>7100.6610823577203</c:v>
              </c:pt>
              <c:pt idx="334">
                <c:v>7088.3877982046697</c:v>
              </c:pt>
              <c:pt idx="335">
                <c:v>7078.2694507058404</c:v>
              </c:pt>
              <c:pt idx="336">
                <c:v>7062.60307769472</c:v>
              </c:pt>
              <c:pt idx="337">
                <c:v>7048.91665912193</c:v>
              </c:pt>
              <c:pt idx="338">
                <c:v>7039.5411144387299</c:v>
              </c:pt>
              <c:pt idx="339">
                <c:v>7027.5917150433697</c:v>
              </c:pt>
              <c:pt idx="340">
                <c:v>7012.8603357584998</c:v>
              </c:pt>
              <c:pt idx="341">
                <c:v>6997.9474012312703</c:v>
              </c:pt>
              <c:pt idx="342">
                <c:v>6978.3764638801204</c:v>
              </c:pt>
              <c:pt idx="343">
                <c:v>6964.2947846541701</c:v>
              </c:pt>
              <c:pt idx="344">
                <c:v>6955.2285569821297</c:v>
              </c:pt>
              <c:pt idx="345">
                <c:v>6933.2824811964801</c:v>
              </c:pt>
              <c:pt idx="346">
                <c:v>6914.4519010108697</c:v>
              </c:pt>
              <c:pt idx="347">
                <c:v>6899.8287891243499</c:v>
              </c:pt>
              <c:pt idx="348">
                <c:v>6875.2089190811303</c:v>
              </c:pt>
              <c:pt idx="349">
                <c:v>6862.5828013144401</c:v>
              </c:pt>
              <c:pt idx="350">
                <c:v>6850.4023607791096</c:v>
              </c:pt>
              <c:pt idx="351">
                <c:v>6843.8047530440799</c:v>
              </c:pt>
              <c:pt idx="352">
                <c:v>6829.1478852747496</c:v>
              </c:pt>
              <c:pt idx="353">
                <c:v>6817.0852437686599</c:v>
              </c:pt>
              <c:pt idx="354">
                <c:v>6803.7820240238798</c:v>
              </c:pt>
              <c:pt idx="355">
                <c:v>6794.1329349265498</c:v>
              </c:pt>
              <c:pt idx="356">
                <c:v>6779.9131803233704</c:v>
              </c:pt>
              <c:pt idx="357">
                <c:v>6763.55071957159</c:v>
              </c:pt>
              <c:pt idx="358">
                <c:v>6749.7555127801597</c:v>
              </c:pt>
              <c:pt idx="359">
                <c:v>6738.2826475919801</c:v>
              </c:pt>
              <c:pt idx="360">
                <c:v>6723.9542643407103</c:v>
              </c:pt>
              <c:pt idx="361">
                <c:v>6711.4358668945397</c:v>
              </c:pt>
              <c:pt idx="362">
                <c:v>6695.6351841997603</c:v>
              </c:pt>
              <c:pt idx="363">
                <c:v>6676.2505901039804</c:v>
              </c:pt>
              <c:pt idx="364">
                <c:v>6665.0943642131997</c:v>
              </c:pt>
              <c:pt idx="365">
                <c:v>6655.6767647029301</c:v>
              </c:pt>
              <c:pt idx="366">
                <c:v>6639.3925390226595</c:v>
              </c:pt>
              <c:pt idx="367">
                <c:v>6628.31876400892</c:v>
              </c:pt>
              <c:pt idx="368">
                <c:v>6618.2720517615599</c:v>
              </c:pt>
              <c:pt idx="369">
                <c:v>6599.1915864905604</c:v>
              </c:pt>
              <c:pt idx="370">
                <c:v>6582.0165175649699</c:v>
              </c:pt>
              <c:pt idx="371">
                <c:v>6563.4610071387497</c:v>
              </c:pt>
              <c:pt idx="372">
                <c:v>6538.1418932453898</c:v>
              </c:pt>
              <c:pt idx="373">
                <c:v>6523.3942974984502</c:v>
              </c:pt>
              <c:pt idx="374">
                <c:v>6507.3127751659904</c:v>
              </c:pt>
              <c:pt idx="375">
                <c:v>6485.87403709302</c:v>
              </c:pt>
              <c:pt idx="376">
                <c:v>6463.4857380793501</c:v>
              </c:pt>
              <c:pt idx="377">
                <c:v>6448.3026280694103</c:v>
              </c:pt>
              <c:pt idx="378">
                <c:v>6442.8965539646397</c:v>
              </c:pt>
              <c:pt idx="379">
                <c:v>6424.9939482988802</c:v>
              </c:pt>
              <c:pt idx="380">
                <c:v>6386.6809529017601</c:v>
              </c:pt>
              <c:pt idx="381">
                <c:v>6367.4440243399704</c:v>
              </c:pt>
              <c:pt idx="382">
                <c:v>6352.6259726643502</c:v>
              </c:pt>
              <c:pt idx="383">
                <c:v>6339.9465823929304</c:v>
              </c:pt>
              <c:pt idx="384">
                <c:v>6315.35955537058</c:v>
              </c:pt>
              <c:pt idx="385">
                <c:v>6273.4380557261202</c:v>
              </c:pt>
              <c:pt idx="386">
                <c:v>6232.93654925379</c:v>
              </c:pt>
              <c:pt idx="387">
                <c:v>6208.03630655097</c:v>
              </c:pt>
              <c:pt idx="388">
                <c:v>6182.3613605513801</c:v>
              </c:pt>
              <c:pt idx="389">
                <c:v>6126.16261805064</c:v>
              </c:pt>
              <c:pt idx="390">
                <c:v>6102.45331236947</c:v>
              </c:pt>
              <c:pt idx="391">
                <c:v>6058.7149036436103</c:v>
              </c:pt>
              <c:pt idx="392">
                <c:v>5976.4962560025897</c:v>
              </c:pt>
              <c:pt idx="393">
                <c:v>5949.5424076896297</c:v>
              </c:pt>
              <c:pt idx="394">
                <c:v>5885.9072686136196</c:v>
              </c:pt>
              <c:pt idx="395">
                <c:v>5829.0975160903299</c:v>
              </c:pt>
              <c:pt idx="396">
                <c:v>5774.63933830719</c:v>
              </c:pt>
              <c:pt idx="397">
                <c:v>5671.5701151950298</c:v>
              </c:pt>
              <c:pt idx="398">
                <c:v>5564.0135924030101</c:v>
              </c:pt>
              <c:pt idx="399">
                <c:v>5416.1936011374</c:v>
              </c:pt>
              <c:pt idx="400">
                <c:v>5098.1826187277202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22272"/>
        <c:axId val="170844928"/>
      </c:scatterChart>
      <c:valAx>
        <c:axId val="170822272"/>
        <c:scaling>
          <c:orientation val="minMax"/>
          <c:max val="43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časového fondu od začátku roku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0.33746068376068378"/>
              <c:y val="0.8250858876117497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44928"/>
        <c:crosses val="autoZero"/>
        <c:crossBetween val="midCat"/>
        <c:majorUnit val="500"/>
      </c:valAx>
      <c:valAx>
        <c:axId val="17084492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222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</a:t>
            </a:r>
            <a:r>
              <a:rPr lang="en-US" sz="1000"/>
              <a:t> toků v rámci PS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5158900817636126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5387.0680000000002</c:v>
                </c:pt>
                <c:pt idx="1">
                  <c:v>4630.6210000000001</c:v>
                </c:pt>
                <c:pt idx="2">
                  <c:v>4800.442</c:v>
                </c:pt>
                <c:pt idx="3">
                  <c:v>4007.98</c:v>
                </c:pt>
                <c:pt idx="4">
                  <c:v>3576.366</c:v>
                </c:pt>
                <c:pt idx="5">
                  <c:v>3831.627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32.185000000000002</c:v>
                </c:pt>
                <c:pt idx="1">
                  <c:v>24.317</c:v>
                </c:pt>
                <c:pt idx="2">
                  <c:v>8.3089999999999993</c:v>
                </c:pt>
                <c:pt idx="3">
                  <c:v>15.989000000000001</c:v>
                </c:pt>
                <c:pt idx="4">
                  <c:v>6.665</c:v>
                </c:pt>
                <c:pt idx="5">
                  <c:v>26.613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1159.0930000000001</c:v>
                </c:pt>
                <c:pt idx="1">
                  <c:v>860.995</c:v>
                </c:pt>
                <c:pt idx="2">
                  <c:v>1160.2090000000001</c:v>
                </c:pt>
                <c:pt idx="3">
                  <c:v>1450.2349999999999</c:v>
                </c:pt>
                <c:pt idx="4">
                  <c:v>1150.4590000000001</c:v>
                </c:pt>
                <c:pt idx="5">
                  <c:v>849.03099999999995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-4006.444</c:v>
                </c:pt>
                <c:pt idx="1">
                  <c:v>-3763.962</c:v>
                </c:pt>
                <c:pt idx="2">
                  <c:v>-3893.444</c:v>
                </c:pt>
                <c:pt idx="3">
                  <c:v>-3436.701</c:v>
                </c:pt>
                <c:pt idx="4">
                  <c:v>-3370.0590000000002</c:v>
                </c:pt>
                <c:pt idx="5">
                  <c:v>-3208.7710000000002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-2306.873</c:v>
                </c:pt>
                <c:pt idx="1">
                  <c:v>-1510.6579999999999</c:v>
                </c:pt>
                <c:pt idx="2">
                  <c:v>-1839.117</c:v>
                </c:pt>
                <c:pt idx="3">
                  <c:v>-1812.2159999999999</c:v>
                </c:pt>
                <c:pt idx="4">
                  <c:v>-1182.8889999999999</c:v>
                </c:pt>
                <c:pt idx="5">
                  <c:v>-1353.3889999999999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-156.285</c:v>
                </c:pt>
                <c:pt idx="1">
                  <c:v>-139.65199999999999</c:v>
                </c:pt>
                <c:pt idx="2">
                  <c:v>-120.392</c:v>
                </c:pt>
                <c:pt idx="3">
                  <c:v>-131.36199999999999</c:v>
                </c:pt>
                <c:pt idx="4">
                  <c:v>-99.031999999999996</c:v>
                </c:pt>
                <c:pt idx="5">
                  <c:v>-67.260999999999996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-11.951000000000001</c:v>
                </c:pt>
                <c:pt idx="1">
                  <c:v>-11.911</c:v>
                </c:pt>
                <c:pt idx="2">
                  <c:v>-20.109000000000002</c:v>
                </c:pt>
                <c:pt idx="3">
                  <c:v>-16.335000000000001</c:v>
                </c:pt>
                <c:pt idx="4">
                  <c:v>-22.411999999999999</c:v>
                </c:pt>
                <c:pt idx="5">
                  <c:v>-11.087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-96.793999999999997</c:v>
                </c:pt>
                <c:pt idx="1">
                  <c:v>-89.75</c:v>
                </c:pt>
                <c:pt idx="2">
                  <c:v>-95.899000000000001</c:v>
                </c:pt>
                <c:pt idx="3">
                  <c:v>-77.59</c:v>
                </c:pt>
                <c:pt idx="4">
                  <c:v>-59.098999999999997</c:v>
                </c:pt>
                <c:pt idx="5">
                  <c:v>-66.763000000000005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1534592"/>
        <c:axId val="171548672"/>
      </c:barChart>
      <c:catAx>
        <c:axId val="1715345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548672"/>
        <c:crosses val="autoZero"/>
        <c:auto val="1"/>
        <c:lblAlgn val="ctr"/>
        <c:lblOffset val="100"/>
        <c:noMultiLvlLbl val="0"/>
      </c:catAx>
      <c:valAx>
        <c:axId val="1715486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5345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 </a:t>
            </a:r>
            <a:r>
              <a:rPr lang="en-US" sz="1000"/>
              <a:t>toků v rámci </a:t>
            </a:r>
            <a:r>
              <a:rPr lang="cs-CZ" sz="1000"/>
              <a:t>RDS</a:t>
            </a:r>
            <a:r>
              <a:rPr lang="en-US" sz="1000"/>
              <a:t>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49566420880607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4006.4437410000019</c:v>
                </c:pt>
                <c:pt idx="1">
                  <c:v>3763.9622659999995</c:v>
                </c:pt>
                <c:pt idx="2">
                  <c:v>3893.44353</c:v>
                </c:pt>
                <c:pt idx="3">
                  <c:v>3436.7006549999996</c:v>
                </c:pt>
                <c:pt idx="4">
                  <c:v>3370.0593439999998</c:v>
                </c:pt>
                <c:pt idx="5">
                  <c:v>3208.77117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670.76064100000008</c:v>
                </c:pt>
                <c:pt idx="1">
                  <c:v>594.50759899999991</c:v>
                </c:pt>
                <c:pt idx="2">
                  <c:v>634.04727400000002</c:v>
                </c:pt>
                <c:pt idx="3">
                  <c:v>556.63531699999999</c:v>
                </c:pt>
                <c:pt idx="4">
                  <c:v>487.46155900000002</c:v>
                </c:pt>
                <c:pt idx="5">
                  <c:v>488.83321100000001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1478.265013</c:v>
                </c:pt>
                <c:pt idx="1">
                  <c:v>1385.5535789999999</c:v>
                </c:pt>
                <c:pt idx="2">
                  <c:v>1435.4541610000001</c:v>
                </c:pt>
                <c:pt idx="3">
                  <c:v>1295.082928</c:v>
                </c:pt>
                <c:pt idx="4">
                  <c:v>1208.5737720000002</c:v>
                </c:pt>
                <c:pt idx="5">
                  <c:v>1123.7343989999999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212.11114999999998</c:v>
                </c:pt>
                <c:pt idx="1">
                  <c:v>166.652919</c:v>
                </c:pt>
                <c:pt idx="2">
                  <c:v>175.11175299999999</c:v>
                </c:pt>
                <c:pt idx="3">
                  <c:v>173.22083299999997</c:v>
                </c:pt>
                <c:pt idx="4">
                  <c:v>146.18577200000001</c:v>
                </c:pt>
                <c:pt idx="5">
                  <c:v>118.04699100000001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17.155982999999999</c:v>
                </c:pt>
                <c:pt idx="1">
                  <c:v>4.8389110000000004</c:v>
                </c:pt>
                <c:pt idx="2">
                  <c:v>0.173813</c:v>
                </c:pt>
                <c:pt idx="3">
                  <c:v>9.2565000000000008E-2</c:v>
                </c:pt>
                <c:pt idx="4">
                  <c:v>0.20384099999999997</c:v>
                </c:pt>
                <c:pt idx="5">
                  <c:v>0.11799000000000001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-32.184576</c:v>
                </c:pt>
                <c:pt idx="1">
                  <c:v>-24.317489999999999</c:v>
                </c:pt>
                <c:pt idx="2">
                  <c:v>-8.3093559999999993</c:v>
                </c:pt>
                <c:pt idx="3">
                  <c:v>-15.988509000000002</c:v>
                </c:pt>
                <c:pt idx="4">
                  <c:v>-6.664803</c:v>
                </c:pt>
                <c:pt idx="5">
                  <c:v>-26.612755000000003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-670.76064099999996</c:v>
                </c:pt>
                <c:pt idx="1">
                  <c:v>-594.50759899999991</c:v>
                </c:pt>
                <c:pt idx="2">
                  <c:v>-634.04727400000002</c:v>
                </c:pt>
                <c:pt idx="3">
                  <c:v>-556.63531699999987</c:v>
                </c:pt>
                <c:pt idx="4">
                  <c:v>-487.46155900000002</c:v>
                </c:pt>
                <c:pt idx="5">
                  <c:v>-488.83321100000001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-1.4309430000000001</c:v>
                </c:pt>
                <c:pt idx="1">
                  <c:v>-12.296884</c:v>
                </c:pt>
                <c:pt idx="2">
                  <c:v>-40.107627000000001</c:v>
                </c:pt>
                <c:pt idx="3">
                  <c:v>-19.266116999999998</c:v>
                </c:pt>
                <c:pt idx="4">
                  <c:v>-25.186181000000001</c:v>
                </c:pt>
                <c:pt idx="5">
                  <c:v>-18.626767000000001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-621.79466200000002</c:v>
                </c:pt>
                <c:pt idx="1">
                  <c:v>-595.66658499999994</c:v>
                </c:pt>
                <c:pt idx="2">
                  <c:v>-660.00356700000009</c:v>
                </c:pt>
                <c:pt idx="3">
                  <c:v>-614.76839500000006</c:v>
                </c:pt>
                <c:pt idx="4">
                  <c:v>-648.85798199999999</c:v>
                </c:pt>
                <c:pt idx="5">
                  <c:v>-626.15864299999998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-245.61113799999998</c:v>
                </c:pt>
                <c:pt idx="1">
                  <c:v>-232.156576</c:v>
                </c:pt>
                <c:pt idx="2">
                  <c:v>-254.11991100000003</c:v>
                </c:pt>
                <c:pt idx="3">
                  <c:v>-227.970372</c:v>
                </c:pt>
                <c:pt idx="4">
                  <c:v>-230.12869499999999</c:v>
                </c:pt>
                <c:pt idx="5">
                  <c:v>-236.72457200000002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-0.28167799999999998</c:v>
                </c:pt>
                <c:pt idx="1">
                  <c:v>-0.25556299999999998</c:v>
                </c:pt>
                <c:pt idx="2">
                  <c:v>-0.26330999999999999</c:v>
                </c:pt>
                <c:pt idx="3">
                  <c:v>-0.19988499999999998</c:v>
                </c:pt>
                <c:pt idx="4">
                  <c:v>-0.166073</c:v>
                </c:pt>
                <c:pt idx="5">
                  <c:v>-0.31995999999999997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-134.98630900000001</c:v>
                </c:pt>
                <c:pt idx="1">
                  <c:v>-121.702535</c:v>
                </c:pt>
                <c:pt idx="2">
                  <c:v>-139.590091</c:v>
                </c:pt>
                <c:pt idx="3">
                  <c:v>-133.73480799999999</c:v>
                </c:pt>
                <c:pt idx="4">
                  <c:v>-150.29325900000001</c:v>
                </c:pt>
                <c:pt idx="5">
                  <c:v>-153.74668699999998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-1649.2133989999998</c:v>
                </c:pt>
                <c:pt idx="1">
                  <c:v>-1569.484786</c:v>
                </c:pt>
                <c:pt idx="2">
                  <c:v>-1709.8263730000001</c:v>
                </c:pt>
                <c:pt idx="3">
                  <c:v>-1565.863572</c:v>
                </c:pt>
                <c:pt idx="4">
                  <c:v>-1602.2632990000002</c:v>
                </c:pt>
                <c:pt idx="5">
                  <c:v>-1654.4131790000001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-804.77766125434107</c:v>
                </c:pt>
                <c:pt idx="1">
                  <c:v>-746.57763940725602</c:v>
                </c:pt>
                <c:pt idx="2">
                  <c:v>-719.65108968553204</c:v>
                </c:pt>
                <c:pt idx="3">
                  <c:v>-620.22655353803304</c:v>
                </c:pt>
                <c:pt idx="4">
                  <c:v>-581.51584238647604</c:v>
                </c:pt>
                <c:pt idx="5">
                  <c:v>-513.37608376113701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-1953.4305257456592</c:v>
                </c:pt>
                <c:pt idx="1">
                  <c:v>-1773.4715355927431</c:v>
                </c:pt>
                <c:pt idx="2">
                  <c:v>-1723.2208113144677</c:v>
                </c:pt>
                <c:pt idx="3">
                  <c:v>-1486.5384984619679</c:v>
                </c:pt>
                <c:pt idx="4">
                  <c:v>-1270.8310906135239</c:v>
                </c:pt>
                <c:pt idx="5">
                  <c:v>-1023.911614238864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-10.783699</c:v>
                </c:pt>
                <c:pt idx="1">
                  <c:v>-9.8834070000000018</c:v>
                </c:pt>
                <c:pt idx="2">
                  <c:v>-9.0619519999999998</c:v>
                </c:pt>
                <c:pt idx="3">
                  <c:v>-7.139937999999999</c:v>
                </c:pt>
                <c:pt idx="4">
                  <c:v>-5.0674359999999998</c:v>
                </c:pt>
                <c:pt idx="5">
                  <c:v>-3.5386690000000001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-259.48129599999999</c:v>
                </c:pt>
                <c:pt idx="1">
                  <c:v>-235.19467399999996</c:v>
                </c:pt>
                <c:pt idx="2">
                  <c:v>-240.029169</c:v>
                </c:pt>
                <c:pt idx="3">
                  <c:v>-213.40033300000002</c:v>
                </c:pt>
                <c:pt idx="4">
                  <c:v>-204.04806800000003</c:v>
                </c:pt>
                <c:pt idx="5">
                  <c:v>-193.24161999999998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1253760"/>
        <c:axId val="171255296"/>
      </c:barChart>
      <c:catAx>
        <c:axId val="1712537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255296"/>
        <c:crosses val="autoZero"/>
        <c:auto val="1"/>
        <c:lblAlgn val="ctr"/>
        <c:lblOffset val="100"/>
        <c:noMultiLvlLbl val="0"/>
      </c:catAx>
      <c:valAx>
        <c:axId val="171255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2537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</a:t>
            </a:r>
            <a:r>
              <a:rPr lang="cs-CZ" sz="1000"/>
              <a:t>výroby</a:t>
            </a:r>
            <a:r>
              <a:rPr lang="cs-CZ" sz="1000" baseline="0"/>
              <a:t> elektřiny brutto</a:t>
            </a:r>
            <a:endParaRPr lang="en-US" sz="1000"/>
          </a:p>
        </c:rich>
      </c:tx>
      <c:layout>
        <c:manualLayout>
          <c:xMode val="edge"/>
          <c:yMode val="edge"/>
          <c:x val="0.3495881139857517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5"/>
              <c:layout>
                <c:manualLayout>
                  <c:x val="-6.6666666666666666E-2"/>
                  <c:y val="-0.11461318051575932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2.1428571428571429E-2"/>
                  <c:y val="-0.14899713467048711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-7.1428571428572302E-3"/>
                  <c:y val="-0.14517669531996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6956218.3499999996</c:v>
                </c:pt>
                <c:pt idx="1">
                  <c:v>7216676.709999999</c:v>
                </c:pt>
                <c:pt idx="2">
                  <c:v>1359853.8199999998</c:v>
                </c:pt>
                <c:pt idx="3">
                  <c:v>920590.72499999998</c:v>
                </c:pt>
                <c:pt idx="4">
                  <c:v>618265.41</c:v>
                </c:pt>
                <c:pt idx="5">
                  <c:v>229147.59699999998</c:v>
                </c:pt>
                <c:pt idx="6">
                  <c:v>154651.67199999999</c:v>
                </c:pt>
                <c:pt idx="7">
                  <c:v>804691.99099999946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</a:t>
            </a:r>
            <a:r>
              <a:rPr lang="cs-CZ" sz="1000" b="1" i="0" u="none" strike="noStrike" baseline="0">
                <a:effectLst/>
              </a:rPr>
              <a:t> FVE</a:t>
            </a:r>
            <a:r>
              <a:rPr lang="cs-CZ" sz="1000"/>
              <a:t> (MWh)</a:t>
            </a:r>
          </a:p>
        </c:rich>
      </c:tx>
      <c:layout>
        <c:manualLayout>
          <c:xMode val="edge"/>
          <c:yMode val="edge"/>
          <c:x val="0.28359079533662945"/>
          <c:y val="5.04731275324008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9241.7680000000255</c:v>
                </c:pt>
                <c:pt idx="1">
                  <c:v>9997.1860000000033</c:v>
                </c:pt>
                <c:pt idx="2">
                  <c:v>12030.412000000011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14932.760000000018</c:v>
                </c:pt>
                <c:pt idx="1">
                  <c:v>16239.171000000011</c:v>
                </c:pt>
                <c:pt idx="2">
                  <c:v>20091.91099999996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6106.4429999999938</c:v>
                </c:pt>
                <c:pt idx="1">
                  <c:v>6506.2970000000068</c:v>
                </c:pt>
                <c:pt idx="2">
                  <c:v>8339.2789999999932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51920.96100000009</c:v>
                </c:pt>
                <c:pt idx="1">
                  <c:v>55253.169999999947</c:v>
                </c:pt>
                <c:pt idx="2">
                  <c:v>70564.303000000073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114482.53999999992</c:v>
                </c:pt>
                <c:pt idx="1">
                  <c:v>121051.60900000005</c:v>
                </c:pt>
                <c:pt idx="2">
                  <c:v>155025.97100000002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38455.633000000002</c:v>
                </c:pt>
                <c:pt idx="1">
                  <c:v>41815.814999999995</c:v>
                </c:pt>
                <c:pt idx="2">
                  <c:v>52636.761999999988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1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  <c:majorUnit val="4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 v ES ČR</a:t>
            </a:r>
          </a:p>
        </c:rich>
      </c:tx>
      <c:layout>
        <c:manualLayout>
          <c:xMode val="edge"/>
          <c:yMode val="edge"/>
          <c:x val="0.3138738282714660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7.3809523809523811E-2"/>
                  <c:y val="-8.78701050620821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10050.031999999999</c:v>
                </c:pt>
                <c:pt idx="2">
                  <c:v>1363.5</c:v>
                </c:pt>
                <c:pt idx="3">
                  <c:v>972.75799999999992</c:v>
                </c:pt>
                <c:pt idx="4">
                  <c:v>1090.95883</c:v>
                </c:pt>
                <c:pt idx="5">
                  <c:v>1171.5</c:v>
                </c:pt>
                <c:pt idx="6">
                  <c:v>339.4144</c:v>
                </c:pt>
                <c:pt idx="7">
                  <c:v>2059.3252999999968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VTE</a:t>
            </a:r>
            <a:r>
              <a:rPr lang="en-US" sz="1000"/>
              <a:t> na </a:t>
            </a:r>
            <a:r>
              <a:rPr lang="cs-CZ" sz="1000"/>
              <a:t>instalovaném </a:t>
            </a:r>
            <a:r>
              <a:rPr lang="en-US" sz="1000"/>
              <a:t>vý</a:t>
            </a:r>
            <a:r>
              <a:rPr lang="cs-CZ" sz="1000"/>
              <a:t>konu</a:t>
            </a:r>
            <a:endParaRPr lang="en-US" sz="1000"/>
          </a:p>
        </c:rich>
      </c:tx>
      <c:layout>
        <c:manualLayout>
          <c:xMode val="edge"/>
          <c:yMode val="edge"/>
          <c:x val="0.15184713375796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Lbls>
            <c:dLbl>
              <c:idx val="0"/>
              <c:layout>
                <c:manualLayout>
                  <c:x val="-6.4326742272101015E-17"/>
                  <c:y val="-0.1750278901251166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894736842107E-2"/>
                  <c:y val="-0.1333025884966402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2.7843999999999998</c:v>
                </c:pt>
                <c:pt idx="1">
                  <c:v>5.76</c:v>
                </c:pt>
                <c:pt idx="2">
                  <c:v>57.879999999999995</c:v>
                </c:pt>
                <c:pt idx="3">
                  <c:v>272.99000000000012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VTE (MWh)</a:t>
            </a:r>
          </a:p>
        </c:rich>
      </c:tx>
      <c:layout>
        <c:manualLayout>
          <c:xMode val="edge"/>
          <c:yMode val="edge"/>
          <c:x val="0.281581556058323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170.62899999999999</c:v>
                </c:pt>
                <c:pt idx="1">
                  <c:v>204.16299999999998</c:v>
                </c:pt>
                <c:pt idx="2">
                  <c:v>48.309999999999995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772.92</c:v>
                </c:pt>
                <c:pt idx="1">
                  <c:v>1081.52</c:v>
                </c:pt>
                <c:pt idx="2">
                  <c:v>337.19300000000004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10262.841</c:v>
                </c:pt>
                <c:pt idx="1">
                  <c:v>12372.264000000003</c:v>
                </c:pt>
                <c:pt idx="2">
                  <c:v>4108.5560000000005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47107.321000000011</c:v>
                </c:pt>
                <c:pt idx="1">
                  <c:v>58924.659999999989</c:v>
                </c:pt>
                <c:pt idx="2">
                  <c:v>19261.294999999998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52160"/>
        <c:axId val="161053696"/>
      </c:barChart>
      <c:catAx>
        <c:axId val="1610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053696"/>
        <c:crossesAt val="0"/>
        <c:auto val="1"/>
        <c:lblAlgn val="ctr"/>
        <c:lblOffset val="100"/>
        <c:noMultiLvlLbl val="0"/>
      </c:catAx>
      <c:valAx>
        <c:axId val="161053696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052160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96832"/>
        <c:axId val="161098368"/>
      </c:barChart>
      <c:catAx>
        <c:axId val="16109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98368"/>
        <c:crosses val="autoZero"/>
        <c:auto val="1"/>
        <c:lblAlgn val="ctr"/>
        <c:lblOffset val="100"/>
        <c:noMultiLvlLbl val="0"/>
      </c:catAx>
      <c:valAx>
        <c:axId val="16109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09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47136"/>
        <c:axId val="161153024"/>
      </c:barChart>
      <c:catAx>
        <c:axId val="16114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53024"/>
        <c:crosses val="autoZero"/>
        <c:auto val="1"/>
        <c:lblAlgn val="ctr"/>
        <c:lblOffset val="100"/>
        <c:noMultiLvlLbl val="0"/>
      </c:catAx>
      <c:valAx>
        <c:axId val="16115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1471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elektřiny </a:t>
            </a:r>
            <a:r>
              <a:rPr lang="cs-CZ" sz="1000"/>
              <a:t>(</a:t>
            </a:r>
            <a:r>
              <a:rPr lang="en-US" sz="1000"/>
              <a:t>GWh</a:t>
            </a:r>
            <a:r>
              <a:rPr lang="cs-CZ" sz="1000"/>
              <a:t>)</a:t>
            </a:r>
            <a:endParaRPr lang="en-US" sz="10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8249.0486650000003</c:v>
                </c:pt>
                <c:pt idx="1">
                  <c:v>7240.1828060000016</c:v>
                </c:pt>
                <c:pt idx="2">
                  <c:v>7493.89041</c:v>
                </c:pt>
                <c:pt idx="3">
                  <c:v>6441.0940540000001</c:v>
                </c:pt>
                <c:pt idx="4">
                  <c:v>5857.6366019999978</c:v>
                </c:pt>
                <c:pt idx="5">
                  <c:v>5961.3656190000002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-6053.5184840000056</c:v>
                </c:pt>
                <c:pt idx="1">
                  <c:v>-5581.1504330000025</c:v>
                </c:pt>
                <c:pt idx="2">
                  <c:v>-5778.1346419999982</c:v>
                </c:pt>
                <c:pt idx="3">
                  <c:v>-5161.4812419999907</c:v>
                </c:pt>
                <c:pt idx="4">
                  <c:v>-4996.8048890000046</c:v>
                </c:pt>
                <c:pt idx="5">
                  <c:v>-4650.4067929999947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-520.434575</c:v>
                </c:pt>
                <c:pt idx="1">
                  <c:v>-459.22190799999993</c:v>
                </c:pt>
                <c:pt idx="2">
                  <c:v>-467.44279999999992</c:v>
                </c:pt>
                <c:pt idx="3">
                  <c:v>-405.26308899999992</c:v>
                </c:pt>
                <c:pt idx="4">
                  <c:v>-380.60546199999999</c:v>
                </c:pt>
                <c:pt idx="5">
                  <c:v>-395.39401599999991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-356.27529599999997</c:v>
                </c:pt>
                <c:pt idx="1">
                  <c:v>-324.94467399999996</c:v>
                </c:pt>
                <c:pt idx="2">
                  <c:v>-335.92816900000003</c:v>
                </c:pt>
                <c:pt idx="3">
                  <c:v>-290.99033300000002</c:v>
                </c:pt>
                <c:pt idx="4">
                  <c:v>-263.14706800000005</c:v>
                </c:pt>
                <c:pt idx="5">
                  <c:v>-260.00461999999999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-156.566678</c:v>
                </c:pt>
                <c:pt idx="1">
                  <c:v>-139.90756299999998</c:v>
                </c:pt>
                <c:pt idx="2">
                  <c:v>-120.65531</c:v>
                </c:pt>
                <c:pt idx="3">
                  <c:v>-131.56188499999999</c:v>
                </c:pt>
                <c:pt idx="4">
                  <c:v>-99.198072999999994</c:v>
                </c:pt>
                <c:pt idx="5">
                  <c:v>-67.58095999999999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-1131.7679600000001</c:v>
                </c:pt>
                <c:pt idx="1">
                  <c:v>-657.12097300000005</c:v>
                </c:pt>
                <c:pt idx="2">
                  <c:v>-718.84281399999975</c:v>
                </c:pt>
                <c:pt idx="3">
                  <c:v>-381.15555199999983</c:v>
                </c:pt>
                <c:pt idx="4">
                  <c:v>-57.413340000000034</c:v>
                </c:pt>
                <c:pt idx="5">
                  <c:v>-522.86677700000018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overlap val="100"/>
        <c:axId val="156846720"/>
        <c:axId val="156852608"/>
      </c:barChart>
      <c:catAx>
        <c:axId val="1568467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852608"/>
        <c:crosses val="autoZero"/>
        <c:auto val="1"/>
        <c:lblAlgn val="ctr"/>
        <c:lblOffset val="100"/>
        <c:noMultiLvlLbl val="0"/>
      </c:catAx>
      <c:valAx>
        <c:axId val="156852608"/>
        <c:scaling>
          <c:orientation val="minMax"/>
          <c:max val="10000"/>
          <c:min val="-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846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0684443758070262E-2"/>
          <c:y val="0.83390688710036709"/>
          <c:w val="0.9441269953001884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biomasy na výrobě elektřiny brutto</a:t>
            </a:r>
          </a:p>
        </c:rich>
      </c:tx>
      <c:layout>
        <c:manualLayout>
          <c:xMode val="edge"/>
          <c:yMode val="edge"/>
          <c:x val="0.29140466664967851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0.10151600725134047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0.33536901664834051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4.7558487483924367E-4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0.5282406378576151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3.4398753367864722E-2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180864"/>
        <c:axId val="160186752"/>
      </c:barChart>
      <c:catAx>
        <c:axId val="16018086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186752"/>
        <c:crosses val="autoZero"/>
        <c:auto val="1"/>
        <c:lblAlgn val="ctr"/>
        <c:lblOffset val="100"/>
        <c:noMultiLvlLbl val="0"/>
      </c:catAx>
      <c:valAx>
        <c:axId val="1601867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ýrob</a:t>
            </a:r>
            <a:r>
              <a:rPr lang="cs-CZ" sz="1000"/>
              <a:t>a</a:t>
            </a:r>
            <a:r>
              <a:rPr lang="en-US" sz="1000"/>
              <a:t> elektřiny brutto</a:t>
            </a:r>
            <a:r>
              <a:rPr lang="cs-CZ" sz="1000"/>
              <a:t> z biomasy (MWh)</a:t>
            </a:r>
            <a:endParaRPr lang="en-US" sz="1000"/>
          </a:p>
        </c:rich>
      </c:tx>
      <c:layout>
        <c:manualLayout>
          <c:xMode val="edge"/>
          <c:yMode val="edge"/>
          <c:x val="0.2031420729545926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24771.201000000001</c:v>
                </c:pt>
                <c:pt idx="1">
                  <c:v>25196.786</c:v>
                </c:pt>
                <c:pt idx="2">
                  <c:v>20637.189999999999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71269.464000000007</c:v>
                </c:pt>
                <c:pt idx="1">
                  <c:v>83121.747000000003</c:v>
                </c:pt>
                <c:pt idx="2">
                  <c:v>78860.562999999995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92.367000000000004</c:v>
                </c:pt>
                <c:pt idx="1">
                  <c:v>63.852000000000004</c:v>
                </c:pt>
                <c:pt idx="2">
                  <c:v>174.554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115656.143</c:v>
                </c:pt>
                <c:pt idx="1">
                  <c:v>126930.07499999997</c:v>
                </c:pt>
                <c:pt idx="2">
                  <c:v>124809.27699999999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invertIfNegative val="0"/>
          <c:cat>
            <c:strRef>
              <c:f>'4.5'!$B$5:$D$5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8555.7350000000006</c:v>
                </c:pt>
                <c:pt idx="1">
                  <c:v>7932.2139999999999</c:v>
                </c:pt>
                <c:pt idx="2">
                  <c:v>7436.6530000000002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253824"/>
        <c:axId val="160255360"/>
      </c:barChart>
      <c:catAx>
        <c:axId val="1602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255360"/>
        <c:crosses val="autoZero"/>
        <c:auto val="1"/>
        <c:lblAlgn val="ctr"/>
        <c:lblOffset val="100"/>
        <c:noMultiLvlLbl val="0"/>
      </c:catAx>
      <c:valAx>
        <c:axId val="160255360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5382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bioplynu</a:t>
            </a:r>
            <a:r>
              <a:rPr lang="en-US" sz="1000"/>
              <a:t> na výrobě elektřiny brutto</a:t>
            </a:r>
          </a:p>
        </c:rich>
      </c:tx>
      <c:layout>
        <c:manualLayout>
          <c:xMode val="edge"/>
          <c:yMode val="edge"/>
          <c:x val="0.2758906521968682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68-4FE2-9285-13D2D60C023A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68-4FE2-9285-13D2D60C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2.809538052629831E-2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4.9082242222138389E-2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0.92282237725156335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392704"/>
        <c:axId val="160391168"/>
      </c:barChart>
      <c:valAx>
        <c:axId val="1603911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92704"/>
        <c:crosses val="autoZero"/>
        <c:crossBetween val="between"/>
        <c:majorUnit val="0.1"/>
      </c:valAx>
      <c:catAx>
        <c:axId val="16039270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39116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</a:t>
            </a:r>
            <a:r>
              <a:rPr lang="cs-CZ" sz="1000" baseline="0"/>
              <a:t> brutto z bioplynu (MWh)</a:t>
            </a:r>
            <a:endParaRPr lang="cs-CZ" sz="1000"/>
          </a:p>
        </c:rich>
      </c:tx>
      <c:layout>
        <c:manualLayout>
          <c:xMode val="edge"/>
          <c:yMode val="edge"/>
          <c:x val="0.19159979839466121"/>
          <c:y val="2.26281880590477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6183.11</c:v>
                </c:pt>
                <c:pt idx="1">
                  <c:v>6352.612000000001</c:v>
                </c:pt>
                <c:pt idx="2">
                  <c:v>5652.3140000000003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10370.237999999998</c:v>
                </c:pt>
                <c:pt idx="1">
                  <c:v>10996.406999999997</c:v>
                </c:pt>
                <c:pt idx="2">
                  <c:v>10407.603000000005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201466.7180000002</c:v>
                </c:pt>
                <c:pt idx="1">
                  <c:v>204327.80500000002</c:v>
                </c:pt>
                <c:pt idx="2">
                  <c:v>191610.68399999992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415744"/>
        <c:axId val="160417280"/>
      </c:barChart>
      <c:catAx>
        <c:axId val="1604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41574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chemeClr val="bg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85024"/>
        <c:axId val="161586560"/>
      </c:barChart>
      <c:catAx>
        <c:axId val="1615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586560"/>
        <c:crosses val="autoZero"/>
        <c:auto val="1"/>
        <c:lblAlgn val="ctr"/>
        <c:lblOffset val="100"/>
        <c:noMultiLvlLbl val="0"/>
      </c:catAx>
      <c:valAx>
        <c:axId val="16158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585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90432"/>
        <c:axId val="161491968"/>
      </c:barChart>
      <c:catAx>
        <c:axId val="16149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91968"/>
        <c:crosses val="autoZero"/>
        <c:auto val="1"/>
        <c:lblAlgn val="ctr"/>
        <c:lblOffset val="100"/>
        <c:noMultiLvlLbl val="0"/>
      </c:catAx>
      <c:valAx>
        <c:axId val="16149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490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paliv na výro</a:t>
            </a:r>
            <a:r>
              <a:rPr lang="cs-CZ" sz="1000"/>
              <a:t>b</a:t>
            </a:r>
            <a:r>
              <a:rPr lang="en-US" sz="1000"/>
              <a:t>ě elektřiny brutto KVET</a:t>
            </a:r>
            <a:r>
              <a:rPr lang="cs-CZ" sz="1000"/>
              <a:t> (GWh)</a:t>
            </a:r>
          </a:p>
        </c:rich>
      </c:tx>
      <c:layout>
        <c:manualLayout>
          <c:xMode val="edge"/>
          <c:yMode val="edge"/>
          <c:x val="0.1296018899807031"/>
          <c:y val="3.864681410116050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1.8186899999999999</c:v>
                </c:pt>
                <c:pt idx="1">
                  <c:v>18.956946000000002</c:v>
                </c:pt>
                <c:pt idx="2">
                  <c:v>338.14272900000003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284.1583159999999</c:v>
                </c:pt>
                <c:pt idx="1">
                  <c:v>159.27475800000002</c:v>
                </c:pt>
                <c:pt idx="2">
                  <c:v>7.1619610000000007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0</c:v>
                </c:pt>
                <c:pt idx="1">
                  <c:v>3.0123090000000001</c:v>
                </c:pt>
                <c:pt idx="2">
                  <c:v>154.77322899999999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0.86483199999999993</c:v>
                </c:pt>
                <c:pt idx="1">
                  <c:v>1.2768730000000001</c:v>
                </c:pt>
                <c:pt idx="2">
                  <c:v>757.82639900000004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0.31655299999999997</c:v>
                </c:pt>
                <c:pt idx="1">
                  <c:v>5.2973680000000005</c:v>
                </c:pt>
                <c:pt idx="2">
                  <c:v>5.3879999999999999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0</c:v>
                </c:pt>
                <c:pt idx="1">
                  <c:v>0.76300000000000001</c:v>
                </c:pt>
                <c:pt idx="2">
                  <c:v>0.29474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0.75329399999999991</c:v>
                </c:pt>
                <c:pt idx="1">
                  <c:v>4.0667</c:v>
                </c:pt>
                <c:pt idx="2">
                  <c:v>29.764983000000001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1.3637940000000002</c:v>
                </c:pt>
                <c:pt idx="1">
                  <c:v>10.723554999999999</c:v>
                </c:pt>
                <c:pt idx="2">
                  <c:v>68.011329000000003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1.3828939999999998</c:v>
                </c:pt>
                <c:pt idx="1">
                  <c:v>0.26283699999999999</c:v>
                </c:pt>
                <c:pt idx="2">
                  <c:v>0.189944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114.86762399999999</c:v>
                </c:pt>
                <c:pt idx="1">
                  <c:v>99.858449000000036</c:v>
                </c:pt>
                <c:pt idx="2">
                  <c:v>140.47832099999999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515392"/>
        <c:axId val="161516928"/>
      </c:barChart>
      <c:catAx>
        <c:axId val="1615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6928"/>
        <c:crosses val="autoZero"/>
        <c:auto val="1"/>
        <c:lblAlgn val="ctr"/>
        <c:lblOffset val="100"/>
        <c:noMultiLvlLbl val="0"/>
      </c:catAx>
      <c:valAx>
        <c:axId val="16151692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5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1108917507356158E-2"/>
          <c:y val="0.7923475946683507"/>
          <c:w val="0.97514824206660022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elektrického výkonu KVET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461.16100000000006</c:v>
                </c:pt>
                <c:pt idx="1">
                  <c:v>381.01399999999995</c:v>
                </c:pt>
                <c:pt idx="2">
                  <c:v>9587.8980000000029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293333333333329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tepelného výkonu KVET</a:t>
            </a:r>
          </a:p>
        </c:rich>
      </c:tx>
      <c:layout>
        <c:manualLayout>
          <c:xMode val="edge"/>
          <c:yMode val="edge"/>
          <c:x val="0.13954230769230769"/>
          <c:y val="2.1510840108401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864.27600000000155</c:v>
                </c:pt>
                <c:pt idx="1">
                  <c:v>1129.4559999999994</c:v>
                </c:pt>
                <c:pt idx="2">
                  <c:v>18129.210999999992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836068376068372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2656"/>
      </c:barChart>
      <c:catAx>
        <c:axId val="1616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22656"/>
        <c:crosses val="autoZero"/>
        <c:auto val="1"/>
        <c:lblAlgn val="ctr"/>
        <c:lblOffset val="100"/>
        <c:noMultiLvlLbl val="0"/>
      </c:catAx>
      <c:valAx>
        <c:axId val="161622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21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50912"/>
        <c:axId val="156952448"/>
      </c:barChart>
      <c:catAx>
        <c:axId val="15695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952448"/>
        <c:crosses val="autoZero"/>
        <c:auto val="1"/>
        <c:lblAlgn val="ctr"/>
        <c:lblOffset val="100"/>
        <c:noMultiLvlLbl val="0"/>
      </c:catAx>
      <c:valAx>
        <c:axId val="15695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950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</a:t>
            </a:r>
            <a:endParaRPr lang="cs-CZ" sz="1000"/>
          </a:p>
          <a:p>
            <a:pPr>
              <a:defRPr sz="1000"/>
            </a:pPr>
            <a:r>
              <a:rPr lang="en-US" sz="1000"/>
              <a:t>v ES ČR</a:t>
            </a:r>
          </a:p>
        </c:rich>
      </c:tx>
      <c:layout>
        <c:manualLayout>
          <c:xMode val="edge"/>
          <c:yMode val="edge"/>
          <c:x val="9.2445302823894834E-2"/>
          <c:y val="1.30562678571499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81491501868803184"/>
          <c:h val="0.64401268271520418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8287745420072679"/>
                  <c:y val="-9.714948586235819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1B6-49E3-971D-10B825544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10050.031999999999</c:v>
                </c:pt>
                <c:pt idx="2">
                  <c:v>1363.5</c:v>
                </c:pt>
                <c:pt idx="3">
                  <c:v>972.75799999999992</c:v>
                </c:pt>
                <c:pt idx="4">
                  <c:v>1090.95883</c:v>
                </c:pt>
                <c:pt idx="5">
                  <c:v>1171.5</c:v>
                </c:pt>
                <c:pt idx="6">
                  <c:v>339.4144</c:v>
                </c:pt>
                <c:pt idx="7">
                  <c:v>2059.3252999999968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Vývoj instalovaného výkonu v ES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10050.455999999998</c:v>
                </c:pt>
                <c:pt idx="1">
                  <c:v>10050.455999999998</c:v>
                </c:pt>
                <c:pt idx="2">
                  <c:v>10050.455999999998</c:v>
                </c:pt>
                <c:pt idx="3">
                  <c:v>10050.031999999997</c:v>
                </c:pt>
                <c:pt idx="4">
                  <c:v>10050.031999999997</c:v>
                </c:pt>
                <c:pt idx="5">
                  <c:v>10050.031999999997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962.40999999999963</c:v>
                </c:pt>
                <c:pt idx="1">
                  <c:v>965.61099999999965</c:v>
                </c:pt>
                <c:pt idx="2">
                  <c:v>967.6279999999997</c:v>
                </c:pt>
                <c:pt idx="3">
                  <c:v>970.89899999999955</c:v>
                </c:pt>
                <c:pt idx="4">
                  <c:v>972.17499999999961</c:v>
                </c:pt>
                <c:pt idx="5">
                  <c:v>972.7579999999997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1093.5223299999973</c:v>
                </c:pt>
                <c:pt idx="1">
                  <c:v>1093.4788299999971</c:v>
                </c:pt>
                <c:pt idx="2">
                  <c:v>1093.1138299999971</c:v>
                </c:pt>
                <c:pt idx="3">
                  <c:v>1092.953829999997</c:v>
                </c:pt>
                <c:pt idx="4">
                  <c:v>1092.5988299999972</c:v>
                </c:pt>
                <c:pt idx="5">
                  <c:v>1090.9588299999975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339.41440000000011</c:v>
                </c:pt>
                <c:pt idx="1">
                  <c:v>339.41440000000011</c:v>
                </c:pt>
                <c:pt idx="2">
                  <c:v>339.41440000000011</c:v>
                </c:pt>
                <c:pt idx="3">
                  <c:v>339.41440000000011</c:v>
                </c:pt>
                <c:pt idx="4">
                  <c:v>339.41440000000011</c:v>
                </c:pt>
                <c:pt idx="5">
                  <c:v>339.41440000000011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2074.0532900001012</c:v>
                </c:pt>
                <c:pt idx="1">
                  <c:v>2073.8767100000973</c:v>
                </c:pt>
                <c:pt idx="2">
                  <c:v>2072.6254600001012</c:v>
                </c:pt>
                <c:pt idx="3">
                  <c:v>2071.5830300000925</c:v>
                </c:pt>
                <c:pt idx="4">
                  <c:v>2067.2191800000883</c:v>
                </c:pt>
                <c:pt idx="5">
                  <c:v>2059.3253000000859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61965184"/>
        <c:axId val="161966720"/>
      </c:barChart>
      <c:catAx>
        <c:axId val="161965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66720"/>
        <c:crosses val="autoZero"/>
        <c:auto val="1"/>
        <c:lblAlgn val="ctr"/>
        <c:lblOffset val="100"/>
        <c:noMultiLvlLbl val="0"/>
      </c:catAx>
      <c:valAx>
        <c:axId val="161966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Instalovaný výkon v krajích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layout>
        <c:manualLayout>
          <c:xMode val="edge"/>
          <c:yMode val="edge"/>
          <c:x val="0.24336883412849597"/>
          <c:y val="1.1988967480759819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476046334681252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147.94</c:v>
                </c:pt>
                <c:pt idx="1">
                  <c:v>215.453</c:v>
                </c:pt>
                <c:pt idx="2">
                  <c:v>226.29999999999998</c:v>
                </c:pt>
                <c:pt idx="3">
                  <c:v>539.80600000000004</c:v>
                </c:pt>
                <c:pt idx="4">
                  <c:v>15.260000000000002</c:v>
                </c:pt>
                <c:pt idx="5">
                  <c:v>182.59900000000002</c:v>
                </c:pt>
                <c:pt idx="6">
                  <c:v>4.835</c:v>
                </c:pt>
                <c:pt idx="7">
                  <c:v>1282.4810000000002</c:v>
                </c:pt>
                <c:pt idx="8">
                  <c:v>111.60600000000001</c:v>
                </c:pt>
                <c:pt idx="9">
                  <c:v>1273.7099999999998</c:v>
                </c:pt>
                <c:pt idx="10">
                  <c:v>262.08500000000004</c:v>
                </c:pt>
                <c:pt idx="11">
                  <c:v>1652.002</c:v>
                </c:pt>
                <c:pt idx="12">
                  <c:v>4003.413</c:v>
                </c:pt>
                <c:pt idx="13">
                  <c:v>132.54200000000003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19.638999999999996</c:v>
                </c:pt>
                <c:pt idx="1">
                  <c:v>51.424999999999983</c:v>
                </c:pt>
                <c:pt idx="2">
                  <c:v>77.109999999999985</c:v>
                </c:pt>
                <c:pt idx="3">
                  <c:v>22.401999999999997</c:v>
                </c:pt>
                <c:pt idx="4">
                  <c:v>83.857000000000014</c:v>
                </c:pt>
                <c:pt idx="5">
                  <c:v>58.431000000000026</c:v>
                </c:pt>
                <c:pt idx="6">
                  <c:v>40.119000000000014</c:v>
                </c:pt>
                <c:pt idx="7">
                  <c:v>92.911999999999964</c:v>
                </c:pt>
                <c:pt idx="8">
                  <c:v>119.03699999999992</c:v>
                </c:pt>
                <c:pt idx="9">
                  <c:v>57.657000000000018</c:v>
                </c:pt>
                <c:pt idx="10">
                  <c:v>69.694000000000003</c:v>
                </c:pt>
                <c:pt idx="11">
                  <c:v>202.31399999999999</c:v>
                </c:pt>
                <c:pt idx="12">
                  <c:v>45.457000000000029</c:v>
                </c:pt>
                <c:pt idx="13">
                  <c:v>32.703999999999994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156.53645000000009</c:v>
                </c:pt>
                <c:pt idx="2">
                  <c:v>33.848999999999997</c:v>
                </c:pt>
                <c:pt idx="3">
                  <c:v>7.7309999999999972</c:v>
                </c:pt>
                <c:pt idx="4">
                  <c:v>16.233099999999986</c:v>
                </c:pt>
                <c:pt idx="5">
                  <c:v>30.318399999999972</c:v>
                </c:pt>
                <c:pt idx="6">
                  <c:v>25.867799999999974</c:v>
                </c:pt>
                <c:pt idx="7">
                  <c:v>17.605899999999984</c:v>
                </c:pt>
                <c:pt idx="8">
                  <c:v>12.420539999999992</c:v>
                </c:pt>
                <c:pt idx="9">
                  <c:v>29.753500000000017</c:v>
                </c:pt>
                <c:pt idx="10">
                  <c:v>20.675799999999992</c:v>
                </c:pt>
                <c:pt idx="11">
                  <c:v>643.95219999999995</c:v>
                </c:pt>
                <c:pt idx="12">
                  <c:v>77.274639999999991</c:v>
                </c:pt>
                <c:pt idx="13">
                  <c:v>7.5344999999999995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8.4101999999999997</c:v>
                </c:pt>
                <c:pt idx="3">
                  <c:v>67.91</c:v>
                </c:pt>
                <c:pt idx="4">
                  <c:v>10.91</c:v>
                </c:pt>
                <c:pt idx="5">
                  <c:v>10.204499999999999</c:v>
                </c:pt>
                <c:pt idx="6">
                  <c:v>50.098699999999994</c:v>
                </c:pt>
                <c:pt idx="7">
                  <c:v>28.4</c:v>
                </c:pt>
                <c:pt idx="8">
                  <c:v>45.891999999999996</c:v>
                </c:pt>
                <c:pt idx="9">
                  <c:v>19.2</c:v>
                </c:pt>
                <c:pt idx="10">
                  <c:v>5.3199999999999994</c:v>
                </c:pt>
                <c:pt idx="11">
                  <c:v>6.0439999999999996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20.986770000000032</c:v>
                </c:pt>
                <c:pt idx="1">
                  <c:v>243.19702000000018</c:v>
                </c:pt>
                <c:pt idx="2">
                  <c:v>449.18592999999953</c:v>
                </c:pt>
                <c:pt idx="3">
                  <c:v>12.797219999999989</c:v>
                </c:pt>
                <c:pt idx="4">
                  <c:v>90.729719999999801</c:v>
                </c:pt>
                <c:pt idx="5">
                  <c:v>91.791499999999601</c:v>
                </c:pt>
                <c:pt idx="6">
                  <c:v>111.53742999999989</c:v>
                </c:pt>
                <c:pt idx="7">
                  <c:v>60.579260000000332</c:v>
                </c:pt>
                <c:pt idx="8">
                  <c:v>109.74904999999995</c:v>
                </c:pt>
                <c:pt idx="9">
                  <c:v>93.797029999999765</c:v>
                </c:pt>
                <c:pt idx="10">
                  <c:v>209.20654999999849</c:v>
                </c:pt>
                <c:pt idx="11">
                  <c:v>246.60758999999899</c:v>
                </c:pt>
                <c:pt idx="12">
                  <c:v>163.18426999999997</c:v>
                </c:pt>
                <c:pt idx="13">
                  <c:v>155.97596000000047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61999872"/>
        <c:axId val="162272000"/>
      </c:barChart>
      <c:catAx>
        <c:axId val="16199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50"/>
            </a:pPr>
            <a:endParaRPr lang="cs-CZ"/>
          </a:p>
        </c:txPr>
        <c:crossAx val="162272000"/>
        <c:crosses val="autoZero"/>
        <c:auto val="1"/>
        <c:lblAlgn val="ctr"/>
        <c:lblOffset val="100"/>
        <c:noMultiLvlLbl val="0"/>
      </c:catAx>
      <c:valAx>
        <c:axId val="16227200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9987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7552"/>
        <c:axId val="162409088"/>
      </c:barChart>
      <c:catAx>
        <c:axId val="16240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409088"/>
        <c:crosses val="autoZero"/>
        <c:auto val="1"/>
        <c:lblAlgn val="ctr"/>
        <c:lblOffset val="100"/>
        <c:noMultiLvlLbl val="0"/>
      </c:catAx>
      <c:valAx>
        <c:axId val="16240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075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netto </a:t>
            </a:r>
            <a:r>
              <a:rPr lang="en-US" sz="1000"/>
              <a:t>v krajích ČR (GWh)</a:t>
            </a:r>
          </a:p>
        </c:rich>
      </c:tx>
      <c:layout>
        <c:manualLayout>
          <c:xMode val="edge"/>
          <c:yMode val="edge"/>
          <c:x val="0.25225246347928593"/>
          <c:y val="4.474226289821005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91041410521359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30032.955999999998</c:v>
                </c:pt>
                <c:pt idx="1">
                  <c:v>36256.234861663601</c:v>
                </c:pt>
                <c:pt idx="2">
                  <c:v>125604.58262301201</c:v>
                </c:pt>
                <c:pt idx="3">
                  <c:v>27663.413</c:v>
                </c:pt>
                <c:pt idx="4">
                  <c:v>111220.48959360499</c:v>
                </c:pt>
                <c:pt idx="5">
                  <c:v>124984.287</c:v>
                </c:pt>
                <c:pt idx="6">
                  <c:v>13587.332</c:v>
                </c:pt>
                <c:pt idx="7">
                  <c:v>463491.33100000001</c:v>
                </c:pt>
                <c:pt idx="8">
                  <c:v>110015.19099999999</c:v>
                </c:pt>
                <c:pt idx="9">
                  <c:v>74380.680999999997</c:v>
                </c:pt>
                <c:pt idx="10">
                  <c:v>48985.903999999995</c:v>
                </c:pt>
                <c:pt idx="11">
                  <c:v>193169.231</c:v>
                </c:pt>
                <c:pt idx="12">
                  <c:v>484408.69500000001</c:v>
                </c:pt>
                <c:pt idx="13">
                  <c:v>152703.69392171921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714723.30200000003</c:v>
                </c:pt>
                <c:pt idx="1">
                  <c:v>271768.38810897787</c:v>
                </c:pt>
                <c:pt idx="2">
                  <c:v>677851.01055499306</c:v>
                </c:pt>
                <c:pt idx="3">
                  <c:v>119520.48700000002</c:v>
                </c:pt>
                <c:pt idx="4">
                  <c:v>314979.82115021278</c:v>
                </c:pt>
                <c:pt idx="5">
                  <c:v>350584.27100000001</c:v>
                </c:pt>
                <c:pt idx="6">
                  <c:v>329023.09299999999</c:v>
                </c:pt>
                <c:pt idx="7">
                  <c:v>633599.33100000001</c:v>
                </c:pt>
                <c:pt idx="8">
                  <c:v>404548.12111677695</c:v>
                </c:pt>
                <c:pt idx="9">
                  <c:v>250549.22899999999</c:v>
                </c:pt>
                <c:pt idx="10">
                  <c:v>355558.79200000002</c:v>
                </c:pt>
                <c:pt idx="11">
                  <c:v>727621.924</c:v>
                </c:pt>
                <c:pt idx="12">
                  <c:v>415722.40300000005</c:v>
                </c:pt>
                <c:pt idx="13">
                  <c:v>256912.60506903991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240200</c:v>
                </c:pt>
                <c:pt idx="1">
                  <c:v>146528.40320477448</c:v>
                </c:pt>
                <c:pt idx="2">
                  <c:v>147362.9560327981</c:v>
                </c:pt>
                <c:pt idx="3">
                  <c:v>54362.868000000002</c:v>
                </c:pt>
                <c:pt idx="4">
                  <c:v>78014.187875770207</c:v>
                </c:pt>
                <c:pt idx="5">
                  <c:v>109575.067</c:v>
                </c:pt>
                <c:pt idx="6">
                  <c:v>79284.578000000009</c:v>
                </c:pt>
                <c:pt idx="7">
                  <c:v>148169.17800000001</c:v>
                </c:pt>
                <c:pt idx="8">
                  <c:v>83023.414271584625</c:v>
                </c:pt>
                <c:pt idx="9">
                  <c:v>88845.344000000012</c:v>
                </c:pt>
                <c:pt idx="10">
                  <c:v>108538.99400000001</c:v>
                </c:pt>
                <c:pt idx="11">
                  <c:v>230844.00400000002</c:v>
                </c:pt>
                <c:pt idx="12">
                  <c:v>125243.101</c:v>
                </c:pt>
                <c:pt idx="13">
                  <c:v>90945.64530258294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366623.12</c:v>
                </c:pt>
                <c:pt idx="1">
                  <c:v>300505.18293701252</c:v>
                </c:pt>
                <c:pt idx="2">
                  <c:v>315307.10117647011</c:v>
                </c:pt>
                <c:pt idx="3">
                  <c:v>93453.572</c:v>
                </c:pt>
                <c:pt idx="4">
                  <c:v>178412.495923615</c:v>
                </c:pt>
                <c:pt idx="5">
                  <c:v>236388.64600000001</c:v>
                </c:pt>
                <c:pt idx="6">
                  <c:v>184565.95</c:v>
                </c:pt>
                <c:pt idx="7">
                  <c:v>333047.902</c:v>
                </c:pt>
                <c:pt idx="8">
                  <c:v>198544.19015955649</c:v>
                </c:pt>
                <c:pt idx="9">
                  <c:v>178826.291</c:v>
                </c:pt>
                <c:pt idx="10">
                  <c:v>219603.27899999998</c:v>
                </c:pt>
                <c:pt idx="11">
                  <c:v>704239.85700000008</c:v>
                </c:pt>
                <c:pt idx="12">
                  <c:v>261562.08499999999</c:v>
                </c:pt>
                <c:pt idx="13">
                  <c:v>222626.26811583631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028544"/>
        <c:axId val="162042624"/>
      </c:barChart>
      <c:catAx>
        <c:axId val="16202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042624"/>
        <c:crosses val="autoZero"/>
        <c:auto val="1"/>
        <c:lblAlgn val="ctr"/>
        <c:lblOffset val="100"/>
        <c:noMultiLvlLbl val="0"/>
      </c:catAx>
      <c:valAx>
        <c:axId val="16204262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28544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4.0228220842671745E-3"/>
          <c:y val="0.94723146047422035"/>
          <c:w val="0.9884171905567507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cs-CZ" sz="1000" baseline="0"/>
              <a:t> jednotlivých sektorů národního hospodářství na celkové spotřebě elektřiny v ČR</a:t>
            </a:r>
            <a:endParaRPr lang="cs-CZ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Lbls>
            <c:dLbl>
              <c:idx val="2"/>
              <c:layout>
                <c:manualLayout>
                  <c:x val="7.0052613775642439E-2"/>
                  <c:y val="0.1365198526626603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1.7770999505540824E-2"/>
                  <c:y val="0.1510484956649430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-1.5977669774486589E-2"/>
                  <c:y val="0.1547995384463497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7"/>
              <c:layout>
                <c:manualLayout>
                  <c:x val="0"/>
                  <c:y val="-0.1257419695577136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5575263.2419644268</c:v>
                </c:pt>
                <c:pt idx="1">
                  <c:v>1076993.3667946907</c:v>
                </c:pt>
                <c:pt idx="2">
                  <c:v>161284.32845264487</c:v>
                </c:pt>
                <c:pt idx="3">
                  <c:v>123908.49377598512</c:v>
                </c:pt>
                <c:pt idx="4">
                  <c:v>230331.54299092549</c:v>
                </c:pt>
                <c:pt idx="5">
                  <c:v>3793799.4803124908</c:v>
                </c:pt>
                <c:pt idx="6">
                  <c:v>2991457.8282086775</c:v>
                </c:pt>
                <c:pt idx="7">
                  <c:v>227285.97450015999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0.12308118430835167"/>
          <c:y val="2.19047660113922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92705449405022411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164695.72999999998</c:v>
                </c:pt>
                <c:pt idx="1">
                  <c:v>267480.6292449538</c:v>
                </c:pt>
                <c:pt idx="2">
                  <c:v>525976.98463796102</c:v>
                </c:pt>
                <c:pt idx="3">
                  <c:v>109725.03599999999</c:v>
                </c:pt>
                <c:pt idx="4">
                  <c:v>371514.86511740508</c:v>
                </c:pt>
                <c:pt idx="5">
                  <c:v>336673.67099999997</c:v>
                </c:pt>
                <c:pt idx="6">
                  <c:v>277622.033</c:v>
                </c:pt>
                <c:pt idx="7">
                  <c:v>820604.41000000015</c:v>
                </c:pt>
                <c:pt idx="8">
                  <c:v>383007.51099225308</c:v>
                </c:pt>
                <c:pt idx="9">
                  <c:v>261227.33699999997</c:v>
                </c:pt>
                <c:pt idx="10">
                  <c:v>272443.76399999997</c:v>
                </c:pt>
                <c:pt idx="11">
                  <c:v>743459.071</c:v>
                </c:pt>
                <c:pt idx="12">
                  <c:v>714040.31600000011</c:v>
                </c:pt>
                <c:pt idx="13">
                  <c:v>326791.88397185371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50616.177999999993</c:v>
                </c:pt>
                <c:pt idx="1">
                  <c:v>23951.18603181975</c:v>
                </c:pt>
                <c:pt idx="2">
                  <c:v>72338.645771907599</c:v>
                </c:pt>
                <c:pt idx="3">
                  <c:v>64381.961000000003</c:v>
                </c:pt>
                <c:pt idx="4">
                  <c:v>12921.223637774501</c:v>
                </c:pt>
                <c:pt idx="5">
                  <c:v>75093.764999999985</c:v>
                </c:pt>
                <c:pt idx="6">
                  <c:v>26473.374000000003</c:v>
                </c:pt>
                <c:pt idx="7">
                  <c:v>329275.48099999997</c:v>
                </c:pt>
                <c:pt idx="8">
                  <c:v>33673.812400473085</c:v>
                </c:pt>
                <c:pt idx="9">
                  <c:v>22414.036</c:v>
                </c:pt>
                <c:pt idx="10">
                  <c:v>31630.775000000001</c:v>
                </c:pt>
                <c:pt idx="11">
                  <c:v>95551.442999999985</c:v>
                </c:pt>
                <c:pt idx="12">
                  <c:v>85780.971000000005</c:v>
                </c:pt>
                <c:pt idx="13">
                  <c:v>152890.51495271589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82776.930999999997</c:v>
                </c:pt>
                <c:pt idx="1">
                  <c:v>4360.3853781668895</c:v>
                </c:pt>
                <c:pt idx="2">
                  <c:v>17144.43989550036</c:v>
                </c:pt>
                <c:pt idx="3">
                  <c:v>654.22900000000004</c:v>
                </c:pt>
                <c:pt idx="4">
                  <c:v>1940.650309189296</c:v>
                </c:pt>
                <c:pt idx="5">
                  <c:v>4374.9480000000003</c:v>
                </c:pt>
                <c:pt idx="6">
                  <c:v>2802.3609999999999</c:v>
                </c:pt>
                <c:pt idx="7">
                  <c:v>12242.311</c:v>
                </c:pt>
                <c:pt idx="8">
                  <c:v>2746.4255696942091</c:v>
                </c:pt>
                <c:pt idx="9">
                  <c:v>4301.8799999999992</c:v>
                </c:pt>
                <c:pt idx="10">
                  <c:v>7104.3279999999995</c:v>
                </c:pt>
                <c:pt idx="11">
                  <c:v>9622.8889999999992</c:v>
                </c:pt>
                <c:pt idx="12">
                  <c:v>8092.6320000000005</c:v>
                </c:pt>
                <c:pt idx="13">
                  <c:v>3119.9183000940739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22665.660000000003</c:v>
                </c:pt>
                <c:pt idx="1">
                  <c:v>3480.0328777874329</c:v>
                </c:pt>
                <c:pt idx="2">
                  <c:v>12492.98563962003</c:v>
                </c:pt>
                <c:pt idx="3">
                  <c:v>4738.57</c:v>
                </c:pt>
                <c:pt idx="4">
                  <c:v>3408.755575645253</c:v>
                </c:pt>
                <c:pt idx="5">
                  <c:v>6087.1740000000009</c:v>
                </c:pt>
                <c:pt idx="6">
                  <c:v>5252.9780000000001</c:v>
                </c:pt>
                <c:pt idx="7">
                  <c:v>11282.722</c:v>
                </c:pt>
                <c:pt idx="8">
                  <c:v>10305.88338311884</c:v>
                </c:pt>
                <c:pt idx="9">
                  <c:v>4974.2089999999998</c:v>
                </c:pt>
                <c:pt idx="10">
                  <c:v>5313.82</c:v>
                </c:pt>
                <c:pt idx="11">
                  <c:v>19344.325000000001</c:v>
                </c:pt>
                <c:pt idx="12">
                  <c:v>11123.810000000001</c:v>
                </c:pt>
                <c:pt idx="13">
                  <c:v>3437.5682998135671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 lesnictví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6126.5940000000001</c:v>
                </c:pt>
                <c:pt idx="1">
                  <c:v>22338.648391569692</c:v>
                </c:pt>
                <c:pt idx="2">
                  <c:v>31162.446157591767</c:v>
                </c:pt>
                <c:pt idx="3">
                  <c:v>4043.625</c:v>
                </c:pt>
                <c:pt idx="4">
                  <c:v>26659.978981862212</c:v>
                </c:pt>
                <c:pt idx="5">
                  <c:v>16164.893</c:v>
                </c:pt>
                <c:pt idx="6">
                  <c:v>5091.5349999999999</c:v>
                </c:pt>
                <c:pt idx="7">
                  <c:v>10217.681</c:v>
                </c:pt>
                <c:pt idx="8">
                  <c:v>15974.67641170762</c:v>
                </c:pt>
                <c:pt idx="9">
                  <c:v>18700.738000000001</c:v>
                </c:pt>
                <c:pt idx="10">
                  <c:v>17601.038</c:v>
                </c:pt>
                <c:pt idx="11">
                  <c:v>34597.081000000006</c:v>
                </c:pt>
                <c:pt idx="12">
                  <c:v>9349.8929999999982</c:v>
                </c:pt>
                <c:pt idx="13">
                  <c:v>12302.715048194179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366623.12</c:v>
                </c:pt>
                <c:pt idx="1">
                  <c:v>300505.18293701252</c:v>
                </c:pt>
                <c:pt idx="2">
                  <c:v>315314.65317647014</c:v>
                </c:pt>
                <c:pt idx="3">
                  <c:v>93466.262000000002</c:v>
                </c:pt>
                <c:pt idx="4">
                  <c:v>178419.04592361499</c:v>
                </c:pt>
                <c:pt idx="5">
                  <c:v>236396.546</c:v>
                </c:pt>
                <c:pt idx="6">
                  <c:v>184565.95</c:v>
                </c:pt>
                <c:pt idx="7">
                  <c:v>333066.64199999999</c:v>
                </c:pt>
                <c:pt idx="8">
                  <c:v>198544.19015955649</c:v>
                </c:pt>
                <c:pt idx="9">
                  <c:v>178829.16500000001</c:v>
                </c:pt>
                <c:pt idx="10">
                  <c:v>219603.27899999998</c:v>
                </c:pt>
                <c:pt idx="11">
                  <c:v>704277.09100000013</c:v>
                </c:pt>
                <c:pt idx="12">
                  <c:v>261562.08499999999</c:v>
                </c:pt>
                <c:pt idx="13">
                  <c:v>222626.26811583631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559713.58900000004</c:v>
                </c:pt>
                <c:pt idx="1">
                  <c:v>125517.4009305925</c:v>
                </c:pt>
                <c:pt idx="2">
                  <c:v>289067.03359916556</c:v>
                </c:pt>
                <c:pt idx="3">
                  <c:v>77173.934000000008</c:v>
                </c:pt>
                <c:pt idx="4">
                  <c:v>87623.691234348793</c:v>
                </c:pt>
                <c:pt idx="5">
                  <c:v>190591.52399999998</c:v>
                </c:pt>
                <c:pt idx="6">
                  <c:v>112342.31800000001</c:v>
                </c:pt>
                <c:pt idx="7">
                  <c:v>307092.56799999997</c:v>
                </c:pt>
                <c:pt idx="8">
                  <c:v>152727.365734983</c:v>
                </c:pt>
                <c:pt idx="9">
                  <c:v>109290.68600000002</c:v>
                </c:pt>
                <c:pt idx="10">
                  <c:v>180286.003</c:v>
                </c:pt>
                <c:pt idx="11">
                  <c:v>429554.712</c:v>
                </c:pt>
                <c:pt idx="12">
                  <c:v>269131.42599999998</c:v>
                </c:pt>
                <c:pt idx="13">
                  <c:v>101345.5767095882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100248.554</c:v>
                </c:pt>
                <c:pt idx="1">
                  <c:v>19792.549320526228</c:v>
                </c:pt>
                <c:pt idx="2">
                  <c:v>11989.5775090559</c:v>
                </c:pt>
                <c:pt idx="3">
                  <c:v>13.088000000000001</c:v>
                </c:pt>
                <c:pt idx="4">
                  <c:v>3357.02776336336</c:v>
                </c:pt>
                <c:pt idx="5">
                  <c:v>478.10599999999999</c:v>
                </c:pt>
                <c:pt idx="6">
                  <c:v>0</c:v>
                </c:pt>
                <c:pt idx="7">
                  <c:v>533.82600000000002</c:v>
                </c:pt>
                <c:pt idx="8">
                  <c:v>1763.775896131865</c:v>
                </c:pt>
                <c:pt idx="9">
                  <c:v>1434.1979999999999</c:v>
                </c:pt>
                <c:pt idx="10">
                  <c:v>84.316000000000003</c:v>
                </c:pt>
                <c:pt idx="11">
                  <c:v>604.62699999999995</c:v>
                </c:pt>
                <c:pt idx="12">
                  <c:v>83199.729000000007</c:v>
                </c:pt>
                <c:pt idx="13">
                  <c:v>3786.6000110826199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857472"/>
        <c:axId val="160867456"/>
      </c:barChart>
      <c:catAx>
        <c:axId val="1608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67456"/>
        <c:crosses val="autoZero"/>
        <c:auto val="1"/>
        <c:lblAlgn val="ctr"/>
        <c:lblOffset val="100"/>
        <c:noMultiLvlLbl val="0"/>
      </c:catAx>
      <c:valAx>
        <c:axId val="160867456"/>
        <c:scaling>
          <c:orientation val="minMax"/>
          <c:max val="25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574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netto v</a:t>
            </a:r>
            <a:r>
              <a:rPr lang="cs-CZ" sz="1000" baseline="0"/>
              <a:t> soustavách RDS </a:t>
            </a:r>
            <a:r>
              <a:rPr lang="cs-CZ" sz="1000"/>
              <a:t>celkem (TWh)</a:t>
            </a:r>
          </a:p>
        </c:rich>
      </c:tx>
      <c:layout>
        <c:manualLayout>
          <c:xMode val="edge"/>
          <c:yMode val="edge"/>
          <c:x val="0.15297808168715751"/>
          <c:y val="1.48696571299628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3559911.4510000004</c:v>
                </c:pt>
                <c:pt idx="1">
                  <c:v>3317573.9350000005</c:v>
                </c:pt>
                <c:pt idx="2">
                  <c:v>3418918.26</c:v>
                </c:pt>
                <c:pt idx="3">
                  <c:v>3061561.64</c:v>
                </c:pt>
                <c:pt idx="4">
                  <c:v>2935432.602</c:v>
                </c:pt>
                <c:pt idx="5">
                  <c:v>2713160.108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EG.D, a.s.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1311788.919</c:v>
                </c:pt>
                <c:pt idx="1">
                  <c:v>1221404.2839999991</c:v>
                </c:pt>
                <c:pt idx="2">
                  <c:v>1272219.4080000001</c:v>
                </c:pt>
                <c:pt idx="3">
                  <c:v>1125833.0380000011</c:v>
                </c:pt>
                <c:pt idx="4">
                  <c:v>1097689.2450000001</c:v>
                </c:pt>
                <c:pt idx="5">
                  <c:v>1044914.8560000008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534334.18299999996</c:v>
                </c:pt>
                <c:pt idx="1">
                  <c:v>495800.25800000003</c:v>
                </c:pt>
                <c:pt idx="2">
                  <c:v>510792.56599999999</c:v>
                </c:pt>
                <c:pt idx="3">
                  <c:v>457998.97500000003</c:v>
                </c:pt>
                <c:pt idx="4">
                  <c:v>447681.10400000005</c:v>
                </c:pt>
                <c:pt idx="5">
                  <c:v>445899.299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4119.085</c:v>
                </c:pt>
                <c:pt idx="1">
                  <c:v>4351.83</c:v>
                </c:pt>
                <c:pt idx="2">
                  <c:v>4537.549</c:v>
                </c:pt>
                <c:pt idx="3">
                  <c:v>3974.1349999999998</c:v>
                </c:pt>
                <c:pt idx="4">
                  <c:v>5051.8559999999998</c:v>
                </c:pt>
                <c:pt idx="5">
                  <c:v>4913.6230000000005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248576"/>
        <c:axId val="162250112"/>
      </c:barChart>
      <c:catAx>
        <c:axId val="162248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50112"/>
        <c:crosses val="autoZero"/>
        <c:auto val="1"/>
        <c:lblAlgn val="ctr"/>
        <c:lblOffset val="100"/>
        <c:noMultiLvlLbl val="0"/>
      </c:catAx>
      <c:valAx>
        <c:axId val="1622501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485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213082316"/>
          <c:w val="0.99214092140921406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ČEZ</a:t>
            </a:r>
            <a:r>
              <a:rPr lang="cs-CZ" sz="1000"/>
              <a:t> </a:t>
            </a:r>
            <a:r>
              <a:rPr lang="en-US" sz="1000"/>
              <a:t>Distribuce, a.</a:t>
            </a:r>
            <a:r>
              <a:rPr lang="cs-CZ" sz="1000"/>
              <a:t> </a:t>
            </a:r>
            <a:r>
              <a:rPr lang="en-US" sz="1000"/>
              <a:t>s.</a:t>
            </a:r>
          </a:p>
        </c:rich>
      </c:tx>
      <c:layout>
        <c:manualLayout>
          <c:xMode val="edge"/>
          <c:yMode val="edge"/>
          <c:x val="0.2545750956884151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368272359026323"/>
          <c:y val="0.35470185185185188"/>
          <c:w val="0.29591733295876421"/>
          <c:h val="0.60275648148148153"/>
        </c:manualLayout>
      </c:layout>
      <c:doughnutChart>
        <c:varyColors val="1"/>
        <c:ser>
          <c:idx val="0"/>
          <c:order val="0"/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3158487.8850000002</c:v>
                </c:pt>
                <c:pt idx="1">
                  <c:v>7320613.4869999997</c:v>
                </c:pt>
                <c:pt idx="2">
                  <c:v>2450156.827</c:v>
                </c:pt>
                <c:pt idx="3">
                  <c:v>6077299.7970000003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PREd</a:t>
            </a:r>
            <a:r>
              <a:rPr lang="en-US" sz="1000"/>
              <a:t>istribuce, a.s.</a:t>
            </a:r>
          </a:p>
        </c:rich>
      </c:tx>
      <c:layout>
        <c:manualLayout>
          <c:xMode val="edge"/>
          <c:yMode val="edge"/>
          <c:x val="0.27798051910177896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6173805838430068"/>
          <c:y val="0.3225925925925926"/>
          <c:w val="0.29422059172506049"/>
          <c:h val="0.64670987654320988"/>
        </c:manualLayout>
      </c:layout>
      <c:doughnutChart>
        <c:varyColors val="1"/>
        <c:ser>
          <c:idx val="0"/>
          <c:order val="0"/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51252.896999999997</c:v>
                </c:pt>
                <c:pt idx="1">
                  <c:v>1443866.2110000001</c:v>
                </c:pt>
                <c:pt idx="2">
                  <c:v>585100</c:v>
                </c:pt>
                <c:pt idx="3">
                  <c:v>812287.277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PE (GWh)</a:t>
            </a:r>
            <a:endParaRPr lang="en-US" sz="1000"/>
          </a:p>
        </c:rich>
      </c:tx>
      <c:layout>
        <c:manualLayout>
          <c:xMode val="edge"/>
          <c:yMode val="edge"/>
          <c:x val="0.28383260505240754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220.24517300000008</c:v>
                </c:pt>
                <c:pt idx="1">
                  <c:v>243.12299799999997</c:v>
                </c:pt>
                <c:pt idx="2">
                  <c:v>231.77112299999999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0.95369700000000002</c:v>
                </c:pt>
                <c:pt idx="1">
                  <c:v>1.1543639999999999</c:v>
                </c:pt>
                <c:pt idx="2">
                  <c:v>1.018913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169.32949299999999</c:v>
                </c:pt>
                <c:pt idx="1">
                  <c:v>111.88047200000003</c:v>
                </c:pt>
                <c:pt idx="2">
                  <c:v>134.81637599999999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2244.8483120000001</c:v>
                </c:pt>
                <c:pt idx="1">
                  <c:v>1720.0295820000001</c:v>
                </c:pt>
                <c:pt idx="2">
                  <c:v>1716.7630689999999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6.7126009999999985</c:v>
                </c:pt>
                <c:pt idx="1">
                  <c:v>6.8916409999999999</c:v>
                </c:pt>
                <c:pt idx="2">
                  <c:v>6.6662389999999991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0.69968700000000006</c:v>
                </c:pt>
                <c:pt idx="1">
                  <c:v>0.31146099999999999</c:v>
                </c:pt>
                <c:pt idx="2">
                  <c:v>0.97960000000000003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18.230464000000001</c:v>
                </c:pt>
                <c:pt idx="1">
                  <c:v>16.894183999999999</c:v>
                </c:pt>
                <c:pt idx="2">
                  <c:v>21.313160999999997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64.049622999999997</c:v>
                </c:pt>
                <c:pt idx="1">
                  <c:v>67.364024999999998</c:v>
                </c:pt>
                <c:pt idx="2">
                  <c:v>66.956611000000024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0.43093200000000004</c:v>
                </c:pt>
                <c:pt idx="1">
                  <c:v>0.70491899999999996</c:v>
                </c:pt>
                <c:pt idx="2">
                  <c:v>0.81984100000000004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61.293310000000012</c:v>
                </c:pt>
                <c:pt idx="1">
                  <c:v>36.274882000000005</c:v>
                </c:pt>
                <c:pt idx="2">
                  <c:v>44.149957000000001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8134272"/>
        <c:axId val="158135808"/>
      </c:barChart>
      <c:catAx>
        <c:axId val="1581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35808"/>
        <c:crosses val="autoZero"/>
        <c:auto val="1"/>
        <c:lblAlgn val="ctr"/>
        <c:lblOffset val="100"/>
        <c:noMultiLvlLbl val="0"/>
      </c:catAx>
      <c:valAx>
        <c:axId val="15813580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342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</a:t>
            </a:r>
            <a:r>
              <a:rPr lang="cs-CZ" sz="1000" baseline="0"/>
              <a:t> </a:t>
            </a:r>
          </a:p>
          <a:p>
            <a:pPr>
              <a:defRPr sz="1000"/>
            </a:pPr>
            <a:r>
              <a:rPr lang="cs-CZ" sz="1000"/>
              <a:t>EG.D</a:t>
            </a:r>
            <a:r>
              <a:rPr lang="en-US" sz="1000"/>
              <a:t>, a.s.</a:t>
            </a:r>
          </a:p>
        </c:rich>
      </c:tx>
      <c:layout>
        <c:manualLayout>
          <c:xMode val="edge"/>
          <c:yMode val="edge"/>
          <c:x val="0.30761014873140857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33929526748971195"/>
          <c:w val="0.2835784666787643"/>
          <c:h val="0.62380144032921814"/>
        </c:manualLayout>
      </c:layout>
      <c:doughnutChart>
        <c:varyColors val="1"/>
        <c:ser>
          <c:idx val="0"/>
          <c:order val="0"/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695770.13099999994</c:v>
                </c:pt>
                <c:pt idx="1">
                  <c:v>3012881.1849999996</c:v>
                </c:pt>
                <c:pt idx="2">
                  <c:v>992102.43503277504</c:v>
                </c:pt>
                <c:pt idx="3">
                  <c:v>2373095.9989672257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</a:t>
            </a:r>
            <a:br>
              <a:rPr lang="cs-CZ" sz="1000"/>
            </a:br>
            <a:r>
              <a:rPr lang="cs-CZ" sz="1000"/>
              <a:t>UCED Chomutov s.r.o.</a:t>
            </a:r>
          </a:p>
        </c:rich>
      </c:tx>
      <c:layout>
        <c:manualLayout>
          <c:xMode val="edge"/>
          <c:yMode val="edge"/>
          <c:x val="0.331313852435112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4962107535652224"/>
          <c:y val="0.35158744855967078"/>
          <c:w val="0.28202666222670375"/>
          <c:h val="0.62038786008230451"/>
        </c:manualLayout>
      </c:layout>
      <c:doughnutChart>
        <c:varyColors val="1"/>
        <c:ser>
          <c:idx val="0"/>
          <c:order val="0"/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26470.457000000002</c:v>
                </c:pt>
                <c:pt idx="2">
                  <c:v>477.62100000000004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9168"/>
        <c:axId val="162840960"/>
      </c:barChart>
      <c:catAx>
        <c:axId val="16283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840960"/>
        <c:crosses val="autoZero"/>
        <c:auto val="1"/>
        <c:lblAlgn val="ctr"/>
        <c:lblOffset val="100"/>
        <c:noMultiLvlLbl val="0"/>
      </c:catAx>
      <c:valAx>
        <c:axId val="16284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839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63456"/>
        <c:axId val="162964992"/>
      </c:barChart>
      <c:catAx>
        <c:axId val="1629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964992"/>
        <c:crosses val="autoZero"/>
        <c:auto val="1"/>
        <c:lblAlgn val="ctr"/>
        <c:lblOffset val="100"/>
        <c:noMultiLvlLbl val="0"/>
      </c:catAx>
      <c:valAx>
        <c:axId val="16296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96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3248"/>
        <c:axId val="163334784"/>
      </c:barChart>
      <c:catAx>
        <c:axId val="16333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334784"/>
        <c:crosses val="autoZero"/>
        <c:auto val="1"/>
        <c:lblAlgn val="ctr"/>
        <c:lblOffset val="100"/>
        <c:noMultiLvlLbl val="0"/>
      </c:catAx>
      <c:valAx>
        <c:axId val="16333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333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17937.347999999998</c:v>
                </c:pt>
                <c:pt idx="2">
                  <c:v>0</c:v>
                </c:pt>
                <c:pt idx="3">
                  <c:v>18059.373</c:v>
                </c:pt>
                <c:pt idx="4">
                  <c:v>11208.324999999999</c:v>
                </c:pt>
                <c:pt idx="5">
                  <c:v>0</c:v>
                </c:pt>
                <c:pt idx="6">
                  <c:v>0</c:v>
                </c:pt>
                <c:pt idx="7">
                  <c:v>7475.4409999999953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1.5042772601036113E-2</c:v>
                </c:pt>
                <c:pt idx="1">
                  <c:v>0.12274220688827489</c:v>
                </c:pt>
                <c:pt idx="2">
                  <c:v>0.1387687115219956</c:v>
                </c:pt>
                <c:pt idx="3">
                  <c:v>9.6639836025298506E-2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34048"/>
        <c:axId val="163365632"/>
      </c:barChart>
      <c:catAx>
        <c:axId val="1624340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365632"/>
        <c:crosses val="autoZero"/>
        <c:auto val="1"/>
        <c:lblAlgn val="ctr"/>
        <c:lblOffset val="100"/>
        <c:noMultiLvlLbl val="0"/>
      </c:catAx>
      <c:valAx>
        <c:axId val="163365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3404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1.4720351139180457E-2</c:v>
                </c:pt>
                <c:pt idx="2">
                  <c:v>0</c:v>
                </c:pt>
                <c:pt idx="3">
                  <c:v>2.018898842260871E-2</c:v>
                </c:pt>
                <c:pt idx="4">
                  <c:v>1.0271698337140726E-2</c:v>
                </c:pt>
                <c:pt idx="5">
                  <c:v>0</c:v>
                </c:pt>
                <c:pt idx="6">
                  <c:v>0</c:v>
                </c:pt>
                <c:pt idx="7">
                  <c:v>1.0191090256600073E-2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63936"/>
        <c:axId val="163465472"/>
      </c:barChart>
      <c:catAx>
        <c:axId val="16346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65472"/>
        <c:crosses val="autoZero"/>
        <c:auto val="1"/>
        <c:lblAlgn val="ctr"/>
        <c:lblOffset val="100"/>
        <c:noMultiLvlLbl val="0"/>
      </c:catAx>
      <c:valAx>
        <c:axId val="1634654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63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4311.1940000000004</c:v>
                </c:pt>
                <c:pt idx="1">
                  <c:v>7743.5889999999999</c:v>
                </c:pt>
                <c:pt idx="2">
                  <c:v>5882.5649999999996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6535.0379999999986</c:v>
                </c:pt>
                <c:pt idx="1">
                  <c:v>6294.9900000000007</c:v>
                </c:pt>
                <c:pt idx="2">
                  <c:v>5229.3450000000012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3557.3749999999995</c:v>
                </c:pt>
                <c:pt idx="1">
                  <c:v>4170.4319999999998</c:v>
                </c:pt>
                <c:pt idx="2">
                  <c:v>3480.518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2204.8819999999996</c:v>
                </c:pt>
                <c:pt idx="1">
                  <c:v>2367.6669999999963</c:v>
                </c:pt>
                <c:pt idx="2">
                  <c:v>2902.8919999999998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785344"/>
        <c:axId val="163791232"/>
      </c:barChart>
      <c:catAx>
        <c:axId val="163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91232"/>
        <c:crosses val="autoZero"/>
        <c:auto val="1"/>
        <c:lblAlgn val="ctr"/>
        <c:lblOffset val="100"/>
        <c:noMultiLvlLbl val="0"/>
      </c:catAx>
      <c:valAx>
        <c:axId val="163791232"/>
        <c:scaling>
          <c:orientation val="minMax"/>
          <c:max val="2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85344"/>
        <c:crosses val="autoZero"/>
        <c:crossBetween val="between"/>
        <c:majorUnit val="2000"/>
        <c:min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JE (GWh)</a:t>
            </a:r>
            <a:endParaRPr lang="en-US" sz="1000"/>
          </a:p>
        </c:rich>
      </c:tx>
      <c:layout>
        <c:manualLayout>
          <c:xMode val="edge"/>
          <c:yMode val="edge"/>
          <c:x val="0.30907035436626312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2122.4468700000002</c:v>
                </c:pt>
                <c:pt idx="1">
                  <c:v>2428.0895699999996</c:v>
                </c:pt>
                <c:pt idx="2">
                  <c:v>2405.6819100000002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8152576"/>
        <c:axId val="158154112"/>
      </c:barChart>
      <c:catAx>
        <c:axId val="15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54112"/>
        <c:crosses val="autoZero"/>
        <c:auto val="1"/>
        <c:lblAlgn val="ctr"/>
        <c:lblOffset val="100"/>
        <c:noMultiLvlLbl val="0"/>
      </c:catAx>
      <c:valAx>
        <c:axId val="15815411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525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2.4855412984129644E-3</c:v>
                </c:pt>
                <c:pt idx="2">
                  <c:v>0</c:v>
                </c:pt>
                <c:pt idx="3">
                  <c:v>1.9617157233470933E-2</c:v>
                </c:pt>
                <c:pt idx="4">
                  <c:v>1.8128662575511056E-2</c:v>
                </c:pt>
                <c:pt idx="5">
                  <c:v>0</c:v>
                </c:pt>
                <c:pt idx="6">
                  <c:v>0</c:v>
                </c:pt>
                <c:pt idx="7">
                  <c:v>9.2898165802671705E-3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6192"/>
        <c:axId val="163817728"/>
      </c:barChart>
      <c:catAx>
        <c:axId val="1638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17728"/>
        <c:crosses val="autoZero"/>
        <c:auto val="1"/>
        <c:lblAlgn val="ctr"/>
        <c:lblOffset val="100"/>
        <c:noMultiLvlLbl val="0"/>
      </c:catAx>
      <c:valAx>
        <c:axId val="16381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16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3680"/>
        <c:axId val="163553664"/>
      </c:barChart>
      <c:catAx>
        <c:axId val="1635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53664"/>
        <c:crosses val="autoZero"/>
        <c:auto val="1"/>
        <c:lblAlgn val="ctr"/>
        <c:lblOffset val="100"/>
        <c:noMultiLvlLbl val="0"/>
      </c:catAx>
      <c:valAx>
        <c:axId val="163553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543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>
        <c:manualLayout>
          <c:xMode val="edge"/>
          <c:yMode val="edge"/>
          <c:x val="0.16633276229523536"/>
          <c:y val="4.9382716049382713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3164314.6</c:v>
                </c:pt>
                <c:pt idx="1">
                  <c:v>95862.997999999992</c:v>
                </c:pt>
                <c:pt idx="2">
                  <c:v>0</c:v>
                </c:pt>
                <c:pt idx="3">
                  <c:v>74144.320000000007</c:v>
                </c:pt>
                <c:pt idx="4">
                  <c:v>61936.713000000011</c:v>
                </c:pt>
                <c:pt idx="5">
                  <c:v>0</c:v>
                </c:pt>
                <c:pt idx="6">
                  <c:v>0</c:v>
                </c:pt>
                <c:pt idx="7">
                  <c:v>95178.330999999831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1.8159860667520161E-2</c:v>
                </c:pt>
                <c:pt idx="1">
                  <c:v>4.6671840173143186E-2</c:v>
                </c:pt>
                <c:pt idx="2">
                  <c:v>8.4652613297676968E-2</c:v>
                </c:pt>
                <c:pt idx="3">
                  <c:v>7.9211511821145428E-2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48928"/>
        <c:axId val="163150464"/>
      </c:barChart>
      <c:catAx>
        <c:axId val="1631489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50464"/>
        <c:crosses val="autoZero"/>
        <c:auto val="1"/>
        <c:lblAlgn val="ctr"/>
        <c:lblOffset val="100"/>
        <c:noMultiLvlLbl val="0"/>
      </c:catAx>
      <c:valAx>
        <c:axId val="1631504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4892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2.1438041192306658E-2</c:v>
                </c:pt>
                <c:pt idx="2">
                  <c:v>0</c:v>
                </c:pt>
                <c:pt idx="3">
                  <c:v>5.286515248396826E-2</c:v>
                </c:pt>
                <c:pt idx="4">
                  <c:v>0.14348520374503959</c:v>
                </c:pt>
                <c:pt idx="5">
                  <c:v>0</c:v>
                </c:pt>
                <c:pt idx="6">
                  <c:v>0</c:v>
                </c:pt>
                <c:pt idx="7">
                  <c:v>0.11809548496296339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70944"/>
        <c:axId val="163172736"/>
      </c:barChart>
      <c:catAx>
        <c:axId val="16317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72736"/>
        <c:crosses val="autoZero"/>
        <c:auto val="1"/>
        <c:lblAlgn val="ctr"/>
        <c:lblOffset val="100"/>
        <c:noMultiLvlLbl val="0"/>
      </c:catAx>
      <c:valAx>
        <c:axId val="163172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709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788367.84</c:v>
                </c:pt>
                <c:pt idx="1">
                  <c:v>1018375.4</c:v>
                </c:pt>
                <c:pt idx="2">
                  <c:v>1357571.36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37465.626000000004</c:v>
                </c:pt>
                <c:pt idx="1">
                  <c:v>34996.486999999994</c:v>
                </c:pt>
                <c:pt idx="2">
                  <c:v>23400.884999999998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26096.149000000001</c:v>
                </c:pt>
                <c:pt idx="1">
                  <c:v>25097.228000000003</c:v>
                </c:pt>
                <c:pt idx="2">
                  <c:v>22950.943000000003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14025.863000000005</c:v>
                </c:pt>
                <c:pt idx="1">
                  <c:v>29866.950000000004</c:v>
                </c:pt>
                <c:pt idx="2">
                  <c:v>18043.900000000001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28822.374999999953</c:v>
                </c:pt>
                <c:pt idx="1">
                  <c:v>28632.555999999942</c:v>
                </c:pt>
                <c:pt idx="2">
                  <c:v>37723.399999999929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242752"/>
        <c:axId val="163244288"/>
      </c:barChart>
      <c:catAx>
        <c:axId val="1632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44288"/>
        <c:crosses val="autoZero"/>
        <c:auto val="1"/>
        <c:lblAlgn val="ctr"/>
        <c:lblOffset val="100"/>
        <c:noMultiLvlLbl val="0"/>
      </c:catAx>
      <c:valAx>
        <c:axId val="163244288"/>
        <c:scaling>
          <c:orientation val="minMax"/>
          <c:max val="16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42752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0.45489006250069769</c:v>
                </c:pt>
                <c:pt idx="1">
                  <c:v>1.3283537818337439E-2</c:v>
                </c:pt>
                <c:pt idx="2">
                  <c:v>0</c:v>
                </c:pt>
                <c:pt idx="3">
                  <c:v>8.0539938092467761E-2</c:v>
                </c:pt>
                <c:pt idx="4">
                  <c:v>0.10017819531582724</c:v>
                </c:pt>
                <c:pt idx="5">
                  <c:v>0</c:v>
                </c:pt>
                <c:pt idx="6">
                  <c:v>0</c:v>
                </c:pt>
                <c:pt idx="7">
                  <c:v>0.11827920752848638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261056"/>
        <c:axId val="163287424"/>
      </c:barChart>
      <c:catAx>
        <c:axId val="16326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87424"/>
        <c:crosses val="autoZero"/>
        <c:auto val="1"/>
        <c:lblAlgn val="ctr"/>
        <c:lblOffset val="100"/>
        <c:noMultiLvlLbl val="0"/>
      </c:catAx>
      <c:valAx>
        <c:axId val="16328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34272"/>
        <c:axId val="163735808"/>
      </c:barChart>
      <c:catAx>
        <c:axId val="1637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735808"/>
        <c:crosses val="autoZero"/>
        <c:auto val="1"/>
        <c:lblAlgn val="ctr"/>
        <c:lblOffset val="100"/>
        <c:noMultiLvlLbl val="0"/>
      </c:catAx>
      <c:valAx>
        <c:axId val="16373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734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94261.570999999996</c:v>
                </c:pt>
                <c:pt idx="2">
                  <c:v>25693.7</c:v>
                </c:pt>
                <c:pt idx="3">
                  <c:v>87523.520999999993</c:v>
                </c:pt>
                <c:pt idx="4">
                  <c:v>21053.922000000002</c:v>
                </c:pt>
                <c:pt idx="5">
                  <c:v>0</c:v>
                </c:pt>
                <c:pt idx="6">
                  <c:v>3925.3689999999997</c:v>
                </c:pt>
                <c:pt idx="7">
                  <c:v>188206.37900000028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6.2912261252139876E-2</c:v>
                </c:pt>
                <c:pt idx="1">
                  <c:v>0.11640998515669937</c:v>
                </c:pt>
                <c:pt idx="2">
                  <c:v>8.5134752434404173E-2</c:v>
                </c:pt>
                <c:pt idx="3">
                  <c:v>8.3113215978594793E-2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774784"/>
        <c:axId val="160780672"/>
      </c:barChart>
      <c:catAx>
        <c:axId val="160774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80672"/>
        <c:crosses val="autoZero"/>
        <c:auto val="1"/>
        <c:lblAlgn val="ctr"/>
        <c:lblOffset val="100"/>
        <c:noMultiLvlLbl val="0"/>
      </c:catAx>
      <c:valAx>
        <c:axId val="1607806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7478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PSE (GWh)</a:t>
            </a:r>
            <a:endParaRPr lang="en-US" sz="1000"/>
          </a:p>
        </c:rich>
      </c:tx>
      <c:layout>
        <c:manualLayout>
          <c:xMode val="edge"/>
          <c:yMode val="edge"/>
          <c:x val="0.28383260505240754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9.9737000000000006E-2</c:v>
                </c:pt>
                <c:pt idx="1">
                  <c:v>0.12167600000000001</c:v>
                </c:pt>
                <c:pt idx="2">
                  <c:v>0.14711399999999999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217.06636900000018</c:v>
                </c:pt>
                <c:pt idx="1">
                  <c:v>220.52246000000011</c:v>
                </c:pt>
                <c:pt idx="2">
                  <c:v>206.65168799999989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1.676E-3</c:v>
                </c:pt>
                <c:pt idx="1">
                  <c:v>1.0280000000000001E-3</c:v>
                </c:pt>
                <c:pt idx="2">
                  <c:v>1.178E-3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20.581087</c:v>
                </c:pt>
                <c:pt idx="1">
                  <c:v>22.425716999999999</c:v>
                </c:pt>
                <c:pt idx="2">
                  <c:v>20.187752999999997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0.71352899999999986</c:v>
                </c:pt>
                <c:pt idx="1">
                  <c:v>0.74436500000000005</c:v>
                </c:pt>
                <c:pt idx="2">
                  <c:v>0.70840299999999989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94.655107999999942</c:v>
                </c:pt>
                <c:pt idx="1">
                  <c:v>68.67771299999994</c:v>
                </c:pt>
                <c:pt idx="2">
                  <c:v>47.284124000000041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659840"/>
        <c:axId val="158200576"/>
      </c:barChart>
      <c:catAx>
        <c:axId val="15465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200576"/>
        <c:crosses val="autoZero"/>
        <c:auto val="1"/>
        <c:lblAlgn val="ctr"/>
        <c:lblOffset val="100"/>
        <c:noMultiLvlLbl val="0"/>
      </c:catAx>
      <c:valAx>
        <c:axId val="15820057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6598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2.251734123831646E-2</c:v>
                </c:pt>
                <c:pt idx="2">
                  <c:v>8.690869086908691E-2</c:v>
                </c:pt>
                <c:pt idx="3">
                  <c:v>7.9269458590934233E-2</c:v>
                </c:pt>
                <c:pt idx="4">
                  <c:v>3.1026835357297562E-2</c:v>
                </c:pt>
                <c:pt idx="5">
                  <c:v>0</c:v>
                </c:pt>
                <c:pt idx="6">
                  <c:v>2.477855977825336E-2</c:v>
                </c:pt>
                <c:pt idx="7">
                  <c:v>0.21812286286192828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09344"/>
        <c:axId val="160810880"/>
      </c:barChart>
      <c:catAx>
        <c:axId val="1608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10880"/>
        <c:crosses val="autoZero"/>
        <c:auto val="1"/>
        <c:lblAlgn val="ctr"/>
        <c:lblOffset val="100"/>
        <c:noMultiLvlLbl val="0"/>
      </c:catAx>
      <c:valAx>
        <c:axId val="1608108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093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29639.616000000002</c:v>
                </c:pt>
                <c:pt idx="1">
                  <c:v>24043.559999999998</c:v>
                </c:pt>
                <c:pt idx="2">
                  <c:v>40578.394999999997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25506.2</c:v>
                </c:pt>
                <c:pt idx="1">
                  <c:v>16.8</c:v>
                </c:pt>
                <c:pt idx="2">
                  <c:v>170.7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31982.738999999987</c:v>
                </c:pt>
                <c:pt idx="1">
                  <c:v>29616.721000000005</c:v>
                </c:pt>
                <c:pt idx="2">
                  <c:v>25924.060999999998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6916.0850000000009</c:v>
                </c:pt>
                <c:pt idx="1">
                  <c:v>8179.1559999999999</c:v>
                </c:pt>
                <c:pt idx="2">
                  <c:v>5958.6809999999996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1634.479</c:v>
                </c:pt>
                <c:pt idx="1">
                  <c:v>1612.0329999999997</c:v>
                </c:pt>
                <c:pt idx="2">
                  <c:v>678.85699999999997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54862.959000000046</c:v>
                </c:pt>
                <c:pt idx="1">
                  <c:v>58121.93400000003</c:v>
                </c:pt>
                <c:pt idx="2">
                  <c:v>75221.486000000208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698368"/>
        <c:axId val="164712448"/>
      </c:barChart>
      <c:catAx>
        <c:axId val="164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12448"/>
        <c:crosses val="autoZero"/>
        <c:auto val="1"/>
        <c:lblAlgn val="ctr"/>
        <c:lblOffset val="100"/>
        <c:noMultiLvlLbl val="0"/>
      </c:catAx>
      <c:valAx>
        <c:axId val="164712448"/>
        <c:scaling>
          <c:orientation val="minMax"/>
          <c:max val="16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9836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1.3061631383512538E-2</c:v>
                </c:pt>
                <c:pt idx="2">
                  <c:v>1.8894457346893361E-2</c:v>
                </c:pt>
                <c:pt idx="3">
                  <c:v>9.5073216167803551E-2</c:v>
                </c:pt>
                <c:pt idx="4">
                  <c:v>3.40532102547998E-2</c:v>
                </c:pt>
                <c:pt idx="5">
                  <c:v>0</c:v>
                </c:pt>
                <c:pt idx="6">
                  <c:v>2.5382001689577594E-2</c:v>
                </c:pt>
                <c:pt idx="7">
                  <c:v>0.23388623362103328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37408"/>
        <c:axId val="164738944"/>
      </c:barChart>
      <c:catAx>
        <c:axId val="1647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38944"/>
        <c:crosses val="autoZero"/>
        <c:auto val="1"/>
        <c:lblAlgn val="ctr"/>
        <c:lblOffset val="100"/>
        <c:noMultiLvlLbl val="0"/>
      </c:catAx>
      <c:valAx>
        <c:axId val="16473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3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88480"/>
        <c:axId val="164790272"/>
      </c:barChart>
      <c:catAx>
        <c:axId val="16478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90272"/>
        <c:crosses val="autoZero"/>
        <c:auto val="1"/>
        <c:lblAlgn val="ctr"/>
        <c:lblOffset val="100"/>
        <c:noMultiLvlLbl val="0"/>
      </c:catAx>
      <c:valAx>
        <c:axId val="16479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788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327747.91899999999</c:v>
                </c:pt>
                <c:pt idx="2">
                  <c:v>574161.37</c:v>
                </c:pt>
                <c:pt idx="3">
                  <c:v>15337.004000000001</c:v>
                </c:pt>
                <c:pt idx="4">
                  <c:v>8325.482</c:v>
                </c:pt>
                <c:pt idx="5">
                  <c:v>0</c:v>
                </c:pt>
                <c:pt idx="6">
                  <c:v>28319.776999999995</c:v>
                </c:pt>
                <c:pt idx="7">
                  <c:v>4712.0839999999989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1.3855926507119254E-2</c:v>
                </c:pt>
                <c:pt idx="1">
                  <c:v>2.0525717157520874E-2</c:v>
                </c:pt>
                <c:pt idx="2">
                  <c:v>3.1406599279768216E-2</c:v>
                </c:pt>
                <c:pt idx="3">
                  <c:v>2.4633847079961645E-2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69280"/>
        <c:axId val="164073472"/>
      </c:barChart>
      <c:catAx>
        <c:axId val="1639692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73472"/>
        <c:crosses val="autoZero"/>
        <c:auto val="1"/>
        <c:lblAlgn val="ctr"/>
        <c:lblOffset val="100"/>
        <c:noMultiLvlLbl val="0"/>
      </c:catAx>
      <c:valAx>
        <c:axId val="1640734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96928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5.3711868778129279E-2</c:v>
                </c:pt>
                <c:pt idx="2">
                  <c:v>0.29336266960029334</c:v>
                </c:pt>
                <c:pt idx="3">
                  <c:v>2.3029365988251966E-2</c:v>
                </c:pt>
                <c:pt idx="4">
                  <c:v>7.0864269002708325E-3</c:v>
                </c:pt>
                <c:pt idx="5">
                  <c:v>0</c:v>
                </c:pt>
                <c:pt idx="6">
                  <c:v>0.20007990232588826</c:v>
                </c:pt>
                <c:pt idx="7">
                  <c:v>6.2142780453384337E-3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85760"/>
        <c:axId val="164087296"/>
      </c:barChart>
      <c:catAx>
        <c:axId val="16408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87296"/>
        <c:crosses val="autoZero"/>
        <c:auto val="1"/>
        <c:lblAlgn val="ctr"/>
        <c:lblOffset val="100"/>
        <c:noMultiLvlLbl val="0"/>
      </c:catAx>
      <c:valAx>
        <c:axId val="164087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085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105447.80699999999</c:v>
                </c:pt>
                <c:pt idx="1">
                  <c:v>98872.358999999997</c:v>
                </c:pt>
                <c:pt idx="2">
                  <c:v>123427.753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188602.09</c:v>
                </c:pt>
                <c:pt idx="1">
                  <c:v>198283.09</c:v>
                </c:pt>
                <c:pt idx="2">
                  <c:v>187276.19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7031.8909999999996</c:v>
                </c:pt>
                <c:pt idx="1">
                  <c:v>4879.652</c:v>
                </c:pt>
                <c:pt idx="2">
                  <c:v>3425.4610000000007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2865.5650000000005</c:v>
                </c:pt>
                <c:pt idx="1">
                  <c:v>3287.6029999999996</c:v>
                </c:pt>
                <c:pt idx="2">
                  <c:v>2172.3140000000008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9725.6380000000008</c:v>
                </c:pt>
                <c:pt idx="1">
                  <c:v>13776.593999999997</c:v>
                </c:pt>
                <c:pt idx="2">
                  <c:v>4817.5450000000001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1427.2259999999999</c:v>
                </c:pt>
                <c:pt idx="1">
                  <c:v>1535.9609999999993</c:v>
                </c:pt>
                <c:pt idx="2">
                  <c:v>1748.8969999999995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145024"/>
        <c:axId val="164146560"/>
      </c:barChart>
      <c:catAx>
        <c:axId val="1641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146560"/>
        <c:crosses val="autoZero"/>
        <c:auto val="1"/>
        <c:lblAlgn val="ctr"/>
        <c:lblOffset val="100"/>
        <c:noMultiLvlLbl val="0"/>
      </c:catAx>
      <c:valAx>
        <c:axId val="164146560"/>
        <c:scaling>
          <c:orientation val="minMax"/>
          <c:max val="3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1450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4.5415352823806904E-2</c:v>
                </c:pt>
                <c:pt idx="2">
                  <c:v>0.4222228606895409</c:v>
                </c:pt>
                <c:pt idx="3">
                  <c:v>1.6659959288640454E-2</c:v>
                </c:pt>
                <c:pt idx="4">
                  <c:v>1.3465870587843496E-2</c:v>
                </c:pt>
                <c:pt idx="5">
                  <c:v>0</c:v>
                </c:pt>
                <c:pt idx="6">
                  <c:v>0.18311975961048774</c:v>
                </c:pt>
                <c:pt idx="7">
                  <c:v>5.8557610274513122E-3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07648"/>
        <c:axId val="164509184"/>
      </c:barChart>
      <c:catAx>
        <c:axId val="16450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9184"/>
        <c:crosses val="autoZero"/>
        <c:auto val="1"/>
        <c:lblAlgn val="ctr"/>
        <c:lblOffset val="100"/>
        <c:noMultiLvlLbl val="0"/>
      </c:catAx>
      <c:valAx>
        <c:axId val="1645091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07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62816"/>
        <c:axId val="164564352"/>
      </c:barChart>
      <c:catAx>
        <c:axId val="164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64352"/>
        <c:crosses val="autoZero"/>
        <c:auto val="1"/>
        <c:lblAlgn val="ctr"/>
        <c:lblOffset val="100"/>
        <c:noMultiLvlLbl val="0"/>
      </c:catAx>
      <c:valAx>
        <c:axId val="16456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62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PPE (GWh)</a:t>
            </a:r>
            <a:endParaRPr lang="en-US" sz="1000"/>
          </a:p>
        </c:rich>
      </c:tx>
      <c:layout>
        <c:manualLayout>
          <c:xMode val="edge"/>
          <c:yMode val="edge"/>
          <c:x val="0.30907035436626312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617.96953000000008</c:v>
                </c:pt>
                <c:pt idx="1">
                  <c:v>250.16167999999999</c:v>
                </c:pt>
                <c:pt idx="2">
                  <c:v>491.72260999999997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795392"/>
        <c:axId val="154801280"/>
      </c:barChart>
      <c:catAx>
        <c:axId val="1547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4801280"/>
        <c:crosses val="autoZero"/>
        <c:auto val="1"/>
        <c:lblAlgn val="ctr"/>
        <c:lblOffset val="100"/>
        <c:noMultiLvlLbl val="0"/>
      </c:catAx>
      <c:valAx>
        <c:axId val="1548012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7953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3791903.75</c:v>
                </c:pt>
                <c:pt idx="1">
                  <c:v>15291.624</c:v>
                </c:pt>
                <c:pt idx="2">
                  <c:v>0</c:v>
                </c:pt>
                <c:pt idx="3">
                  <c:v>124033.88999999997</c:v>
                </c:pt>
                <c:pt idx="4">
                  <c:v>22124.684000000001</c:v>
                </c:pt>
                <c:pt idx="5">
                  <c:v>114068.73</c:v>
                </c:pt>
                <c:pt idx="6">
                  <c:v>5341.4129999999996</c:v>
                </c:pt>
                <c:pt idx="7">
                  <c:v>35181.629000000037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5.5707621105711445E-2</c:v>
                </c:pt>
                <c:pt idx="1">
                  <c:v>5.4092707296748026E-2</c:v>
                </c:pt>
                <c:pt idx="2">
                  <c:v>4.5070475986492602E-2</c:v>
                </c:pt>
                <c:pt idx="3">
                  <c:v>4.7028551693418554E-2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29216"/>
        <c:axId val="165131008"/>
      </c:barChart>
      <c:catAx>
        <c:axId val="165129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31008"/>
        <c:crosses val="autoZero"/>
        <c:auto val="1"/>
        <c:lblAlgn val="ctr"/>
        <c:lblOffset val="100"/>
        <c:noMultiLvlLbl val="0"/>
      </c:catAx>
      <c:valAx>
        <c:axId val="1651310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292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1.5184031254825861E-3</c:v>
                </c:pt>
                <c:pt idx="2">
                  <c:v>0</c:v>
                </c:pt>
                <c:pt idx="3">
                  <c:v>8.6205407717027296E-2</c:v>
                </c:pt>
                <c:pt idx="4">
                  <c:v>1.4879663240820901E-2</c:v>
                </c:pt>
                <c:pt idx="5">
                  <c:v>0.40546308151941957</c:v>
                </c:pt>
                <c:pt idx="6">
                  <c:v>3.2143597914525715E-2</c:v>
                </c:pt>
                <c:pt idx="7">
                  <c:v>4.4057983457008836E-2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84256"/>
        <c:axId val="165185792"/>
      </c:barChart>
      <c:catAx>
        <c:axId val="16518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85792"/>
        <c:crosses val="autoZero"/>
        <c:auto val="1"/>
        <c:lblAlgn val="ctr"/>
        <c:lblOffset val="100"/>
        <c:noMultiLvlLbl val="0"/>
      </c:catAx>
      <c:valAx>
        <c:axId val="1651857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842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1334079.03</c:v>
                </c:pt>
                <c:pt idx="1">
                  <c:v>1409714.17</c:v>
                </c:pt>
                <c:pt idx="2">
                  <c:v>1048110.55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6105.5419999999995</c:v>
                </c:pt>
                <c:pt idx="1">
                  <c:v>4885.2599999999993</c:v>
                </c:pt>
                <c:pt idx="2">
                  <c:v>4300.8219999999992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43039.596999999994</c:v>
                </c:pt>
                <c:pt idx="1">
                  <c:v>42763.664999999994</c:v>
                </c:pt>
                <c:pt idx="2">
                  <c:v>38230.627999999982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7412.4240000000009</c:v>
                </c:pt>
                <c:pt idx="1">
                  <c:v>9081.8090000000011</c:v>
                </c:pt>
                <c:pt idx="2">
                  <c:v>5630.4510000000018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39076.04</c:v>
                </c:pt>
                <c:pt idx="1">
                  <c:v>37016.49</c:v>
                </c:pt>
                <c:pt idx="2">
                  <c:v>37976.199999999997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2118.8869999999997</c:v>
                </c:pt>
                <c:pt idx="1">
                  <c:v>2298.9139999999998</c:v>
                </c:pt>
                <c:pt idx="2">
                  <c:v>923.61200000000008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10350.945000000038</c:v>
                </c:pt>
                <c:pt idx="1">
                  <c:v>10731.365000000009</c:v>
                </c:pt>
                <c:pt idx="2">
                  <c:v>14099.318999999989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493376"/>
        <c:axId val="165507456"/>
      </c:barChart>
      <c:catAx>
        <c:axId val="165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07456"/>
        <c:crosses val="autoZero"/>
        <c:auto val="1"/>
        <c:lblAlgn val="ctr"/>
        <c:lblOffset val="100"/>
        <c:noMultiLvlLbl val="0"/>
      </c:catAx>
      <c:valAx>
        <c:axId val="16550745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9337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0.54510993749930237</c:v>
                </c:pt>
                <c:pt idx="1">
                  <c:v>2.1189287832182801E-3</c:v>
                </c:pt>
                <c:pt idx="2">
                  <c:v>0</c:v>
                </c:pt>
                <c:pt idx="3">
                  <c:v>0.1347329346599706</c:v>
                </c:pt>
                <c:pt idx="4">
                  <c:v>3.5785091066310823E-2</c:v>
                </c:pt>
                <c:pt idx="5">
                  <c:v>0.49779588131574432</c:v>
                </c:pt>
                <c:pt idx="6">
                  <c:v>3.4538346277950362E-2</c:v>
                </c:pt>
                <c:pt idx="7">
                  <c:v>4.3720615332929369E-2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32416"/>
        <c:axId val="165533952"/>
      </c:barChart>
      <c:catAx>
        <c:axId val="16553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3952"/>
        <c:crosses val="autoZero"/>
        <c:auto val="1"/>
        <c:lblAlgn val="ctr"/>
        <c:lblOffset val="100"/>
        <c:noMultiLvlLbl val="0"/>
      </c:catAx>
      <c:valAx>
        <c:axId val="1655339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2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5440"/>
        <c:axId val="165331328"/>
      </c:barChart>
      <c:catAx>
        <c:axId val="16532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31328"/>
        <c:crosses val="autoZero"/>
        <c:auto val="1"/>
        <c:lblAlgn val="ctr"/>
        <c:lblOffset val="100"/>
        <c:noMultiLvlLbl val="0"/>
      </c:catAx>
      <c:valAx>
        <c:axId val="165331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325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115578.798</c:v>
                </c:pt>
                <c:pt idx="2">
                  <c:v>0</c:v>
                </c:pt>
                <c:pt idx="3">
                  <c:v>79621.481</c:v>
                </c:pt>
                <c:pt idx="4">
                  <c:v>33062.591000000008</c:v>
                </c:pt>
                <c:pt idx="5">
                  <c:v>0</c:v>
                </c:pt>
                <c:pt idx="6">
                  <c:v>4945.482</c:v>
                </c:pt>
                <c:pt idx="7">
                  <c:v>35088.064999999959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6.2601570356365654E-2</c:v>
                </c:pt>
                <c:pt idx="1">
                  <c:v>6.0207197669983108E-2</c:v>
                </c:pt>
                <c:pt idx="2">
                  <c:v>6.3303875364389417E-2</c:v>
                </c:pt>
                <c:pt idx="3">
                  <c:v>6.2310745671692327E-2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50496"/>
        <c:axId val="165452032"/>
      </c:barChart>
      <c:catAx>
        <c:axId val="165450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452032"/>
        <c:crosses val="autoZero"/>
        <c:auto val="1"/>
        <c:lblAlgn val="ctr"/>
        <c:lblOffset val="100"/>
        <c:noMultiLvlLbl val="0"/>
      </c:catAx>
      <c:valAx>
        <c:axId val="1654520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5049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1.8168996874835829E-2</c:v>
                </c:pt>
                <c:pt idx="2">
                  <c:v>0</c:v>
                </c:pt>
                <c:pt idx="3">
                  <c:v>6.0067354881686963E-2</c:v>
                </c:pt>
                <c:pt idx="4">
                  <c:v>2.7790599577437729E-2</c:v>
                </c:pt>
                <c:pt idx="5">
                  <c:v>0</c:v>
                </c:pt>
                <c:pt idx="6">
                  <c:v>3.0065017866065778E-2</c:v>
                </c:pt>
                <c:pt idx="7">
                  <c:v>4.4573579511697138E-2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08384"/>
        <c:axId val="165814272"/>
      </c:barChart>
      <c:catAx>
        <c:axId val="16580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14272"/>
        <c:crosses val="autoZero"/>
        <c:auto val="1"/>
        <c:lblAlgn val="ctr"/>
        <c:lblOffset val="100"/>
        <c:noMultiLvlLbl val="0"/>
      </c:catAx>
      <c:valAx>
        <c:axId val="1658142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08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46391.150999999998</c:v>
                </c:pt>
                <c:pt idx="1">
                  <c:v>32213.006999999998</c:v>
                </c:pt>
                <c:pt idx="2">
                  <c:v>36974.639999999999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28538.911</c:v>
                </c:pt>
                <c:pt idx="1">
                  <c:v>27160.840000000007</c:v>
                </c:pt>
                <c:pt idx="2">
                  <c:v>23921.73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10840.752000000008</c:v>
                </c:pt>
                <c:pt idx="1">
                  <c:v>15326.684999999998</c:v>
                </c:pt>
                <c:pt idx="2">
                  <c:v>6895.1540000000014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1786.3720000000001</c:v>
                </c:pt>
                <c:pt idx="1">
                  <c:v>2330.2460000000001</c:v>
                </c:pt>
                <c:pt idx="2">
                  <c:v>828.86400000000003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10101.008999999998</c:v>
                </c:pt>
                <c:pt idx="1">
                  <c:v>11177.444999999983</c:v>
                </c:pt>
                <c:pt idx="2">
                  <c:v>13809.610999999974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867904"/>
        <c:axId val="165869440"/>
      </c:barChart>
      <c:catAx>
        <c:axId val="165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69440"/>
        <c:crosses val="autoZero"/>
        <c:auto val="1"/>
        <c:lblAlgn val="ctr"/>
        <c:lblOffset val="100"/>
        <c:noMultiLvlLbl val="0"/>
      </c:catAx>
      <c:valAx>
        <c:axId val="165869440"/>
        <c:scaling>
          <c:orientation val="minMax"/>
          <c:max val="1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67904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55680"/>
        <c:axId val="158285824"/>
      </c:barChart>
      <c:catAx>
        <c:axId val="1548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855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1.6015515540531954E-2</c:v>
                </c:pt>
                <c:pt idx="2">
                  <c:v>0</c:v>
                </c:pt>
                <c:pt idx="3">
                  <c:v>8.6489553759082252E-2</c:v>
                </c:pt>
                <c:pt idx="4">
                  <c:v>5.347637190312815E-2</c:v>
                </c:pt>
                <c:pt idx="5">
                  <c:v>0</c:v>
                </c:pt>
                <c:pt idx="6">
                  <c:v>3.1978199369225059E-2</c:v>
                </c:pt>
                <c:pt idx="7">
                  <c:v>4.3604342273116999E-2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87200"/>
        <c:axId val="165593088"/>
      </c:barChart>
      <c:catAx>
        <c:axId val="1655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93088"/>
        <c:crosses val="autoZero"/>
        <c:auto val="1"/>
        <c:lblAlgn val="ctr"/>
        <c:lblOffset val="100"/>
        <c:noMultiLvlLbl val="0"/>
      </c:catAx>
      <c:valAx>
        <c:axId val="1655930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72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0816"/>
        <c:axId val="165652352"/>
      </c:barChart>
      <c:catAx>
        <c:axId val="16565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652352"/>
        <c:crosses val="autoZero"/>
        <c:auto val="1"/>
        <c:lblAlgn val="ctr"/>
        <c:lblOffset val="100"/>
        <c:noMultiLvlLbl val="0"/>
      </c:catAx>
      <c:valAx>
        <c:axId val="16565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650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6338.2509999999993</c:v>
                </c:pt>
                <c:pt idx="2">
                  <c:v>0</c:v>
                </c:pt>
                <c:pt idx="3">
                  <c:v>28440.386999999999</c:v>
                </c:pt>
                <c:pt idx="4">
                  <c:v>26120.862999999998</c:v>
                </c:pt>
                <c:pt idx="5">
                  <c:v>0</c:v>
                </c:pt>
                <c:pt idx="6">
                  <c:v>21922.812999999998</c:v>
                </c:pt>
                <c:pt idx="7">
                  <c:v>40071.546999999977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6.8055620475980195E-3</c:v>
                </c:pt>
                <c:pt idx="1">
                  <c:v>5.6504412881204912E-2</c:v>
                </c:pt>
                <c:pt idx="2">
                  <c:v>4.5804407712844129E-2</c:v>
                </c:pt>
                <c:pt idx="3">
                  <c:v>4.8650568310731314E-2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87520"/>
        <c:axId val="165789056"/>
      </c:barChart>
      <c:catAx>
        <c:axId val="1657875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89056"/>
        <c:crosses val="autoZero"/>
        <c:auto val="1"/>
        <c:lblAlgn val="ctr"/>
        <c:lblOffset val="100"/>
        <c:noMultiLvlLbl val="0"/>
      </c:catAx>
      <c:valAx>
        <c:axId val="165789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8752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4.810929955247905E-4</c:v>
                </c:pt>
                <c:pt idx="2">
                  <c:v>0</c:v>
                </c:pt>
                <c:pt idx="3">
                  <c:v>4.1242528974318411E-2</c:v>
                </c:pt>
                <c:pt idx="4">
                  <c:v>2.3711068913572074E-2</c:v>
                </c:pt>
                <c:pt idx="5">
                  <c:v>0</c:v>
                </c:pt>
                <c:pt idx="6">
                  <c:v>0.14760334269848296</c:v>
                </c:pt>
                <c:pt idx="7">
                  <c:v>5.416212290501158E-2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80576"/>
        <c:axId val="166282368"/>
      </c:barChart>
      <c:catAx>
        <c:axId val="16628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368"/>
        <c:crosses val="autoZero"/>
        <c:auto val="1"/>
        <c:lblAlgn val="ctr"/>
        <c:lblOffset val="100"/>
        <c:noMultiLvlLbl val="0"/>
      </c:catAx>
      <c:valAx>
        <c:axId val="166282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0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2381.9609999999998</c:v>
                </c:pt>
                <c:pt idx="1">
                  <c:v>1236.0899999999999</c:v>
                </c:pt>
                <c:pt idx="2">
                  <c:v>2720.2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12120.676000000001</c:v>
                </c:pt>
                <c:pt idx="1">
                  <c:v>9181.3849999999966</c:v>
                </c:pt>
                <c:pt idx="2">
                  <c:v>7138.3260000000018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10163.406000000001</c:v>
                </c:pt>
                <c:pt idx="1">
                  <c:v>11662.276999999998</c:v>
                </c:pt>
                <c:pt idx="2">
                  <c:v>4295.1800000000012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7499.1889999999994</c:v>
                </c:pt>
                <c:pt idx="1">
                  <c:v>10875.301999999998</c:v>
                </c:pt>
                <c:pt idx="2">
                  <c:v>3548.322000000001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11245.91</c:v>
                </c:pt>
                <c:pt idx="1">
                  <c:v>12885.107999999986</c:v>
                </c:pt>
                <c:pt idx="2">
                  <c:v>15940.528999999993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352384"/>
        <c:axId val="166353920"/>
      </c:barChart>
      <c:catAx>
        <c:axId val="1663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53920"/>
        <c:crosses val="autoZero"/>
        <c:auto val="1"/>
        <c:lblAlgn val="ctr"/>
        <c:lblOffset val="100"/>
        <c:noMultiLvlLbl val="0"/>
      </c:catAx>
      <c:valAx>
        <c:axId val="1663539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5238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8.782783620079886E-4</c:v>
                </c:pt>
                <c:pt idx="2">
                  <c:v>0</c:v>
                </c:pt>
                <c:pt idx="3">
                  <c:v>3.0893627567234072E-2</c:v>
                </c:pt>
                <c:pt idx="4">
                  <c:v>4.224862425992746E-2</c:v>
                </c:pt>
                <c:pt idx="5">
                  <c:v>0</c:v>
                </c:pt>
                <c:pt idx="6">
                  <c:v>0.14175606843746247</c:v>
                </c:pt>
                <c:pt idx="7">
                  <c:v>4.9797372719222209E-2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366592"/>
        <c:axId val="166380672"/>
      </c:barChart>
      <c:catAx>
        <c:axId val="16636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80672"/>
        <c:crosses val="autoZero"/>
        <c:auto val="1"/>
        <c:lblAlgn val="ctr"/>
        <c:lblOffset val="100"/>
        <c:noMultiLvlLbl val="0"/>
      </c:catAx>
      <c:valAx>
        <c:axId val="166380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665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2016"/>
        <c:axId val="166423552"/>
      </c:barChart>
      <c:catAx>
        <c:axId val="16642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423552"/>
        <c:crosses val="autoZero"/>
        <c:auto val="1"/>
        <c:lblAlgn val="ctr"/>
        <c:lblOffset val="100"/>
        <c:noMultiLvlLbl val="0"/>
      </c:catAx>
      <c:valAx>
        <c:axId val="166423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220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708646.37600000005</c:v>
                </c:pt>
                <c:pt idx="2">
                  <c:v>0</c:v>
                </c:pt>
                <c:pt idx="3">
                  <c:v>115818.25400000003</c:v>
                </c:pt>
                <c:pt idx="4">
                  <c:v>21149.197</c:v>
                </c:pt>
                <c:pt idx="5">
                  <c:v>0</c:v>
                </c:pt>
                <c:pt idx="6">
                  <c:v>15856.958000000001</c:v>
                </c:pt>
                <c:pt idx="7">
                  <c:v>21837.826000000005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0.23215146370489007</c:v>
                </c:pt>
                <c:pt idx="1">
                  <c:v>0.10881047246151569</c:v>
                </c:pt>
                <c:pt idx="2">
                  <c:v>8.5600524222869359E-2</c:v>
                </c:pt>
                <c:pt idx="3">
                  <c:v>8.7789593405483229E-2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713728"/>
        <c:axId val="160719616"/>
      </c:barChart>
      <c:catAx>
        <c:axId val="160713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19616"/>
        <c:crosses val="autoZero"/>
        <c:auto val="1"/>
        <c:lblAlgn val="ctr"/>
        <c:lblOffset val="100"/>
        <c:noMultiLvlLbl val="0"/>
      </c:catAx>
      <c:valAx>
        <c:axId val="160719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1372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99296"/>
        <c:axId val="159409280"/>
      </c:barChart>
      <c:catAx>
        <c:axId val="15939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409280"/>
        <c:crosses val="autoZero"/>
        <c:auto val="1"/>
        <c:lblAlgn val="ctr"/>
        <c:lblOffset val="100"/>
        <c:noMultiLvlLbl val="0"/>
      </c:catAx>
      <c:valAx>
        <c:axId val="159409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399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0.12760964343198117</c:v>
                </c:pt>
                <c:pt idx="2">
                  <c:v>0</c:v>
                </c:pt>
                <c:pt idx="3">
                  <c:v>9.5513992174826617E-2</c:v>
                </c:pt>
                <c:pt idx="4">
                  <c:v>1.6138005867737445E-2</c:v>
                </c:pt>
                <c:pt idx="5">
                  <c:v>0</c:v>
                </c:pt>
                <c:pt idx="6">
                  <c:v>8.3673527110222745E-2</c:v>
                </c:pt>
                <c:pt idx="7">
                  <c:v>2.9417042562435526E-2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748288"/>
        <c:axId val="160749824"/>
      </c:barChart>
      <c:catAx>
        <c:axId val="16074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49824"/>
        <c:crosses val="autoZero"/>
        <c:auto val="1"/>
        <c:lblAlgn val="ctr"/>
        <c:lblOffset val="100"/>
        <c:noMultiLvlLbl val="0"/>
      </c:catAx>
      <c:valAx>
        <c:axId val="16074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4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259031.90400000001</c:v>
                </c:pt>
                <c:pt idx="1">
                  <c:v>214384.726</c:v>
                </c:pt>
                <c:pt idx="2">
                  <c:v>235229.74600000001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39891.654000000002</c:v>
                </c:pt>
                <c:pt idx="1">
                  <c:v>39415.752999999997</c:v>
                </c:pt>
                <c:pt idx="2">
                  <c:v>36510.847000000023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7292.2929999999997</c:v>
                </c:pt>
                <c:pt idx="1">
                  <c:v>8629.1230000000014</c:v>
                </c:pt>
                <c:pt idx="2">
                  <c:v>5227.7809999999999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6003.607</c:v>
                </c:pt>
                <c:pt idx="1">
                  <c:v>7795.6660000000002</c:v>
                </c:pt>
                <c:pt idx="2">
                  <c:v>2057.6849999999999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5843.3970000000036</c:v>
                </c:pt>
                <c:pt idx="1">
                  <c:v>6816.3950000000159</c:v>
                </c:pt>
                <c:pt idx="2">
                  <c:v>9178.0339999999851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252288"/>
        <c:axId val="164262272"/>
      </c:barChart>
      <c:catAx>
        <c:axId val="164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62272"/>
        <c:crosses val="autoZero"/>
        <c:auto val="1"/>
        <c:lblAlgn val="ctr"/>
        <c:lblOffset val="100"/>
        <c:noMultiLvlLbl val="0"/>
      </c:catAx>
      <c:valAx>
        <c:axId val="164262272"/>
        <c:scaling>
          <c:orientation val="minMax"/>
          <c:max val="3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5228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9.8195666021458808E-2</c:v>
                </c:pt>
                <c:pt idx="2">
                  <c:v>0</c:v>
                </c:pt>
                <c:pt idx="3">
                  <c:v>0.12580862576037796</c:v>
                </c:pt>
                <c:pt idx="4">
                  <c:v>3.4207310740544256E-2</c:v>
                </c:pt>
                <c:pt idx="5">
                  <c:v>0</c:v>
                </c:pt>
                <c:pt idx="6">
                  <c:v>0.10253337577882767</c:v>
                </c:pt>
                <c:pt idx="7">
                  <c:v>2.7138117744731002E-2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91328"/>
        <c:axId val="164292864"/>
      </c:barChart>
      <c:catAx>
        <c:axId val="16429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92864"/>
        <c:crosses val="autoZero"/>
        <c:auto val="1"/>
        <c:lblAlgn val="ctr"/>
        <c:lblOffset val="100"/>
        <c:noMultiLvlLbl val="0"/>
      </c:catAx>
      <c:valAx>
        <c:axId val="164292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91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71488"/>
        <c:axId val="166134144"/>
      </c:barChart>
      <c:catAx>
        <c:axId val="16507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134144"/>
        <c:crosses val="autoZero"/>
        <c:auto val="1"/>
        <c:lblAlgn val="ctr"/>
        <c:lblOffset val="100"/>
        <c:noMultiLvlLbl val="0"/>
      </c:catAx>
      <c:valAx>
        <c:axId val="166134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0714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46226.647000000012</c:v>
                </c:pt>
                <c:pt idx="2">
                  <c:v>0</c:v>
                </c:pt>
                <c:pt idx="3">
                  <c:v>72012.848999999987</c:v>
                </c:pt>
                <c:pt idx="4">
                  <c:v>13607.604999999996</c:v>
                </c:pt>
                <c:pt idx="5">
                  <c:v>115053.2</c:v>
                </c:pt>
                <c:pt idx="6">
                  <c:v>20949.128000000001</c:v>
                </c:pt>
                <c:pt idx="7">
                  <c:v>43452.84599999999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5.5103916539968781E-2</c:v>
                </c:pt>
                <c:pt idx="1">
                  <c:v>6.9474619114039085E-2</c:v>
                </c:pt>
                <c:pt idx="2">
                  <c:v>4.7964413924332469E-2</c:v>
                </c:pt>
                <c:pt idx="3">
                  <c:v>5.2335155460995542E-2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41024"/>
        <c:axId val="166242560"/>
      </c:barChart>
      <c:catAx>
        <c:axId val="166241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42560"/>
        <c:crosses val="autoZero"/>
        <c:auto val="1"/>
        <c:lblAlgn val="ctr"/>
        <c:lblOffset val="100"/>
        <c:noMultiLvlLbl val="0"/>
      </c:catAx>
      <c:valAx>
        <c:axId val="1662425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4102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1.1105039267536664E-2</c:v>
                </c:pt>
                <c:pt idx="2">
                  <c:v>0</c:v>
                </c:pt>
                <c:pt idx="3">
                  <c:v>0.12237062044208319</c:v>
                </c:pt>
                <c:pt idx="4">
                  <c:v>1.1384975911510782E-2</c:v>
                </c:pt>
                <c:pt idx="5">
                  <c:v>0.55484421681604779</c:v>
                </c:pt>
                <c:pt idx="6">
                  <c:v>0.13520934880782895</c:v>
                </c:pt>
                <c:pt idx="7">
                  <c:v>5.3293692842019617E-2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63040"/>
        <c:axId val="166723584"/>
      </c:barChart>
      <c:catAx>
        <c:axId val="1662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3584"/>
        <c:crosses val="autoZero"/>
        <c:auto val="1"/>
        <c:lblAlgn val="ctr"/>
        <c:lblOffset val="100"/>
        <c:noMultiLvlLbl val="0"/>
      </c:catAx>
      <c:valAx>
        <c:axId val="1667235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25351.170000000006</c:v>
                </c:pt>
                <c:pt idx="1">
                  <c:v>13396.2</c:v>
                </c:pt>
                <c:pt idx="2">
                  <c:v>7479.277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26169.206999999988</c:v>
                </c:pt>
                <c:pt idx="1">
                  <c:v>23907.736000000001</c:v>
                </c:pt>
                <c:pt idx="2">
                  <c:v>21935.905999999995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5377.1509999999998</c:v>
                </c:pt>
                <c:pt idx="1">
                  <c:v>5399.7079999999978</c:v>
                </c:pt>
                <c:pt idx="2">
                  <c:v>2830.7460000000001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63108.83</c:v>
                </c:pt>
                <c:pt idx="1">
                  <c:v>40216.32</c:v>
                </c:pt>
                <c:pt idx="2">
                  <c:v>11728.05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7787.0029999999997</c:v>
                </c:pt>
                <c:pt idx="1">
                  <c:v>9983.8019999999997</c:v>
                </c:pt>
                <c:pt idx="2">
                  <c:v>3178.3230000000003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12421.523999999987</c:v>
                </c:pt>
                <c:pt idx="1">
                  <c:v>13610.161000000011</c:v>
                </c:pt>
                <c:pt idx="2">
                  <c:v>17421.160999999993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793600"/>
        <c:axId val="166795136"/>
      </c:barChart>
      <c:catAx>
        <c:axId val="166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95136"/>
        <c:crosses val="autoZero"/>
        <c:auto val="1"/>
        <c:lblAlgn val="ctr"/>
        <c:lblOffset val="100"/>
        <c:noMultiLvlLbl val="0"/>
      </c:catAx>
      <c:valAx>
        <c:axId val="166795136"/>
        <c:scaling>
          <c:orientation val="minMax"/>
          <c:max val="1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93600"/>
        <c:crosses val="autoZero"/>
        <c:crossBetween val="between"/>
        <c:majorUnit val="3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6.4055310855126307E-3</c:v>
                </c:pt>
                <c:pt idx="2">
                  <c:v>0</c:v>
                </c:pt>
                <c:pt idx="3">
                  <c:v>7.8224608443670768E-2</c:v>
                </c:pt>
                <c:pt idx="4">
                  <c:v>2.2009326059499262E-2</c:v>
                </c:pt>
                <c:pt idx="5">
                  <c:v>0.50209210790894743</c:v>
                </c:pt>
                <c:pt idx="6">
                  <c:v>0.1354600808971532</c:v>
                </c:pt>
                <c:pt idx="7">
                  <c:v>5.3999351908549091E-2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24192"/>
        <c:axId val="166830080"/>
      </c:barChart>
      <c:catAx>
        <c:axId val="1668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830080"/>
        <c:crosses val="autoZero"/>
        <c:auto val="1"/>
        <c:lblAlgn val="ctr"/>
        <c:lblOffset val="100"/>
        <c:noMultiLvlLbl val="0"/>
      </c:catAx>
      <c:valAx>
        <c:axId val="1668300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82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3712"/>
        <c:axId val="166885248"/>
      </c:barChart>
      <c:catAx>
        <c:axId val="1668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85248"/>
        <c:crosses val="autoZero"/>
        <c:auto val="1"/>
        <c:lblAlgn val="ctr"/>
        <c:lblOffset val="100"/>
        <c:noMultiLvlLbl val="0"/>
      </c:catAx>
      <c:valAx>
        <c:axId val="16688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83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10" Type="http://schemas.openxmlformats.org/officeDocument/2006/relationships/chart" Target="../charts/chart51.xml"/><Relationship Id="rId4" Type="http://schemas.microsoft.com/office/2007/relationships/hdphoto" Target="../media/hdphoto2.wdp"/><Relationship Id="rId9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3" Type="http://schemas.microsoft.com/office/2007/relationships/hdphoto" Target="../media/hdphoto3.wdp"/><Relationship Id="rId7" Type="http://schemas.openxmlformats.org/officeDocument/2006/relationships/chart" Target="../charts/chart54.xml"/><Relationship Id="rId2" Type="http://schemas.openxmlformats.org/officeDocument/2006/relationships/image" Target="../media/image4.png"/><Relationship Id="rId1" Type="http://schemas.openxmlformats.org/officeDocument/2006/relationships/chart" Target="../charts/chart52.xml"/><Relationship Id="rId6" Type="http://schemas.openxmlformats.org/officeDocument/2006/relationships/chart" Target="../charts/chart53.xml"/><Relationship Id="rId5" Type="http://schemas.microsoft.com/office/2007/relationships/hdphoto" Target="../media/hdphoto4.wdp"/><Relationship Id="rId10" Type="http://schemas.openxmlformats.org/officeDocument/2006/relationships/chart" Target="../charts/chart57.xml"/><Relationship Id="rId4" Type="http://schemas.openxmlformats.org/officeDocument/2006/relationships/image" Target="../media/image5.png"/><Relationship Id="rId9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image" Target="../media/image7.png"/><Relationship Id="rId7" Type="http://schemas.openxmlformats.org/officeDocument/2006/relationships/chart" Target="../charts/chart60.xml"/><Relationship Id="rId2" Type="http://schemas.microsoft.com/office/2007/relationships/hdphoto" Target="../media/hdphoto5.wdp"/><Relationship Id="rId1" Type="http://schemas.openxmlformats.org/officeDocument/2006/relationships/image" Target="../media/image6.png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10" Type="http://schemas.openxmlformats.org/officeDocument/2006/relationships/chart" Target="../charts/chart63.xml"/><Relationship Id="rId4" Type="http://schemas.microsoft.com/office/2007/relationships/hdphoto" Target="../media/hdphoto6.wdp"/><Relationship Id="rId9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image" Target="../media/image9.png"/><Relationship Id="rId7" Type="http://schemas.openxmlformats.org/officeDocument/2006/relationships/chart" Target="../charts/chart66.xml"/><Relationship Id="rId2" Type="http://schemas.microsoft.com/office/2007/relationships/hdphoto" Target="../media/hdphoto7.wdp"/><Relationship Id="rId1" Type="http://schemas.openxmlformats.org/officeDocument/2006/relationships/image" Target="../media/image8.png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10" Type="http://schemas.openxmlformats.org/officeDocument/2006/relationships/chart" Target="../charts/chart69.xml"/><Relationship Id="rId4" Type="http://schemas.microsoft.com/office/2007/relationships/hdphoto" Target="../media/hdphoto8.wdp"/><Relationship Id="rId9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image" Target="../media/image11.png"/><Relationship Id="rId7" Type="http://schemas.openxmlformats.org/officeDocument/2006/relationships/chart" Target="../charts/chart72.xml"/><Relationship Id="rId2" Type="http://schemas.microsoft.com/office/2007/relationships/hdphoto" Target="../media/hdphoto9.wdp"/><Relationship Id="rId1" Type="http://schemas.openxmlformats.org/officeDocument/2006/relationships/image" Target="../media/image10.png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10" Type="http://schemas.openxmlformats.org/officeDocument/2006/relationships/chart" Target="../charts/chart75.xml"/><Relationship Id="rId4" Type="http://schemas.microsoft.com/office/2007/relationships/hdphoto" Target="../media/hdphoto10.wdp"/><Relationship Id="rId9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.xml"/><Relationship Id="rId3" Type="http://schemas.openxmlformats.org/officeDocument/2006/relationships/image" Target="../media/image13.png"/><Relationship Id="rId7" Type="http://schemas.openxmlformats.org/officeDocument/2006/relationships/chart" Target="../charts/chart78.xml"/><Relationship Id="rId2" Type="http://schemas.microsoft.com/office/2007/relationships/hdphoto" Target="../media/hdphoto11.wdp"/><Relationship Id="rId1" Type="http://schemas.openxmlformats.org/officeDocument/2006/relationships/image" Target="../media/image12.png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10" Type="http://schemas.openxmlformats.org/officeDocument/2006/relationships/chart" Target="../charts/chart81.xml"/><Relationship Id="rId4" Type="http://schemas.microsoft.com/office/2007/relationships/hdphoto" Target="../media/hdphoto12.wdp"/><Relationship Id="rId9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image" Target="../media/image15.png"/><Relationship Id="rId7" Type="http://schemas.openxmlformats.org/officeDocument/2006/relationships/chart" Target="../charts/chart84.xml"/><Relationship Id="rId2" Type="http://schemas.microsoft.com/office/2007/relationships/hdphoto" Target="../media/hdphoto13.wdp"/><Relationship Id="rId1" Type="http://schemas.openxmlformats.org/officeDocument/2006/relationships/image" Target="../media/image14.png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microsoft.com/office/2007/relationships/hdphoto" Target="../media/hdphoto14.wdp"/><Relationship Id="rId9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1.xml"/><Relationship Id="rId3" Type="http://schemas.openxmlformats.org/officeDocument/2006/relationships/image" Target="../media/image17.png"/><Relationship Id="rId7" Type="http://schemas.openxmlformats.org/officeDocument/2006/relationships/chart" Target="../charts/chart90.xml"/><Relationship Id="rId2" Type="http://schemas.microsoft.com/office/2007/relationships/hdphoto" Target="../media/hdphoto15.wdp"/><Relationship Id="rId1" Type="http://schemas.openxmlformats.org/officeDocument/2006/relationships/image" Target="../media/image16.png"/><Relationship Id="rId6" Type="http://schemas.openxmlformats.org/officeDocument/2006/relationships/chart" Target="../charts/chart89.xml"/><Relationship Id="rId5" Type="http://schemas.openxmlformats.org/officeDocument/2006/relationships/chart" Target="../charts/chart88.xml"/><Relationship Id="rId10" Type="http://schemas.openxmlformats.org/officeDocument/2006/relationships/chart" Target="../charts/chart93.xml"/><Relationship Id="rId4" Type="http://schemas.microsoft.com/office/2007/relationships/hdphoto" Target="../media/hdphoto16.wdp"/><Relationship Id="rId9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image" Target="../media/image19.png"/><Relationship Id="rId7" Type="http://schemas.openxmlformats.org/officeDocument/2006/relationships/chart" Target="../charts/chart96.xml"/><Relationship Id="rId2" Type="http://schemas.microsoft.com/office/2007/relationships/hdphoto" Target="../media/hdphoto17.wdp"/><Relationship Id="rId1" Type="http://schemas.openxmlformats.org/officeDocument/2006/relationships/image" Target="../media/image18.png"/><Relationship Id="rId6" Type="http://schemas.openxmlformats.org/officeDocument/2006/relationships/chart" Target="../charts/chart95.xml"/><Relationship Id="rId5" Type="http://schemas.openxmlformats.org/officeDocument/2006/relationships/chart" Target="../charts/chart94.xml"/><Relationship Id="rId10" Type="http://schemas.openxmlformats.org/officeDocument/2006/relationships/chart" Target="../charts/chart99.xml"/><Relationship Id="rId4" Type="http://schemas.microsoft.com/office/2007/relationships/hdphoto" Target="../media/hdphoto18.wdp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3" Type="http://schemas.openxmlformats.org/officeDocument/2006/relationships/image" Target="../media/image21.png"/><Relationship Id="rId7" Type="http://schemas.openxmlformats.org/officeDocument/2006/relationships/chart" Target="../charts/chart102.xml"/><Relationship Id="rId2" Type="http://schemas.microsoft.com/office/2007/relationships/hdphoto" Target="../media/hdphoto19.wdp"/><Relationship Id="rId1" Type="http://schemas.openxmlformats.org/officeDocument/2006/relationships/image" Target="../media/image20.png"/><Relationship Id="rId6" Type="http://schemas.openxmlformats.org/officeDocument/2006/relationships/chart" Target="../charts/chart101.xml"/><Relationship Id="rId5" Type="http://schemas.openxmlformats.org/officeDocument/2006/relationships/chart" Target="../charts/chart100.xml"/><Relationship Id="rId10" Type="http://schemas.openxmlformats.org/officeDocument/2006/relationships/chart" Target="../charts/chart105.xml"/><Relationship Id="rId4" Type="http://schemas.microsoft.com/office/2007/relationships/hdphoto" Target="../media/hdphoto20.wdp"/><Relationship Id="rId9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3" Type="http://schemas.openxmlformats.org/officeDocument/2006/relationships/image" Target="../media/image23.png"/><Relationship Id="rId7" Type="http://schemas.openxmlformats.org/officeDocument/2006/relationships/chart" Target="../charts/chart108.xml"/><Relationship Id="rId2" Type="http://schemas.microsoft.com/office/2007/relationships/hdphoto" Target="../media/hdphoto21.wdp"/><Relationship Id="rId1" Type="http://schemas.openxmlformats.org/officeDocument/2006/relationships/image" Target="../media/image22.png"/><Relationship Id="rId6" Type="http://schemas.openxmlformats.org/officeDocument/2006/relationships/chart" Target="../charts/chart107.xml"/><Relationship Id="rId5" Type="http://schemas.openxmlformats.org/officeDocument/2006/relationships/chart" Target="../charts/chart106.xml"/><Relationship Id="rId10" Type="http://schemas.openxmlformats.org/officeDocument/2006/relationships/chart" Target="../charts/chart111.xml"/><Relationship Id="rId4" Type="http://schemas.microsoft.com/office/2007/relationships/hdphoto" Target="../media/hdphoto22.wdp"/><Relationship Id="rId9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3" Type="http://schemas.openxmlformats.org/officeDocument/2006/relationships/image" Target="../media/image25.png"/><Relationship Id="rId7" Type="http://schemas.openxmlformats.org/officeDocument/2006/relationships/chart" Target="../charts/chart114.xml"/><Relationship Id="rId2" Type="http://schemas.microsoft.com/office/2007/relationships/hdphoto" Target="../media/hdphoto23.wdp"/><Relationship Id="rId1" Type="http://schemas.openxmlformats.org/officeDocument/2006/relationships/image" Target="../media/image24.png"/><Relationship Id="rId6" Type="http://schemas.openxmlformats.org/officeDocument/2006/relationships/chart" Target="../charts/chart113.xml"/><Relationship Id="rId5" Type="http://schemas.openxmlformats.org/officeDocument/2006/relationships/chart" Target="../charts/chart112.xml"/><Relationship Id="rId10" Type="http://schemas.openxmlformats.org/officeDocument/2006/relationships/chart" Target="../charts/chart117.xml"/><Relationship Id="rId4" Type="http://schemas.microsoft.com/office/2007/relationships/hdphoto" Target="../media/hdphoto24.wdp"/><Relationship Id="rId9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1.xml"/><Relationship Id="rId3" Type="http://schemas.openxmlformats.org/officeDocument/2006/relationships/image" Target="../media/image27.png"/><Relationship Id="rId7" Type="http://schemas.openxmlformats.org/officeDocument/2006/relationships/chart" Target="../charts/chart120.xml"/><Relationship Id="rId2" Type="http://schemas.microsoft.com/office/2007/relationships/hdphoto" Target="../media/hdphoto25.wdp"/><Relationship Id="rId1" Type="http://schemas.openxmlformats.org/officeDocument/2006/relationships/image" Target="../media/image26.png"/><Relationship Id="rId6" Type="http://schemas.openxmlformats.org/officeDocument/2006/relationships/chart" Target="../charts/chart119.xml"/><Relationship Id="rId5" Type="http://schemas.openxmlformats.org/officeDocument/2006/relationships/chart" Target="../charts/chart118.xml"/><Relationship Id="rId10" Type="http://schemas.openxmlformats.org/officeDocument/2006/relationships/chart" Target="../charts/chart123.xml"/><Relationship Id="rId4" Type="http://schemas.microsoft.com/office/2007/relationships/hdphoto" Target="../media/hdphoto26.wdp"/><Relationship Id="rId9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image" Target="../media/image29.png"/><Relationship Id="rId7" Type="http://schemas.openxmlformats.org/officeDocument/2006/relationships/chart" Target="../charts/chart126.xml"/><Relationship Id="rId2" Type="http://schemas.microsoft.com/office/2007/relationships/hdphoto" Target="../media/hdphoto27.wdp"/><Relationship Id="rId1" Type="http://schemas.openxmlformats.org/officeDocument/2006/relationships/image" Target="../media/image28.png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10" Type="http://schemas.openxmlformats.org/officeDocument/2006/relationships/chart" Target="../charts/chart129.xml"/><Relationship Id="rId4" Type="http://schemas.microsoft.com/office/2007/relationships/hdphoto" Target="../media/hdphoto28.wdp"/><Relationship Id="rId9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29.wdp"/><Relationship Id="rId2" Type="http://schemas.openxmlformats.org/officeDocument/2006/relationships/image" Target="../media/image30.png"/><Relationship Id="rId1" Type="http://schemas.openxmlformats.org/officeDocument/2006/relationships/chart" Target="../charts/chart130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5" Type="http://schemas.openxmlformats.org/officeDocument/2006/relationships/chart" Target="../charts/chart135.xml"/><Relationship Id="rId4" Type="http://schemas.openxmlformats.org/officeDocument/2006/relationships/chart" Target="../charts/chart13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Relationship Id="rId6" Type="http://schemas.openxmlformats.org/officeDocument/2006/relationships/chart" Target="../charts/chart150.xml"/><Relationship Id="rId5" Type="http://schemas.openxmlformats.org/officeDocument/2006/relationships/chart" Target="../charts/chart149.xml"/><Relationship Id="rId4" Type="http://schemas.openxmlformats.org/officeDocument/2006/relationships/chart" Target="../charts/chart14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3876675</xdr:rowOff>
    </xdr:from>
    <xdr:to>
      <xdr:col>0</xdr:col>
      <xdr:colOff>2116575</xdr:colOff>
      <xdr:row>1</xdr:row>
      <xdr:rowOff>592384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3820C353-7504-4BF2-8115-927BE99C1BA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95"/>
        <a:stretch/>
      </xdr:blipFill>
      <xdr:spPr bwMode="auto">
        <a:xfrm>
          <a:off x="28575" y="3876675"/>
          <a:ext cx="2088000" cy="128770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3890135</xdr:rowOff>
    </xdr:from>
    <xdr:to>
      <xdr:col>0</xdr:col>
      <xdr:colOff>2116575</xdr:colOff>
      <xdr:row>1</xdr:row>
      <xdr:rowOff>605844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0C50805-2764-4945-9AA3-C511B8B7779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95"/>
        <a:stretch/>
      </xdr:blipFill>
      <xdr:spPr bwMode="auto">
        <a:xfrm>
          <a:off x="28575" y="3890135"/>
          <a:ext cx="2088000" cy="128770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28574</xdr:colOff>
      <xdr:row>21</xdr:row>
      <xdr:rowOff>66675</xdr:rowOff>
    </xdr:from>
    <xdr:to>
      <xdr:col>9</xdr:col>
      <xdr:colOff>1028699</xdr:colOff>
      <xdr:row>39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8283</xdr:colOff>
      <xdr:row>19</xdr:row>
      <xdr:rowOff>85310</xdr:rowOff>
    </xdr:from>
    <xdr:to>
      <xdr:col>5</xdr:col>
      <xdr:colOff>571501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578126</xdr:colOff>
      <xdr:row>30</xdr:row>
      <xdr:rowOff>144534</xdr:rowOff>
    </xdr:from>
    <xdr:to>
      <xdr:col>10</xdr:col>
      <xdr:colOff>149087</xdr:colOff>
      <xdr:row>38</xdr:row>
      <xdr:rowOff>5334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504825</xdr:colOff>
      <xdr:row>38</xdr:row>
      <xdr:rowOff>68332</xdr:rowOff>
    </xdr:from>
    <xdr:to>
      <xdr:col>10</xdr:col>
      <xdr:colOff>57150</xdr:colOff>
      <xdr:row>45</xdr:row>
      <xdr:rowOff>81532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424068</xdr:colOff>
      <xdr:row>30</xdr:row>
      <xdr:rowOff>144534</xdr:rowOff>
    </xdr:from>
    <xdr:to>
      <xdr:col>12</xdr:col>
      <xdr:colOff>624094</xdr:colOff>
      <xdr:row>38</xdr:row>
      <xdr:rowOff>5334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338758</xdr:colOff>
      <xdr:row>38</xdr:row>
      <xdr:rowOff>68332</xdr:rowOff>
    </xdr:from>
    <xdr:to>
      <xdr:col>12</xdr:col>
      <xdr:colOff>538784</xdr:colOff>
      <xdr:row>45</xdr:row>
      <xdr:rowOff>81532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</xdr:rowOff>
    </xdr:from>
    <xdr:to>
      <xdr:col>1</xdr:col>
      <xdr:colOff>451350</xdr:colOff>
      <xdr:row>6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451350</xdr:colOff>
      <xdr:row>22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18</xdr:row>
      <xdr:rowOff>0</xdr:rowOff>
    </xdr:from>
    <xdr:to>
      <xdr:col>12</xdr:col>
      <xdr:colOff>523872</xdr:colOff>
      <xdr:row>28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18</xdr:row>
      <xdr:rowOff>0</xdr:rowOff>
    </xdr:from>
    <xdr:to>
      <xdr:col>10</xdr:col>
      <xdr:colOff>112949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781050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2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142875</xdr:rowOff>
    </xdr:from>
    <xdr:to>
      <xdr:col>1</xdr:col>
      <xdr:colOff>451350</xdr:colOff>
      <xdr:row>21</xdr:row>
      <xdr:rowOff>2006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0325"/>
          <a:ext cx="1080000" cy="62113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10</xdr:col>
      <xdr:colOff>114300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0</xdr:rowOff>
    </xdr:from>
    <xdr:to>
      <xdr:col>5</xdr:col>
      <xdr:colOff>479475</xdr:colOff>
      <xdr:row>46</xdr:row>
      <xdr:rowOff>38100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10086</xdr:colOff>
      <xdr:row>30</xdr:row>
      <xdr:rowOff>0</xdr:rowOff>
    </xdr:from>
    <xdr:to>
      <xdr:col>13</xdr:col>
      <xdr:colOff>597561</xdr:colOff>
      <xdr:row>46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</xdr:rowOff>
    </xdr:from>
    <xdr:to>
      <xdr:col>1</xdr:col>
      <xdr:colOff>451350</xdr:colOff>
      <xdr:row>21</xdr:row>
      <xdr:rowOff>11532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1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451350</xdr:colOff>
      <xdr:row>5</xdr:row>
      <xdr:rowOff>144881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262322</xdr:colOff>
      <xdr:row>30</xdr:row>
      <xdr:rowOff>28687</xdr:rowOff>
    </xdr:from>
    <xdr:to>
      <xdr:col>13</xdr:col>
      <xdr:colOff>202973</xdr:colOff>
      <xdr:row>46</xdr:row>
      <xdr:rowOff>88901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72472" y="4686412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133497</xdr:rowOff>
    </xdr:from>
    <xdr:to>
      <xdr:col>13</xdr:col>
      <xdr:colOff>663997</xdr:colOff>
      <xdr:row>44</xdr:row>
      <xdr:rowOff>123751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9524" y="1714647"/>
          <a:ext cx="9579398" cy="5171854"/>
          <a:chOff x="9524" y="1505097"/>
          <a:chExt cx="9465098" cy="522900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56842"/>
          <a:ext cx="3023489" cy="20772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3017927"/>
          <a:ext cx="3023489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3017927"/>
          <a:ext cx="3024000" cy="17008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3017927"/>
          <a:ext cx="3021802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505097"/>
          <a:ext cx="9426388" cy="14577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4B7E2C9-B389-48C6-A792-9AD129CE6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224F91D-ACDE-487A-B7F9-0541E99FE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42B9167-7769-4D3C-8036-DF1D25F2B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2B985A3-DFC3-4B35-A802-FEDAE0E2A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EE7C7DB-DFDE-4626-BEAD-5C3D68E4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A7B9120-7525-43AD-A125-71EDB5594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16</xdr:col>
      <xdr:colOff>108000</xdr:colOff>
      <xdr:row>22</xdr:row>
      <xdr:rowOff>95251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66675</xdr:rowOff>
    </xdr:from>
    <xdr:to>
      <xdr:col>33</xdr:col>
      <xdr:colOff>165150</xdr:colOff>
      <xdr:row>22</xdr:row>
      <xdr:rowOff>57150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514350</xdr:colOff>
      <xdr:row>15</xdr:row>
      <xdr:rowOff>57149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2932</xdr:rowOff>
    </xdr:from>
    <xdr:to>
      <xdr:col>0</xdr:col>
      <xdr:colOff>143608</xdr:colOff>
      <xdr:row>13</xdr:row>
      <xdr:rowOff>161926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72965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72965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85728</xdr:colOff>
      <xdr:row>15</xdr:row>
      <xdr:rowOff>38101</xdr:rowOff>
    </xdr:from>
    <xdr:to>
      <xdr:col>12</xdr:col>
      <xdr:colOff>657226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82414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33</xdr:row>
      <xdr:rowOff>6214</xdr:rowOff>
    </xdr:from>
    <xdr:to>
      <xdr:col>12</xdr:col>
      <xdr:colOff>666750</xdr:colOff>
      <xdr:row>45</xdr:row>
      <xdr:rowOff>123825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5"/>
  <sheetViews>
    <sheetView showGridLines="0" tabSelected="1" showWhiteSpace="0" zoomScaleNormal="100" zoomScaleSheetLayoutView="100" zoomScalePageLayoutView="70" workbookViewId="0"/>
  </sheetViews>
  <sheetFormatPr defaultRowHeight="12.75" x14ac:dyDescent="0.2"/>
  <cols>
    <col min="1" max="1" width="34.85546875" style="2" customWidth="1"/>
    <col min="2" max="2" width="50.42578125" style="2" customWidth="1"/>
    <col min="3" max="9" width="9.85546875" style="2" customWidth="1"/>
    <col min="10" max="10" width="10.28515625" style="2" customWidth="1"/>
    <col min="11" max="16384" width="9.140625" style="2"/>
  </cols>
  <sheetData>
    <row r="1" spans="1:10" s="288" customFormat="1" ht="360" customHeight="1" x14ac:dyDescent="0.2">
      <c r="A1" s="438"/>
      <c r="B1" s="446" t="s">
        <v>424</v>
      </c>
      <c r="C1" s="12"/>
      <c r="D1" s="12"/>
      <c r="E1" s="12"/>
      <c r="F1" s="12"/>
      <c r="G1" s="12"/>
      <c r="H1" s="12"/>
      <c r="I1" s="12"/>
      <c r="J1" s="12"/>
    </row>
    <row r="2" spans="1:10" s="288" customFormat="1" ht="360" customHeight="1" x14ac:dyDescent="0.2">
      <c r="A2" s="439"/>
      <c r="B2" s="446"/>
      <c r="C2" s="332"/>
      <c r="D2" s="332"/>
      <c r="E2" s="332"/>
      <c r="F2" s="332"/>
      <c r="G2" s="332"/>
      <c r="H2" s="332"/>
      <c r="I2" s="332"/>
      <c r="J2" s="332"/>
    </row>
    <row r="3" spans="1:10" s="288" customFormat="1" x14ac:dyDescent="0.2">
      <c r="A3" s="333"/>
      <c r="B3" s="333"/>
      <c r="C3" s="333"/>
      <c r="D3" s="333"/>
      <c r="E3" s="333"/>
      <c r="F3" s="333"/>
      <c r="G3" s="333"/>
      <c r="H3" s="333"/>
      <c r="I3" s="333"/>
      <c r="J3" s="333"/>
    </row>
    <row r="4" spans="1:10" s="288" customFormat="1" x14ac:dyDescent="0.2">
      <c r="A4" s="12"/>
      <c r="B4" s="12"/>
      <c r="C4" s="12"/>
      <c r="D4" s="334"/>
      <c r="E4" s="335"/>
      <c r="F4" s="335"/>
      <c r="G4" s="335"/>
      <c r="H4" s="12"/>
      <c r="I4" s="12"/>
      <c r="J4" s="336"/>
    </row>
    <row r="5" spans="1:10" s="288" customForma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</row>
    <row r="6" spans="1:10" s="288" customFormat="1" x14ac:dyDescent="0.2">
      <c r="A6" s="12"/>
      <c r="B6" s="12"/>
      <c r="C6" s="12"/>
      <c r="D6" s="12"/>
      <c r="E6" s="12"/>
      <c r="F6" s="12"/>
      <c r="G6" s="12"/>
      <c r="H6" s="12"/>
      <c r="I6" s="12"/>
      <c r="J6" s="12"/>
    </row>
    <row r="7" spans="1:10" s="288" customFormat="1" x14ac:dyDescent="0.2">
      <c r="A7" s="12"/>
      <c r="B7" s="12"/>
      <c r="C7" s="12"/>
      <c r="D7" s="12"/>
      <c r="E7" s="12"/>
      <c r="F7" s="12"/>
      <c r="G7" s="12"/>
      <c r="H7" s="12"/>
      <c r="I7" s="12"/>
      <c r="J7" s="12"/>
    </row>
    <row r="8" spans="1:10" s="288" customFormat="1" x14ac:dyDescent="0.2">
      <c r="A8" s="12"/>
      <c r="B8" s="12"/>
      <c r="C8" s="12"/>
      <c r="D8" s="12"/>
      <c r="E8" s="12"/>
      <c r="F8" s="12"/>
      <c r="G8" s="12"/>
      <c r="H8" s="12"/>
      <c r="I8" s="12"/>
      <c r="J8" s="12"/>
    </row>
    <row r="9" spans="1:10" s="288" customFormat="1" x14ac:dyDescent="0.2">
      <c r="A9" s="12"/>
      <c r="B9" s="12"/>
      <c r="C9" s="12"/>
      <c r="D9" s="12"/>
      <c r="E9" s="12"/>
      <c r="F9" s="12"/>
      <c r="G9" s="12"/>
      <c r="H9" s="12"/>
      <c r="I9" s="12"/>
      <c r="J9" s="12"/>
    </row>
    <row r="10" spans="1:10" s="288" customFormat="1" x14ac:dyDescent="0.2">
      <c r="A10" s="12"/>
      <c r="B10" s="337"/>
      <c r="C10" s="12"/>
      <c r="D10" s="12"/>
      <c r="E10" s="12"/>
      <c r="F10" s="12"/>
      <c r="G10" s="12"/>
      <c r="H10" s="12"/>
      <c r="I10" s="338"/>
      <c r="J10" s="12"/>
    </row>
    <row r="11" spans="1:10" s="288" customFormat="1" x14ac:dyDescent="0.2">
      <c r="A11" s="12"/>
      <c r="B11" s="339"/>
      <c r="C11" s="340"/>
      <c r="D11" s="12"/>
      <c r="E11" s="12"/>
      <c r="F11" s="12"/>
      <c r="G11" s="12"/>
      <c r="H11" s="12"/>
      <c r="I11" s="12"/>
      <c r="J11" s="12"/>
    </row>
    <row r="12" spans="1:10" s="288" customFormat="1" x14ac:dyDescent="0.2">
      <c r="A12" s="12"/>
      <c r="B12" s="339"/>
      <c r="C12" s="340"/>
      <c r="D12" s="12"/>
      <c r="E12" s="12"/>
      <c r="F12" s="12"/>
      <c r="G12" s="12"/>
      <c r="H12" s="12"/>
      <c r="I12" s="12"/>
      <c r="J12" s="12"/>
    </row>
    <row r="13" spans="1:10" s="288" customFormat="1" x14ac:dyDescent="0.2">
      <c r="A13" s="12"/>
      <c r="B13" s="339"/>
      <c r="C13" s="340"/>
      <c r="D13" s="12"/>
      <c r="E13" s="12"/>
      <c r="F13" s="12"/>
      <c r="G13" s="12"/>
      <c r="H13" s="12"/>
      <c r="I13" s="12"/>
      <c r="J13" s="12"/>
    </row>
    <row r="14" spans="1:10" s="288" customFormat="1" x14ac:dyDescent="0.2">
      <c r="A14" s="341"/>
      <c r="B14" s="342"/>
      <c r="C14" s="343"/>
      <c r="D14" s="341"/>
      <c r="E14" s="341"/>
      <c r="F14" s="341"/>
      <c r="G14" s="341"/>
      <c r="H14" s="341"/>
      <c r="I14" s="341"/>
      <c r="J14" s="341"/>
    </row>
    <row r="15" spans="1:10" s="288" customFormat="1" x14ac:dyDescent="0.2">
      <c r="A15" s="341"/>
      <c r="B15" s="342"/>
      <c r="C15" s="343"/>
      <c r="D15" s="341"/>
      <c r="E15" s="341"/>
      <c r="F15" s="341"/>
      <c r="G15" s="341"/>
      <c r="H15" s="341"/>
      <c r="I15" s="341"/>
      <c r="J15" s="341"/>
    </row>
    <row r="16" spans="1:10" s="288" customFormat="1" x14ac:dyDescent="0.2">
      <c r="A16" s="341"/>
      <c r="B16" s="342"/>
      <c r="C16" s="343"/>
      <c r="D16" s="341"/>
      <c r="E16" s="341"/>
      <c r="F16" s="341"/>
      <c r="G16" s="341"/>
      <c r="H16" s="341"/>
      <c r="I16" s="341"/>
      <c r="J16" s="341"/>
    </row>
    <row r="17" spans="1:10" s="288" customFormat="1" x14ac:dyDescent="0.2">
      <c r="A17" s="341"/>
      <c r="B17" s="342"/>
      <c r="C17" s="343"/>
      <c r="D17" s="341"/>
      <c r="E17" s="341"/>
      <c r="F17" s="341"/>
      <c r="G17" s="341"/>
      <c r="H17" s="341"/>
      <c r="I17" s="341"/>
      <c r="J17" s="341"/>
    </row>
    <row r="18" spans="1:10" s="288" customFormat="1" x14ac:dyDescent="0.2">
      <c r="A18" s="341"/>
      <c r="B18" s="342"/>
      <c r="C18" s="343"/>
      <c r="D18" s="341"/>
      <c r="E18" s="341"/>
      <c r="F18" s="341"/>
      <c r="G18" s="341"/>
      <c r="H18" s="341"/>
      <c r="I18" s="341"/>
      <c r="J18" s="341"/>
    </row>
    <row r="19" spans="1:10" s="288" customFormat="1" x14ac:dyDescent="0.2">
      <c r="A19" s="341"/>
      <c r="B19" s="342"/>
      <c r="C19" s="343"/>
      <c r="D19" s="341"/>
      <c r="E19" s="341"/>
      <c r="F19" s="341"/>
      <c r="G19" s="341"/>
      <c r="H19" s="341"/>
      <c r="I19" s="341"/>
      <c r="J19" s="341"/>
    </row>
    <row r="20" spans="1:10" s="288" customFormat="1" x14ac:dyDescent="0.2">
      <c r="A20" s="341"/>
      <c r="B20" s="342"/>
      <c r="C20" s="343"/>
      <c r="D20" s="341"/>
      <c r="E20" s="341"/>
      <c r="F20" s="341"/>
      <c r="G20" s="341"/>
      <c r="H20" s="341"/>
      <c r="I20" s="341"/>
      <c r="J20" s="341"/>
    </row>
    <row r="21" spans="1:10" s="288" customFormat="1" x14ac:dyDescent="0.2"/>
    <row r="22" spans="1:10" s="288" customFormat="1" x14ac:dyDescent="0.2">
      <c r="A22" s="341"/>
      <c r="B22" s="342"/>
      <c r="C22" s="343"/>
      <c r="D22" s="341"/>
      <c r="E22" s="341"/>
      <c r="F22" s="341"/>
      <c r="G22" s="341"/>
      <c r="H22" s="341"/>
      <c r="I22" s="341"/>
      <c r="J22" s="341"/>
    </row>
    <row r="23" spans="1:10" s="288" customFormat="1" x14ac:dyDescent="0.2">
      <c r="A23" s="341"/>
      <c r="B23" s="342"/>
      <c r="C23" s="343"/>
      <c r="D23" s="341"/>
      <c r="E23" s="341"/>
      <c r="F23" s="341"/>
      <c r="G23" s="341"/>
      <c r="H23" s="341"/>
      <c r="I23" s="341"/>
      <c r="J23" s="341"/>
    </row>
    <row r="24" spans="1:10" s="288" customFormat="1" x14ac:dyDescent="0.2">
      <c r="A24" s="341"/>
      <c r="B24" s="342"/>
      <c r="C24" s="343"/>
      <c r="D24" s="341"/>
      <c r="E24" s="341"/>
      <c r="F24" s="341"/>
      <c r="G24" s="341"/>
      <c r="H24" s="341"/>
      <c r="I24" s="341"/>
      <c r="J24" s="341"/>
    </row>
    <row r="25" spans="1:10" s="288" customFormat="1" x14ac:dyDescent="0.2"/>
    <row r="26" spans="1:10" s="288" customFormat="1" x14ac:dyDescent="0.2">
      <c r="A26" s="341"/>
      <c r="B26" s="342"/>
      <c r="C26" s="343"/>
      <c r="D26" s="341"/>
      <c r="E26" s="341"/>
      <c r="F26" s="341"/>
      <c r="G26" s="341"/>
      <c r="H26" s="341"/>
      <c r="I26" s="341"/>
      <c r="J26" s="341"/>
    </row>
    <row r="27" spans="1:10" s="288" customFormat="1" x14ac:dyDescent="0.2">
      <c r="A27" s="341"/>
      <c r="B27" s="342"/>
      <c r="C27" s="343"/>
      <c r="D27" s="341"/>
      <c r="E27" s="341"/>
      <c r="F27" s="341"/>
      <c r="G27" s="341"/>
      <c r="H27" s="341"/>
      <c r="I27" s="341"/>
      <c r="J27" s="341"/>
    </row>
    <row r="28" spans="1:10" s="288" customFormat="1" x14ac:dyDescent="0.2">
      <c r="A28" s="341"/>
      <c r="B28" s="342"/>
      <c r="C28" s="343"/>
      <c r="D28" s="341"/>
      <c r="E28" s="341"/>
      <c r="F28" s="341"/>
      <c r="G28" s="341"/>
      <c r="H28" s="341"/>
      <c r="I28" s="341"/>
      <c r="J28" s="341"/>
    </row>
    <row r="29" spans="1:10" s="288" customFormat="1" x14ac:dyDescent="0.2">
      <c r="A29" s="442"/>
      <c r="B29" s="442"/>
      <c r="C29" s="442"/>
      <c r="D29" s="442"/>
      <c r="E29" s="442"/>
      <c r="F29" s="442"/>
      <c r="G29" s="442"/>
      <c r="H29" s="442"/>
      <c r="I29" s="442"/>
      <c r="J29" s="442"/>
    </row>
    <row r="30" spans="1:10" s="288" customFormat="1" x14ac:dyDescent="0.2">
      <c r="A30" s="341"/>
      <c r="B30" s="342"/>
      <c r="C30" s="343"/>
      <c r="D30" s="341"/>
      <c r="E30" s="341"/>
      <c r="F30" s="341"/>
      <c r="G30" s="341"/>
      <c r="H30" s="341"/>
      <c r="I30" s="341"/>
      <c r="J30" s="341"/>
    </row>
    <row r="31" spans="1:10" s="288" customFormat="1" x14ac:dyDescent="0.2"/>
    <row r="32" spans="1:10" s="288" customFormat="1" x14ac:dyDescent="0.2">
      <c r="A32" s="341"/>
      <c r="B32" s="342"/>
      <c r="C32" s="343"/>
      <c r="D32" s="341"/>
      <c r="E32" s="341"/>
      <c r="F32" s="341"/>
      <c r="G32" s="341"/>
      <c r="H32" s="341"/>
      <c r="I32" s="341"/>
      <c r="J32" s="341"/>
    </row>
    <row r="33" spans="1:10" s="288" customFormat="1" x14ac:dyDescent="0.2">
      <c r="A33" s="341"/>
      <c r="B33" s="342"/>
      <c r="C33" s="343"/>
      <c r="D33" s="341"/>
      <c r="E33" s="341"/>
      <c r="F33" s="341"/>
      <c r="G33" s="341"/>
      <c r="H33" s="341"/>
      <c r="I33" s="341"/>
      <c r="J33" s="341"/>
    </row>
    <row r="34" spans="1:10" s="288" customFormat="1" x14ac:dyDescent="0.2">
      <c r="A34" s="443"/>
      <c r="B34" s="443"/>
      <c r="C34" s="443"/>
      <c r="D34" s="443"/>
      <c r="E34" s="443"/>
      <c r="F34" s="443"/>
      <c r="G34" s="443"/>
      <c r="H34" s="443"/>
      <c r="I34" s="443"/>
      <c r="J34" s="443"/>
    </row>
    <row r="35" spans="1:10" s="288" customFormat="1" ht="33" customHeight="1" x14ac:dyDescent="0.4">
      <c r="A35" s="445" t="s">
        <v>419</v>
      </c>
      <c r="B35" s="445"/>
      <c r="C35" s="445"/>
      <c r="D35" s="445"/>
      <c r="E35" s="445"/>
      <c r="F35" s="445"/>
      <c r="G35" s="445"/>
      <c r="H35" s="445"/>
      <c r="I35" s="445"/>
      <c r="J35" s="445"/>
    </row>
    <row r="36" spans="1:10" s="288" customFormat="1" x14ac:dyDescent="0.2"/>
    <row r="37" spans="1:10" s="288" customFormat="1" x14ac:dyDescent="0.2"/>
    <row r="38" spans="1:10" s="288" customFormat="1" x14ac:dyDescent="0.2">
      <c r="B38" s="339"/>
      <c r="C38" s="340"/>
      <c r="D38" s="12"/>
      <c r="E38" s="12"/>
      <c r="F38" s="12"/>
      <c r="G38" s="12"/>
      <c r="H38" s="12"/>
      <c r="I38" s="12"/>
      <c r="J38" s="12"/>
    </row>
    <row r="39" spans="1:10" s="288" customFormat="1" x14ac:dyDescent="0.2"/>
    <row r="40" spans="1:10" s="288" customFormat="1" x14ac:dyDescent="0.2">
      <c r="B40" s="344"/>
      <c r="C40" s="344"/>
      <c r="D40" s="344"/>
      <c r="E40" s="344"/>
      <c r="F40" s="344"/>
      <c r="G40" s="344"/>
      <c r="H40" s="344"/>
      <c r="I40" s="344"/>
    </row>
    <row r="41" spans="1:10" s="288" customFormat="1" x14ac:dyDescent="0.2"/>
    <row r="42" spans="1:10" s="288" customFormat="1" x14ac:dyDescent="0.2"/>
    <row r="43" spans="1:10" s="288" customFormat="1" x14ac:dyDescent="0.2"/>
    <row r="44" spans="1:10" s="288" customFormat="1" x14ac:dyDescent="0.2"/>
    <row r="45" spans="1:10" s="288" customFormat="1" x14ac:dyDescent="0.2"/>
    <row r="46" spans="1:10" s="288" customFormat="1" x14ac:dyDescent="0.2"/>
    <row r="47" spans="1:10" s="288" customFormat="1" x14ac:dyDescent="0.2"/>
    <row r="48" spans="1:10" s="288" customFormat="1" x14ac:dyDescent="0.2"/>
    <row r="49" spans="1:10" s="288" customFormat="1" x14ac:dyDescent="0.2"/>
    <row r="50" spans="1:10" s="288" customFormat="1" x14ac:dyDescent="0.2"/>
    <row r="51" spans="1:10" s="288" customFormat="1" x14ac:dyDescent="0.2">
      <c r="A51" s="444"/>
      <c r="B51" s="444"/>
      <c r="C51" s="444"/>
      <c r="D51" s="444"/>
      <c r="E51" s="444"/>
      <c r="F51" s="444"/>
      <c r="G51" s="444"/>
      <c r="H51" s="444"/>
      <c r="I51" s="444"/>
      <c r="J51" s="444"/>
    </row>
    <row r="52" spans="1:10" s="288" customFormat="1" x14ac:dyDescent="0.2"/>
    <row r="53" spans="1:10" s="288" customFormat="1" x14ac:dyDescent="0.2"/>
    <row r="54" spans="1:10" s="288" customFormat="1" x14ac:dyDescent="0.2"/>
    <row r="55" spans="1:10" s="288" customFormat="1" x14ac:dyDescent="0.2"/>
  </sheetData>
  <mergeCells count="5">
    <mergeCell ref="A29:J29"/>
    <mergeCell ref="A34:J34"/>
    <mergeCell ref="A51:J51"/>
    <mergeCell ref="A35:J35"/>
    <mergeCell ref="B1:B2"/>
  </mergeCells>
  <printOptions horizontalCentered="1"/>
  <pageMargins left="0.31496062992125984" right="0.31496062992125984" top="0.35433070866141736" bottom="0.35433070866141736" header="0.31496062992125984" footer="0.19685039370078741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 x14ac:dyDescent="0.2"/>
  <cols>
    <col min="1" max="1" width="14.5703125" style="12" customWidth="1"/>
    <col min="2" max="7" width="8.7109375" style="11" customWidth="1"/>
    <col min="8" max="10" width="8.285156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5.75" x14ac:dyDescent="0.25">
      <c r="A1" s="175" t="s">
        <v>389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62"/>
      <c r="O1" s="129"/>
      <c r="P1" s="129" t="str">
        <f>Titulní!A35</f>
        <v>II. čtvrtletí 2021</v>
      </c>
      <c r="Q1" s="2"/>
      <c r="R1" s="2"/>
      <c r="S1" s="2"/>
      <c r="T1" s="2"/>
      <c r="U1" s="2"/>
      <c r="V1" s="2"/>
      <c r="W1" s="2"/>
    </row>
    <row r="2" spans="1:23" s="22" customFormat="1" ht="6" customHeight="1" x14ac:dyDescent="0.2">
      <c r="Q2" s="9"/>
      <c r="R2" s="9"/>
      <c r="S2" s="9"/>
      <c r="T2" s="9"/>
      <c r="U2" s="9"/>
      <c r="V2" s="9"/>
      <c r="W2" s="9"/>
    </row>
    <row r="3" spans="1:23" s="22" customFormat="1" ht="12" x14ac:dyDescent="0.2">
      <c r="A3" s="494"/>
      <c r="B3" s="497" t="s">
        <v>196</v>
      </c>
      <c r="C3" s="498"/>
      <c r="D3" s="499"/>
      <c r="E3" s="497" t="s">
        <v>19</v>
      </c>
      <c r="F3" s="498"/>
      <c r="G3" s="499"/>
      <c r="H3" s="497" t="s">
        <v>202</v>
      </c>
      <c r="I3" s="498"/>
      <c r="J3" s="499"/>
      <c r="K3" s="497" t="s">
        <v>6</v>
      </c>
      <c r="L3" s="498"/>
      <c r="M3" s="499"/>
      <c r="N3" s="497" t="s">
        <v>190</v>
      </c>
      <c r="O3" s="498"/>
      <c r="P3" s="498"/>
      <c r="Q3" s="9"/>
      <c r="R3" s="9"/>
      <c r="S3" s="9"/>
      <c r="T3" s="9"/>
      <c r="U3" s="9"/>
      <c r="V3" s="9"/>
      <c r="W3" s="9"/>
    </row>
    <row r="4" spans="1:23" s="22" customFormat="1" ht="12.75" customHeight="1" x14ac:dyDescent="0.2">
      <c r="A4" s="495"/>
      <c r="B4" s="469" t="s">
        <v>177</v>
      </c>
      <c r="C4" s="470"/>
      <c r="D4" s="471"/>
      <c r="E4" s="487" t="s">
        <v>5</v>
      </c>
      <c r="F4" s="488"/>
      <c r="G4" s="496"/>
      <c r="H4" s="487" t="s">
        <v>5</v>
      </c>
      <c r="I4" s="488"/>
      <c r="J4" s="496"/>
      <c r="K4" s="487" t="s">
        <v>5</v>
      </c>
      <c r="L4" s="488"/>
      <c r="M4" s="496"/>
      <c r="N4" s="487" t="s">
        <v>5</v>
      </c>
      <c r="O4" s="488"/>
      <c r="P4" s="488"/>
      <c r="Q4" s="9"/>
      <c r="R4" s="9"/>
      <c r="S4" s="9"/>
      <c r="T4" s="9"/>
      <c r="U4" s="9"/>
      <c r="V4" s="9"/>
      <c r="W4" s="9"/>
    </row>
    <row r="5" spans="1:23" s="22" customFormat="1" ht="12" x14ac:dyDescent="0.2">
      <c r="A5" s="176"/>
      <c r="B5" s="134" t="s">
        <v>63</v>
      </c>
      <c r="C5" s="135" t="s">
        <v>64</v>
      </c>
      <c r="D5" s="136" t="s">
        <v>65</v>
      </c>
      <c r="E5" s="134" t="s">
        <v>63</v>
      </c>
      <c r="F5" s="135" t="s">
        <v>64</v>
      </c>
      <c r="G5" s="136" t="s">
        <v>65</v>
      </c>
      <c r="H5" s="134" t="s">
        <v>63</v>
      </c>
      <c r="I5" s="135" t="s">
        <v>64</v>
      </c>
      <c r="J5" s="136" t="s">
        <v>65</v>
      </c>
      <c r="K5" s="134" t="s">
        <v>63</v>
      </c>
      <c r="L5" s="135" t="s">
        <v>64</v>
      </c>
      <c r="M5" s="136" t="s">
        <v>65</v>
      </c>
      <c r="N5" s="134" t="s">
        <v>63</v>
      </c>
      <c r="O5" s="135" t="s">
        <v>64</v>
      </c>
      <c r="P5" s="135" t="s">
        <v>65</v>
      </c>
      <c r="Q5" s="9"/>
      <c r="R5" s="9"/>
      <c r="S5" s="9"/>
      <c r="T5" s="9"/>
      <c r="U5" s="9"/>
      <c r="V5" s="9"/>
      <c r="W5" s="9"/>
    </row>
    <row r="6" spans="1:23" s="22" customFormat="1" ht="12" x14ac:dyDescent="0.2">
      <c r="A6" s="489" t="s">
        <v>396</v>
      </c>
      <c r="B6" s="452">
        <f>D7</f>
        <v>1090.9588300000005</v>
      </c>
      <c r="C6" s="453"/>
      <c r="D6" s="454"/>
      <c r="E6" s="452">
        <f>SUM(E7:G7)</f>
        <v>618265.40999999992</v>
      </c>
      <c r="F6" s="453"/>
      <c r="G6" s="454"/>
      <c r="H6" s="452">
        <f>SUM(H7:J7)</f>
        <v>4867.5989999999947</v>
      </c>
      <c r="I6" s="453"/>
      <c r="J6" s="454"/>
      <c r="K6" s="452">
        <f>SUM(K7:M7)</f>
        <v>613397.81099999999</v>
      </c>
      <c r="L6" s="453"/>
      <c r="M6" s="454"/>
      <c r="N6" s="452">
        <f>SUM(N7:P7)</f>
        <v>583354.56599999988</v>
      </c>
      <c r="O6" s="453"/>
      <c r="P6" s="453"/>
      <c r="Q6" s="9"/>
      <c r="R6" s="9"/>
      <c r="S6" s="9"/>
      <c r="T6" s="9"/>
      <c r="U6" s="9"/>
      <c r="V6" s="9"/>
      <c r="W6" s="9"/>
    </row>
    <row r="7" spans="1:23" s="22" customFormat="1" ht="12" x14ac:dyDescent="0.2">
      <c r="A7" s="490"/>
      <c r="B7" s="274">
        <f>SUM(B8:B10)</f>
        <v>1092.9538300000006</v>
      </c>
      <c r="C7" s="177">
        <f t="shared" ref="C7:P7" si="0">SUM(C8:C10)</f>
        <v>1092.5988300000006</v>
      </c>
      <c r="D7" s="275">
        <f t="shared" si="0"/>
        <v>1090.9588300000005</v>
      </c>
      <c r="E7" s="274">
        <f t="shared" si="0"/>
        <v>185128.16999999987</v>
      </c>
      <c r="F7" s="177">
        <f t="shared" si="0"/>
        <v>261565.77</v>
      </c>
      <c r="G7" s="275">
        <f t="shared" si="0"/>
        <v>171571.47000000006</v>
      </c>
      <c r="H7" s="274">
        <f t="shared" si="0"/>
        <v>1571.3349999999984</v>
      </c>
      <c r="I7" s="177">
        <f t="shared" si="0"/>
        <v>1936.0779999999972</v>
      </c>
      <c r="J7" s="275">
        <f t="shared" si="0"/>
        <v>1360.1859999999992</v>
      </c>
      <c r="K7" s="274">
        <f t="shared" si="0"/>
        <v>183556.83499999988</v>
      </c>
      <c r="L7" s="177">
        <f t="shared" si="0"/>
        <v>259629.69200000001</v>
      </c>
      <c r="M7" s="275">
        <f t="shared" si="0"/>
        <v>170211.28400000004</v>
      </c>
      <c r="N7" s="274">
        <f t="shared" si="0"/>
        <v>174156.61</v>
      </c>
      <c r="O7" s="177">
        <f t="shared" si="0"/>
        <v>246937.19399999993</v>
      </c>
      <c r="P7" s="177">
        <f t="shared" si="0"/>
        <v>162260.76200000005</v>
      </c>
      <c r="Q7" s="9"/>
      <c r="R7" s="9"/>
      <c r="S7" s="9"/>
      <c r="T7" s="9"/>
      <c r="U7" s="9"/>
      <c r="V7" s="9"/>
      <c r="W7" s="9"/>
    </row>
    <row r="8" spans="1:23" s="22" customFormat="1" ht="12" x14ac:dyDescent="0.2">
      <c r="A8" s="178" t="s">
        <v>201</v>
      </c>
      <c r="B8" s="172">
        <v>156.52583000000061</v>
      </c>
      <c r="C8" s="173">
        <v>156.17083000000059</v>
      </c>
      <c r="D8" s="174">
        <v>154.53083000000058</v>
      </c>
      <c r="E8" s="172">
        <v>61325.372999999898</v>
      </c>
      <c r="F8" s="173">
        <v>68543.193999999974</v>
      </c>
      <c r="G8" s="174">
        <v>41365.133000000053</v>
      </c>
      <c r="H8" s="172">
        <v>648.98799999999801</v>
      </c>
      <c r="I8" s="173">
        <v>703.17699999999763</v>
      </c>
      <c r="J8" s="174">
        <v>438.66499999999922</v>
      </c>
      <c r="K8" s="172">
        <v>60676.3849999999</v>
      </c>
      <c r="L8" s="173">
        <v>67840.016999999978</v>
      </c>
      <c r="M8" s="174">
        <v>40926.468000000052</v>
      </c>
      <c r="N8" s="172">
        <v>56478.998999999989</v>
      </c>
      <c r="O8" s="173">
        <v>63664.809999999939</v>
      </c>
      <c r="P8" s="173">
        <v>37932.76300000005</v>
      </c>
      <c r="Q8" s="9"/>
      <c r="R8" s="9"/>
      <c r="S8" s="9"/>
      <c r="T8" s="9"/>
      <c r="U8" s="9"/>
      <c r="V8" s="9"/>
      <c r="W8" s="9"/>
    </row>
    <row r="9" spans="1:23" s="22" customFormat="1" ht="12" x14ac:dyDescent="0.2">
      <c r="A9" s="178" t="s">
        <v>234</v>
      </c>
      <c r="B9" s="157">
        <v>183.648</v>
      </c>
      <c r="C9" s="158">
        <v>183.648</v>
      </c>
      <c r="D9" s="159">
        <v>183.648</v>
      </c>
      <c r="E9" s="157">
        <v>61443.632999999987</v>
      </c>
      <c r="F9" s="158">
        <v>72610.108000000022</v>
      </c>
      <c r="G9" s="159">
        <v>47937.537000000018</v>
      </c>
      <c r="H9" s="157">
        <v>674.20300000000032</v>
      </c>
      <c r="I9" s="158">
        <v>752.24099999999987</v>
      </c>
      <c r="J9" s="159">
        <v>582.755</v>
      </c>
      <c r="K9" s="157">
        <v>60769.429999999986</v>
      </c>
      <c r="L9" s="158">
        <v>71857.867000000027</v>
      </c>
      <c r="M9" s="159">
        <v>47354.782000000021</v>
      </c>
      <c r="N9" s="160">
        <v>58773.860999999997</v>
      </c>
      <c r="O9" s="179">
        <v>67747.856</v>
      </c>
      <c r="P9" s="179">
        <v>44937.024999999994</v>
      </c>
      <c r="Q9" s="9"/>
      <c r="R9" s="9"/>
      <c r="S9" s="9"/>
      <c r="T9" s="9"/>
      <c r="U9" s="9"/>
      <c r="V9" s="9"/>
      <c r="W9" s="9"/>
    </row>
    <row r="10" spans="1:23" s="22" customFormat="1" ht="12" x14ac:dyDescent="0.2">
      <c r="A10" s="178" t="s">
        <v>235</v>
      </c>
      <c r="B10" s="160">
        <v>752.78</v>
      </c>
      <c r="C10" s="161">
        <v>752.78</v>
      </c>
      <c r="D10" s="162">
        <v>752.78</v>
      </c>
      <c r="E10" s="160">
        <v>62359.163999999997</v>
      </c>
      <c r="F10" s="161">
        <v>120412.46799999999</v>
      </c>
      <c r="G10" s="162">
        <v>82268.799999999988</v>
      </c>
      <c r="H10" s="160">
        <v>248.14400000000001</v>
      </c>
      <c r="I10" s="161">
        <v>480.65999999999997</v>
      </c>
      <c r="J10" s="162">
        <v>338.76599999999996</v>
      </c>
      <c r="K10" s="160">
        <v>62111.02</v>
      </c>
      <c r="L10" s="161">
        <v>119931.80799999999</v>
      </c>
      <c r="M10" s="162">
        <v>81930.033999999985</v>
      </c>
      <c r="N10" s="160">
        <v>58903.75</v>
      </c>
      <c r="O10" s="161">
        <v>115524.52799999999</v>
      </c>
      <c r="P10" s="161">
        <v>79390.974000000017</v>
      </c>
      <c r="Q10" s="9"/>
      <c r="R10" s="9"/>
      <c r="S10" s="9"/>
      <c r="T10" s="9"/>
      <c r="U10" s="9"/>
      <c r="V10" s="9"/>
      <c r="W10" s="9"/>
    </row>
    <row r="11" spans="1:23" s="15" customFormat="1" x14ac:dyDescent="0.2">
      <c r="A11" s="124" t="s">
        <v>266</v>
      </c>
      <c r="H11" s="125"/>
      <c r="P11" s="14" t="s">
        <v>415</v>
      </c>
      <c r="Q11" s="17"/>
      <c r="R11" s="17"/>
      <c r="S11" s="17"/>
      <c r="T11" s="17"/>
      <c r="U11" s="17"/>
      <c r="V11" s="17"/>
      <c r="W11" s="17"/>
    </row>
    <row r="12" spans="1:23" s="22" customFormat="1" ht="12" x14ac:dyDescent="0.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 x14ac:dyDescent="0.2">
      <c r="A13" s="494"/>
      <c r="B13" s="497" t="s">
        <v>196</v>
      </c>
      <c r="C13" s="498"/>
      <c r="D13" s="499"/>
      <c r="E13" s="497" t="s">
        <v>19</v>
      </c>
      <c r="F13" s="498"/>
      <c r="G13" s="499"/>
      <c r="H13" s="497" t="s">
        <v>207</v>
      </c>
      <c r="I13" s="498"/>
      <c r="J13" s="499"/>
      <c r="K13" s="497" t="s">
        <v>6</v>
      </c>
      <c r="L13" s="498"/>
      <c r="M13" s="499"/>
      <c r="N13" s="497" t="s">
        <v>190</v>
      </c>
      <c r="O13" s="498"/>
      <c r="P13" s="498"/>
      <c r="Q13" s="9"/>
      <c r="R13" s="9"/>
      <c r="S13" s="9"/>
      <c r="T13" s="9"/>
      <c r="U13" s="9"/>
      <c r="V13" s="9"/>
      <c r="W13" s="9"/>
    </row>
    <row r="14" spans="1:23" s="22" customFormat="1" ht="12" x14ac:dyDescent="0.2">
      <c r="A14" s="495"/>
      <c r="B14" s="469" t="s">
        <v>177</v>
      </c>
      <c r="C14" s="470"/>
      <c r="D14" s="471"/>
      <c r="E14" s="487" t="s">
        <v>5</v>
      </c>
      <c r="F14" s="488"/>
      <c r="G14" s="496"/>
      <c r="H14" s="487" t="s">
        <v>5</v>
      </c>
      <c r="I14" s="488"/>
      <c r="J14" s="496"/>
      <c r="K14" s="487" t="s">
        <v>5</v>
      </c>
      <c r="L14" s="488"/>
      <c r="M14" s="496"/>
      <c r="N14" s="487" t="s">
        <v>5</v>
      </c>
      <c r="O14" s="488"/>
      <c r="P14" s="488"/>
      <c r="Q14" s="9"/>
      <c r="R14" s="9"/>
      <c r="S14" s="9"/>
      <c r="T14" s="9"/>
      <c r="U14" s="9"/>
      <c r="V14" s="9"/>
      <c r="W14" s="9"/>
    </row>
    <row r="15" spans="1:23" s="22" customFormat="1" ht="12" x14ac:dyDescent="0.2">
      <c r="A15" s="176"/>
      <c r="B15" s="134" t="s">
        <v>63</v>
      </c>
      <c r="C15" s="135" t="s">
        <v>64</v>
      </c>
      <c r="D15" s="136" t="s">
        <v>65</v>
      </c>
      <c r="E15" s="134" t="s">
        <v>63</v>
      </c>
      <c r="F15" s="135" t="s">
        <v>64</v>
      </c>
      <c r="G15" s="136" t="s">
        <v>65</v>
      </c>
      <c r="H15" s="134" t="s">
        <v>63</v>
      </c>
      <c r="I15" s="135" t="s">
        <v>64</v>
      </c>
      <c r="J15" s="136" t="s">
        <v>65</v>
      </c>
      <c r="K15" s="134" t="s">
        <v>63</v>
      </c>
      <c r="L15" s="135" t="s">
        <v>64</v>
      </c>
      <c r="M15" s="136" t="s">
        <v>65</v>
      </c>
      <c r="N15" s="134" t="s">
        <v>63</v>
      </c>
      <c r="O15" s="135" t="s">
        <v>64</v>
      </c>
      <c r="P15" s="135" t="s">
        <v>65</v>
      </c>
      <c r="Q15" s="9"/>
      <c r="R15" s="9"/>
      <c r="S15" s="9"/>
      <c r="T15" s="9"/>
      <c r="U15" s="9"/>
      <c r="V15" s="9"/>
      <c r="W15" s="9"/>
    </row>
    <row r="16" spans="1:23" s="22" customFormat="1" ht="12" x14ac:dyDescent="0.2">
      <c r="A16" s="489" t="s">
        <v>18</v>
      </c>
      <c r="B16" s="491">
        <f>D17</f>
        <v>1171.5</v>
      </c>
      <c r="C16" s="492"/>
      <c r="D16" s="493"/>
      <c r="E16" s="491">
        <f>SUM(E17:G17)</f>
        <v>229147.59699999998</v>
      </c>
      <c r="F16" s="492"/>
      <c r="G16" s="493"/>
      <c r="H16" s="491">
        <f>SUM(H17:J17)</f>
        <v>295529.15000000002</v>
      </c>
      <c r="I16" s="492"/>
      <c r="J16" s="493"/>
      <c r="K16" s="491">
        <f>SUM(K17:M17)</f>
        <v>226202.01699999999</v>
      </c>
      <c r="L16" s="492"/>
      <c r="M16" s="493"/>
      <c r="N16" s="491">
        <f>SUM(N17:P17)</f>
        <v>238158.90700000001</v>
      </c>
      <c r="O16" s="492"/>
      <c r="P16" s="492"/>
      <c r="Q16" s="9"/>
      <c r="R16" s="9"/>
      <c r="S16" s="9"/>
      <c r="T16" s="9"/>
      <c r="U16" s="9"/>
      <c r="V16" s="9"/>
      <c r="W16" s="9"/>
    </row>
    <row r="17" spans="1:23" s="22" customFormat="1" ht="12" x14ac:dyDescent="0.2">
      <c r="A17" s="490"/>
      <c r="B17" s="274">
        <v>1171.5</v>
      </c>
      <c r="C17" s="177">
        <v>1171.5</v>
      </c>
      <c r="D17" s="275">
        <v>1171.5</v>
      </c>
      <c r="E17" s="274">
        <v>102184.87</v>
      </c>
      <c r="F17" s="177">
        <v>77252.239999999991</v>
      </c>
      <c r="G17" s="275">
        <v>49710.487000000001</v>
      </c>
      <c r="H17" s="274">
        <v>130488.49</v>
      </c>
      <c r="I17" s="177">
        <v>98314.53</v>
      </c>
      <c r="J17" s="275">
        <v>66726.13</v>
      </c>
      <c r="K17" s="274">
        <v>100827.84999999999</v>
      </c>
      <c r="L17" s="177">
        <v>76243.529999999984</v>
      </c>
      <c r="M17" s="275">
        <v>49130.637000000002</v>
      </c>
      <c r="N17" s="274">
        <v>104887.58</v>
      </c>
      <c r="O17" s="177">
        <v>81169.81</v>
      </c>
      <c r="P17" s="177">
        <v>52101.517</v>
      </c>
      <c r="Q17" s="9"/>
      <c r="R17" s="9"/>
      <c r="S17" s="9"/>
      <c r="T17" s="9"/>
      <c r="U17" s="9"/>
      <c r="V17" s="9"/>
      <c r="W17" s="9"/>
    </row>
    <row r="18" spans="1:23" s="15" customFormat="1" ht="11.25" x14ac:dyDescent="0.2">
      <c r="A18" s="113"/>
      <c r="B18" s="114"/>
      <c r="C18" s="114"/>
      <c r="D18" s="114"/>
      <c r="E18" s="114"/>
      <c r="F18" s="114"/>
      <c r="G18" s="114"/>
      <c r="P18" s="14" t="s">
        <v>414</v>
      </c>
      <c r="Q18" s="17"/>
      <c r="R18" s="17"/>
      <c r="S18" s="17"/>
      <c r="T18" s="17"/>
      <c r="U18" s="17"/>
      <c r="V18" s="17"/>
      <c r="W18" s="17"/>
    </row>
    <row r="19" spans="1:23" s="22" customFormat="1" ht="12" x14ac:dyDescent="0.2">
      <c r="Q19" s="9"/>
      <c r="R19" s="9"/>
      <c r="S19" s="9"/>
      <c r="T19" s="9"/>
      <c r="U19" s="9"/>
      <c r="V19" s="9"/>
      <c r="W19" s="9"/>
    </row>
    <row r="20" spans="1:23" s="22" customFormat="1" ht="12" x14ac:dyDescent="0.2">
      <c r="Q20" s="9"/>
      <c r="R20" s="9"/>
      <c r="S20" s="9"/>
      <c r="T20" s="9"/>
      <c r="U20" s="9"/>
      <c r="V20" s="9"/>
      <c r="W20" s="9"/>
    </row>
    <row r="21" spans="1:23" s="22" customFormat="1" ht="12" x14ac:dyDescent="0.2">
      <c r="Q21" s="9"/>
      <c r="R21" s="9"/>
      <c r="S21" s="9"/>
      <c r="T21" s="9"/>
      <c r="U21" s="9"/>
      <c r="V21" s="9"/>
      <c r="W21" s="9"/>
    </row>
    <row r="22" spans="1:23" s="22" customFormat="1" ht="12" x14ac:dyDescent="0.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 x14ac:dyDescent="0.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 x14ac:dyDescent="0.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 x14ac:dyDescent="0.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 x14ac:dyDescent="0.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 x14ac:dyDescent="0.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 x14ac:dyDescent="0.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 x14ac:dyDescent="0.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 x14ac:dyDescent="0.2">
      <c r="Q30" s="9"/>
      <c r="R30" s="9"/>
      <c r="S30" s="9"/>
      <c r="T30" s="9"/>
      <c r="U30" s="9"/>
      <c r="V30" s="9"/>
      <c r="W30" s="9"/>
    </row>
    <row r="31" spans="1:23" s="22" customFormat="1" ht="12" x14ac:dyDescent="0.2">
      <c r="Q31" s="9"/>
      <c r="R31" s="9"/>
      <c r="S31" s="9"/>
      <c r="T31" s="9"/>
      <c r="U31" s="9"/>
      <c r="V31" s="9"/>
      <c r="W31" s="9"/>
    </row>
    <row r="32" spans="1:23" s="22" customFormat="1" ht="12" x14ac:dyDescent="0.2">
      <c r="Q32" s="9"/>
      <c r="R32" s="9"/>
      <c r="S32" s="9"/>
      <c r="T32" s="9"/>
      <c r="U32" s="9"/>
      <c r="V32" s="9"/>
      <c r="W32" s="9"/>
    </row>
    <row r="33" spans="17:23" s="22" customFormat="1" ht="12" x14ac:dyDescent="0.2">
      <c r="Q33" s="9"/>
      <c r="R33" s="9"/>
      <c r="S33" s="9"/>
      <c r="T33" s="9"/>
      <c r="U33" s="9"/>
      <c r="V33" s="9"/>
      <c r="W33" s="9"/>
    </row>
    <row r="34" spans="17:23" s="22" customFormat="1" ht="12" x14ac:dyDescent="0.2">
      <c r="Q34" s="9"/>
      <c r="R34" s="9"/>
      <c r="S34" s="9"/>
      <c r="T34" s="9"/>
      <c r="U34" s="9"/>
      <c r="V34" s="9"/>
      <c r="W34" s="9"/>
    </row>
    <row r="35" spans="17:23" s="22" customFormat="1" ht="12" x14ac:dyDescent="0.2">
      <c r="Q35" s="9"/>
      <c r="R35" s="9"/>
      <c r="S35" s="9"/>
      <c r="T35" s="9"/>
      <c r="U35" s="9"/>
      <c r="V35" s="9"/>
      <c r="W35" s="9"/>
    </row>
    <row r="36" spans="17:23" s="22" customFormat="1" ht="12" x14ac:dyDescent="0.2">
      <c r="Q36" s="9"/>
      <c r="R36" s="9"/>
      <c r="S36" s="9"/>
      <c r="T36" s="9"/>
      <c r="U36" s="9"/>
      <c r="V36" s="9"/>
      <c r="W36" s="9"/>
    </row>
    <row r="37" spans="17:23" s="22" customFormat="1" ht="12" x14ac:dyDescent="0.2">
      <c r="Q37" s="9"/>
      <c r="R37" s="9"/>
      <c r="S37" s="9"/>
      <c r="T37" s="9"/>
      <c r="U37" s="9"/>
      <c r="V37" s="9"/>
      <c r="W37" s="9"/>
    </row>
    <row r="38" spans="17:23" s="22" customFormat="1" ht="12" x14ac:dyDescent="0.2">
      <c r="Q38" s="9"/>
      <c r="R38" s="9"/>
      <c r="S38" s="9"/>
      <c r="T38" s="9"/>
      <c r="U38" s="9"/>
      <c r="V38" s="9"/>
      <c r="W38" s="9"/>
    </row>
    <row r="39" spans="17:23" s="22" customFormat="1" ht="12" x14ac:dyDescent="0.2">
      <c r="Q39" s="9"/>
      <c r="R39" s="9"/>
      <c r="S39" s="9"/>
      <c r="T39" s="9"/>
      <c r="U39" s="9"/>
      <c r="V39" s="9"/>
      <c r="W39" s="9"/>
    </row>
    <row r="40" spans="17:23" s="22" customFormat="1" ht="12" x14ac:dyDescent="0.2">
      <c r="Q40" s="9"/>
      <c r="R40" s="9"/>
      <c r="S40" s="9"/>
      <c r="T40" s="9"/>
      <c r="U40" s="9"/>
      <c r="V40" s="9"/>
      <c r="W40" s="9"/>
    </row>
    <row r="41" spans="17:23" s="22" customFormat="1" ht="12" x14ac:dyDescent="0.2">
      <c r="Q41" s="9"/>
      <c r="R41" s="9"/>
      <c r="S41" s="9"/>
      <c r="T41" s="9"/>
      <c r="U41" s="9"/>
      <c r="V41" s="9"/>
      <c r="W41" s="9"/>
    </row>
    <row r="42" spans="17:23" s="22" customFormat="1" ht="12" x14ac:dyDescent="0.2">
      <c r="Q42" s="9"/>
      <c r="R42" s="9"/>
      <c r="S42" s="9"/>
      <c r="T42" s="9"/>
      <c r="U42" s="9"/>
      <c r="V42" s="9"/>
      <c r="W42" s="9"/>
    </row>
    <row r="43" spans="17:23" s="22" customFormat="1" ht="12" x14ac:dyDescent="0.2">
      <c r="Q43" s="9"/>
      <c r="R43" s="9"/>
      <c r="S43" s="9"/>
      <c r="T43" s="9"/>
      <c r="U43" s="9"/>
      <c r="V43" s="9"/>
      <c r="W43" s="9"/>
    </row>
    <row r="44" spans="17:23" s="22" customFormat="1" ht="12" x14ac:dyDescent="0.2">
      <c r="Q44" s="9"/>
      <c r="R44" s="9"/>
      <c r="S44" s="9"/>
      <c r="T44" s="9"/>
      <c r="U44" s="9"/>
      <c r="V44" s="9"/>
      <c r="W44" s="9"/>
    </row>
  </sheetData>
  <mergeCells count="34">
    <mergeCell ref="N6:P6"/>
    <mergeCell ref="N13:P13"/>
    <mergeCell ref="H3:J3"/>
    <mergeCell ref="K3:M3"/>
    <mergeCell ref="N3:P3"/>
    <mergeCell ref="H6:J6"/>
    <mergeCell ref="K6:M6"/>
    <mergeCell ref="N4:P4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 x14ac:dyDescent="0.2"/>
  <cols>
    <col min="1" max="1" width="16.42578125" style="22" customWidth="1"/>
    <col min="2" max="4" width="8.42578125" style="22" customWidth="1"/>
    <col min="5" max="7" width="8.5703125" style="22" customWidth="1"/>
    <col min="8" max="10" width="8.42578125" style="22" customWidth="1"/>
    <col min="11" max="16" width="8.5703125" style="22" customWidth="1"/>
    <col min="17" max="17" width="8.7109375" style="22" customWidth="1"/>
    <col min="18" max="16384" width="9.140625" style="22"/>
  </cols>
  <sheetData>
    <row r="1" spans="1:28" s="58" customFormat="1" ht="15.75" x14ac:dyDescent="0.25">
      <c r="A1" s="175" t="s">
        <v>387</v>
      </c>
      <c r="P1" s="129" t="str">
        <f>Titulní!A35</f>
        <v>II. čtvrtletí 2021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 x14ac:dyDescent="0.2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 x14ac:dyDescent="0.2">
      <c r="A3" s="494"/>
      <c r="B3" s="497" t="s">
        <v>196</v>
      </c>
      <c r="C3" s="498"/>
      <c r="D3" s="499"/>
      <c r="E3" s="497" t="s">
        <v>19</v>
      </c>
      <c r="F3" s="498"/>
      <c r="G3" s="499"/>
      <c r="H3" s="497" t="s">
        <v>202</v>
      </c>
      <c r="I3" s="498"/>
      <c r="J3" s="499"/>
      <c r="K3" s="497" t="s">
        <v>6</v>
      </c>
      <c r="L3" s="498"/>
      <c r="M3" s="499"/>
      <c r="N3" s="497" t="s">
        <v>190</v>
      </c>
      <c r="O3" s="498"/>
      <c r="P3" s="498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 x14ac:dyDescent="0.2">
      <c r="A4" s="495"/>
      <c r="B4" s="469" t="s">
        <v>177</v>
      </c>
      <c r="C4" s="470"/>
      <c r="D4" s="471"/>
      <c r="E4" s="487" t="s">
        <v>5</v>
      </c>
      <c r="F4" s="488"/>
      <c r="G4" s="496"/>
      <c r="H4" s="487" t="s">
        <v>5</v>
      </c>
      <c r="I4" s="488"/>
      <c r="J4" s="496"/>
      <c r="K4" s="487" t="s">
        <v>5</v>
      </c>
      <c r="L4" s="488"/>
      <c r="M4" s="496"/>
      <c r="N4" s="487" t="s">
        <v>5</v>
      </c>
      <c r="O4" s="488"/>
      <c r="P4" s="488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x14ac:dyDescent="0.2">
      <c r="A5" s="176"/>
      <c r="B5" s="134" t="s">
        <v>63</v>
      </c>
      <c r="C5" s="135" t="s">
        <v>64</v>
      </c>
      <c r="D5" s="136" t="s">
        <v>65</v>
      </c>
      <c r="E5" s="134" t="s">
        <v>63</v>
      </c>
      <c r="F5" s="135" t="s">
        <v>64</v>
      </c>
      <c r="G5" s="136" t="s">
        <v>65</v>
      </c>
      <c r="H5" s="134" t="s">
        <v>63</v>
      </c>
      <c r="I5" s="135" t="s">
        <v>64</v>
      </c>
      <c r="J5" s="136" t="s">
        <v>65</v>
      </c>
      <c r="K5" s="134" t="s">
        <v>63</v>
      </c>
      <c r="L5" s="135" t="s">
        <v>64</v>
      </c>
      <c r="M5" s="136" t="s">
        <v>65</v>
      </c>
      <c r="N5" s="134" t="s">
        <v>63</v>
      </c>
      <c r="O5" s="135" t="s">
        <v>64</v>
      </c>
      <c r="P5" s="135" t="s">
        <v>65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 x14ac:dyDescent="0.2">
      <c r="A6" s="489" t="s">
        <v>397</v>
      </c>
      <c r="B6" s="452">
        <f>D7</f>
        <v>2059.3253000000009</v>
      </c>
      <c r="C6" s="453"/>
      <c r="D6" s="454"/>
      <c r="E6" s="452">
        <f>SUM(E7:G7)</f>
        <v>804691.99100000015</v>
      </c>
      <c r="F6" s="453"/>
      <c r="G6" s="454"/>
      <c r="H6" s="452">
        <f>SUM(H7:J7)</f>
        <v>6014.0850000000009</v>
      </c>
      <c r="I6" s="453"/>
      <c r="J6" s="454"/>
      <c r="K6" s="452">
        <f>SUM(K7:M7)</f>
        <v>798677.90600000019</v>
      </c>
      <c r="L6" s="453"/>
      <c r="M6" s="454"/>
      <c r="N6" s="452">
        <f>SUM(N7:P7)</f>
        <v>742999.53199999989</v>
      </c>
      <c r="O6" s="453"/>
      <c r="P6" s="453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 x14ac:dyDescent="0.2">
      <c r="A7" s="490"/>
      <c r="B7" s="274">
        <f>SUM(B8:B13)</f>
        <v>2071.5830300000011</v>
      </c>
      <c r="C7" s="177">
        <f t="shared" ref="C7:P7" si="0">SUM(C8:C13)</f>
        <v>2067.219180000001</v>
      </c>
      <c r="D7" s="275">
        <f t="shared" si="0"/>
        <v>2059.3253000000009</v>
      </c>
      <c r="E7" s="274">
        <f t="shared" si="0"/>
        <v>235140.10500000004</v>
      </c>
      <c r="F7" s="177">
        <f t="shared" si="0"/>
        <v>250863.24800000002</v>
      </c>
      <c r="G7" s="275">
        <f t="shared" si="0"/>
        <v>318688.63800000004</v>
      </c>
      <c r="H7" s="274">
        <f t="shared" si="0"/>
        <v>1798.4680000000008</v>
      </c>
      <c r="I7" s="177">
        <f t="shared" si="0"/>
        <v>1888.0950000000007</v>
      </c>
      <c r="J7" s="275">
        <f t="shared" si="0"/>
        <v>2327.5219999999999</v>
      </c>
      <c r="K7" s="274">
        <f t="shared" si="0"/>
        <v>233341.63700000005</v>
      </c>
      <c r="L7" s="177">
        <f t="shared" si="0"/>
        <v>248975.15300000002</v>
      </c>
      <c r="M7" s="275">
        <f t="shared" si="0"/>
        <v>316361.1160000001</v>
      </c>
      <c r="N7" s="274">
        <f t="shared" si="0"/>
        <v>216648.83399999997</v>
      </c>
      <c r="O7" s="177">
        <f t="shared" si="0"/>
        <v>231028.59000000005</v>
      </c>
      <c r="P7" s="177">
        <f t="shared" si="0"/>
        <v>295322.10799999995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x14ac:dyDescent="0.2">
      <c r="A8" s="178" t="s">
        <v>232</v>
      </c>
      <c r="B8" s="181">
        <v>89.529890000001188</v>
      </c>
      <c r="C8" s="161">
        <v>88.129930000001295</v>
      </c>
      <c r="D8" s="162">
        <v>85.641630000001257</v>
      </c>
      <c r="E8" s="160">
        <v>9241.7680000000255</v>
      </c>
      <c r="F8" s="161">
        <v>9997.1860000000033</v>
      </c>
      <c r="G8" s="162">
        <v>12030.412000000011</v>
      </c>
      <c r="H8" s="160">
        <v>4.7169999999999952</v>
      </c>
      <c r="I8" s="161">
        <v>4.2369999999999957</v>
      </c>
      <c r="J8" s="162">
        <v>4.756999999999997</v>
      </c>
      <c r="K8" s="160">
        <v>9237.0510000000249</v>
      </c>
      <c r="L8" s="161">
        <v>9992.9490000000042</v>
      </c>
      <c r="M8" s="162">
        <v>12025.655000000012</v>
      </c>
      <c r="N8" s="160">
        <v>5880.8649999999443</v>
      </c>
      <c r="O8" s="161">
        <v>6398.1940000000113</v>
      </c>
      <c r="P8" s="161">
        <v>8578.7869999999948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x14ac:dyDescent="0.2">
      <c r="A9" s="178" t="s">
        <v>197</v>
      </c>
      <c r="B9" s="181">
        <v>148.10296999999952</v>
      </c>
      <c r="C9" s="158">
        <v>146.70576999999955</v>
      </c>
      <c r="D9" s="159">
        <v>143.0043299999993</v>
      </c>
      <c r="E9" s="157">
        <v>14932.760000000018</v>
      </c>
      <c r="F9" s="182">
        <v>16239.171000000011</v>
      </c>
      <c r="G9" s="159">
        <v>20091.91099999996</v>
      </c>
      <c r="H9" s="157">
        <v>16.854999999999997</v>
      </c>
      <c r="I9" s="158">
        <v>14.315999999999988</v>
      </c>
      <c r="J9" s="159">
        <v>17.952999999999992</v>
      </c>
      <c r="K9" s="157">
        <v>14915.905000000019</v>
      </c>
      <c r="L9" s="182">
        <v>16224.85500000001</v>
      </c>
      <c r="M9" s="159">
        <v>20073.957999999959</v>
      </c>
      <c r="N9" s="157">
        <v>9051.8360000000121</v>
      </c>
      <c r="O9" s="179">
        <v>9965.4050000000407</v>
      </c>
      <c r="P9" s="179">
        <v>12944.323000000019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x14ac:dyDescent="0.2">
      <c r="A10" s="178" t="s">
        <v>210</v>
      </c>
      <c r="B10" s="181">
        <v>58.650779999999912</v>
      </c>
      <c r="C10" s="158">
        <v>57.454259999999934</v>
      </c>
      <c r="D10" s="159">
        <v>57.241589999999945</v>
      </c>
      <c r="E10" s="157">
        <v>6106.4429999999938</v>
      </c>
      <c r="F10" s="182">
        <v>6506.2970000000068</v>
      </c>
      <c r="G10" s="159">
        <v>8339.2789999999932</v>
      </c>
      <c r="H10" s="157">
        <v>73.608999999999995</v>
      </c>
      <c r="I10" s="158">
        <v>63.393000000000001</v>
      </c>
      <c r="J10" s="159">
        <v>61.444999999999993</v>
      </c>
      <c r="K10" s="157">
        <v>6032.8339999999935</v>
      </c>
      <c r="L10" s="182">
        <v>6442.9040000000068</v>
      </c>
      <c r="M10" s="159">
        <v>8277.8339999999935</v>
      </c>
      <c r="N10" s="157">
        <v>4355.9939999999988</v>
      </c>
      <c r="O10" s="179">
        <v>4681.3500000000113</v>
      </c>
      <c r="P10" s="179">
        <v>5911.2350000000015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x14ac:dyDescent="0.2">
      <c r="A11" s="178" t="s">
        <v>198</v>
      </c>
      <c r="B11" s="181">
        <v>457.90757000000002</v>
      </c>
      <c r="C11" s="158">
        <v>457.49504999999999</v>
      </c>
      <c r="D11" s="159">
        <v>457.4991</v>
      </c>
      <c r="E11" s="157">
        <v>51920.96100000009</v>
      </c>
      <c r="F11" s="182">
        <v>55253.169999999947</v>
      </c>
      <c r="G11" s="159">
        <v>70564.303000000073</v>
      </c>
      <c r="H11" s="157">
        <v>427.42200000000054</v>
      </c>
      <c r="I11" s="158">
        <v>446.59700000000055</v>
      </c>
      <c r="J11" s="159">
        <v>557.56399999999951</v>
      </c>
      <c r="K11" s="157">
        <v>51493.539000000092</v>
      </c>
      <c r="L11" s="182">
        <v>54806.572999999946</v>
      </c>
      <c r="M11" s="159">
        <v>70006.739000000074</v>
      </c>
      <c r="N11" s="157">
        <v>47276.786000000051</v>
      </c>
      <c r="O11" s="179">
        <v>50204.139999999948</v>
      </c>
      <c r="P11" s="179">
        <v>63987.346999999958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x14ac:dyDescent="0.2">
      <c r="A12" s="178" t="s">
        <v>199</v>
      </c>
      <c r="B12" s="181">
        <v>985.15340000000026</v>
      </c>
      <c r="C12" s="158">
        <v>985.19575000000032</v>
      </c>
      <c r="D12" s="159">
        <v>983.69880000000035</v>
      </c>
      <c r="E12" s="157">
        <v>114482.53999999992</v>
      </c>
      <c r="F12" s="182">
        <v>121051.60900000005</v>
      </c>
      <c r="G12" s="159">
        <v>155025.97100000002</v>
      </c>
      <c r="H12" s="157">
        <v>766.26600000000008</v>
      </c>
      <c r="I12" s="158">
        <v>791.23400000000015</v>
      </c>
      <c r="J12" s="159">
        <v>956.06200000000047</v>
      </c>
      <c r="K12" s="157">
        <v>113716.27399999992</v>
      </c>
      <c r="L12" s="182">
        <v>120260.37500000006</v>
      </c>
      <c r="M12" s="159">
        <v>154069.90900000001</v>
      </c>
      <c r="N12" s="157">
        <v>112529.19999999995</v>
      </c>
      <c r="O12" s="179">
        <v>118956.02300000004</v>
      </c>
      <c r="P12" s="179">
        <v>152466.60800000001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 x14ac:dyDescent="0.2">
      <c r="A13" s="178" t="s">
        <v>200</v>
      </c>
      <c r="B13" s="181">
        <v>332.23841999999996</v>
      </c>
      <c r="C13" s="161">
        <v>332.23841999999996</v>
      </c>
      <c r="D13" s="162">
        <v>332.23984999999993</v>
      </c>
      <c r="E13" s="160">
        <v>38455.633000000002</v>
      </c>
      <c r="F13" s="161">
        <v>41815.814999999995</v>
      </c>
      <c r="G13" s="162">
        <v>52636.761999999988</v>
      </c>
      <c r="H13" s="160">
        <v>509.5990000000001</v>
      </c>
      <c r="I13" s="161">
        <v>568.31799999999998</v>
      </c>
      <c r="J13" s="162">
        <v>729.74099999999999</v>
      </c>
      <c r="K13" s="160">
        <v>37946.034</v>
      </c>
      <c r="L13" s="161">
        <v>41247.496999999996</v>
      </c>
      <c r="M13" s="162">
        <v>51907.020999999986</v>
      </c>
      <c r="N13" s="160">
        <v>37554.153000000006</v>
      </c>
      <c r="O13" s="161">
        <v>40823.477999999996</v>
      </c>
      <c r="P13" s="161">
        <v>51433.807999999983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2.75" x14ac:dyDescent="0.2">
      <c r="A14" s="124" t="s">
        <v>266</v>
      </c>
      <c r="K14" s="72"/>
      <c r="P14" s="14" t="s">
        <v>104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 x14ac:dyDescent="0.2"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x14ac:dyDescent="0.2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x14ac:dyDescent="0.2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x14ac:dyDescent="0.2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.75" x14ac:dyDescent="0.25">
      <c r="A25" s="180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107"/>
    </row>
    <row r="26" spans="1:28" ht="4.5" customHeight="1" x14ac:dyDescent="0.2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 x14ac:dyDescent="0.2">
      <c r="A27" s="494"/>
      <c r="B27" s="497" t="s">
        <v>196</v>
      </c>
      <c r="C27" s="498"/>
      <c r="D27" s="499"/>
      <c r="E27" s="497" t="s">
        <v>19</v>
      </c>
      <c r="F27" s="498"/>
      <c r="G27" s="499"/>
      <c r="H27" s="497" t="s">
        <v>202</v>
      </c>
      <c r="I27" s="498"/>
      <c r="J27" s="499"/>
      <c r="K27" s="497" t="s">
        <v>6</v>
      </c>
      <c r="L27" s="498"/>
      <c r="M27" s="499"/>
      <c r="N27" s="497" t="s">
        <v>190</v>
      </c>
      <c r="O27" s="498"/>
      <c r="P27" s="498"/>
    </row>
    <row r="28" spans="1:28" ht="12" customHeight="1" x14ac:dyDescent="0.2">
      <c r="A28" s="495"/>
      <c r="B28" s="469" t="s">
        <v>177</v>
      </c>
      <c r="C28" s="470"/>
      <c r="D28" s="471"/>
      <c r="E28" s="487" t="s">
        <v>5</v>
      </c>
      <c r="F28" s="488"/>
      <c r="G28" s="496"/>
      <c r="H28" s="487" t="s">
        <v>5</v>
      </c>
      <c r="I28" s="488"/>
      <c r="J28" s="496"/>
      <c r="K28" s="487" t="s">
        <v>5</v>
      </c>
      <c r="L28" s="488"/>
      <c r="M28" s="496"/>
      <c r="N28" s="487" t="s">
        <v>5</v>
      </c>
      <c r="O28" s="488"/>
      <c r="P28" s="488"/>
    </row>
    <row r="29" spans="1:28" x14ac:dyDescent="0.2">
      <c r="A29" s="176"/>
      <c r="B29" s="134" t="s">
        <v>63</v>
      </c>
      <c r="C29" s="135" t="s">
        <v>64</v>
      </c>
      <c r="D29" s="136" t="s">
        <v>65</v>
      </c>
      <c r="E29" s="134" t="s">
        <v>63</v>
      </c>
      <c r="F29" s="135" t="s">
        <v>64</v>
      </c>
      <c r="G29" s="136" t="s">
        <v>65</v>
      </c>
      <c r="H29" s="134" t="s">
        <v>63</v>
      </c>
      <c r="I29" s="135" t="s">
        <v>64</v>
      </c>
      <c r="J29" s="136" t="s">
        <v>65</v>
      </c>
      <c r="K29" s="134" t="s">
        <v>63</v>
      </c>
      <c r="L29" s="135" t="s">
        <v>64</v>
      </c>
      <c r="M29" s="136" t="s">
        <v>65</v>
      </c>
      <c r="N29" s="134" t="s">
        <v>63</v>
      </c>
      <c r="O29" s="135" t="s">
        <v>64</v>
      </c>
      <c r="P29" s="135" t="s">
        <v>65</v>
      </c>
    </row>
    <row r="30" spans="1:28" x14ac:dyDescent="0.2">
      <c r="A30" s="489" t="s">
        <v>398</v>
      </c>
      <c r="B30" s="452">
        <f>D31</f>
        <v>339.41440000000011</v>
      </c>
      <c r="C30" s="453"/>
      <c r="D30" s="454"/>
      <c r="E30" s="452">
        <f>SUM(E31:G31)</f>
        <v>154651.67199999999</v>
      </c>
      <c r="F30" s="453"/>
      <c r="G30" s="454"/>
      <c r="H30" s="452">
        <f>SUM(H31:J31)</f>
        <v>1750.4570000000003</v>
      </c>
      <c r="I30" s="453"/>
      <c r="J30" s="454"/>
      <c r="K30" s="452">
        <f>SUM(K31:M31)</f>
        <v>152901.215</v>
      </c>
      <c r="L30" s="453"/>
      <c r="M30" s="454"/>
      <c r="N30" s="452">
        <f>SUM(N31:P31)</f>
        <v>152897.16200000001</v>
      </c>
      <c r="O30" s="453"/>
      <c r="P30" s="453"/>
    </row>
    <row r="31" spans="1:28" x14ac:dyDescent="0.2">
      <c r="A31" s="490"/>
      <c r="B31" s="274">
        <f>SUM(B32:B35)</f>
        <v>339.41440000000011</v>
      </c>
      <c r="C31" s="177">
        <f t="shared" ref="C31:P31" si="1">SUM(C32:C35)</f>
        <v>339.41440000000011</v>
      </c>
      <c r="D31" s="275">
        <f t="shared" si="1"/>
        <v>339.41440000000011</v>
      </c>
      <c r="E31" s="274">
        <f t="shared" si="1"/>
        <v>58313.71100000001</v>
      </c>
      <c r="F31" s="177">
        <f t="shared" si="1"/>
        <v>72582.606999999989</v>
      </c>
      <c r="G31" s="275">
        <f t="shared" si="1"/>
        <v>23755.353999999999</v>
      </c>
      <c r="H31" s="274">
        <f t="shared" si="1"/>
        <v>609.41800000000001</v>
      </c>
      <c r="I31" s="177">
        <f t="shared" si="1"/>
        <v>798.02100000000007</v>
      </c>
      <c r="J31" s="275">
        <f t="shared" si="1"/>
        <v>343.01800000000014</v>
      </c>
      <c r="K31" s="274">
        <f t="shared" si="1"/>
        <v>57704.293000000005</v>
      </c>
      <c r="L31" s="177">
        <f t="shared" si="1"/>
        <v>71784.585999999996</v>
      </c>
      <c r="M31" s="275">
        <f t="shared" si="1"/>
        <v>23412.335999999999</v>
      </c>
      <c r="N31" s="274">
        <f t="shared" si="1"/>
        <v>57696.313000000016</v>
      </c>
      <c r="O31" s="177">
        <f t="shared" si="1"/>
        <v>71777.968999999997</v>
      </c>
      <c r="P31" s="177">
        <f t="shared" si="1"/>
        <v>23422.880000000005</v>
      </c>
    </row>
    <row r="32" spans="1:28" x14ac:dyDescent="0.2">
      <c r="A32" s="178" t="s">
        <v>208</v>
      </c>
      <c r="B32" s="181">
        <v>2.7843999999999998</v>
      </c>
      <c r="C32" s="161">
        <v>2.7843999999999998</v>
      </c>
      <c r="D32" s="162">
        <v>2.7843999999999998</v>
      </c>
      <c r="E32" s="160">
        <v>170.62899999999999</v>
      </c>
      <c r="F32" s="161">
        <v>204.16299999999998</v>
      </c>
      <c r="G32" s="162">
        <v>48.309999999999995</v>
      </c>
      <c r="H32" s="160">
        <v>4.625</v>
      </c>
      <c r="I32" s="161">
        <v>5.1679999999999993</v>
      </c>
      <c r="J32" s="162">
        <v>1.7720000000000002</v>
      </c>
      <c r="K32" s="160">
        <v>166.00399999999999</v>
      </c>
      <c r="L32" s="161">
        <v>198.99499999999998</v>
      </c>
      <c r="M32" s="162">
        <v>46.537999999999997</v>
      </c>
      <c r="N32" s="160">
        <v>165.92600000000002</v>
      </c>
      <c r="O32" s="161">
        <v>198.42700000000002</v>
      </c>
      <c r="P32" s="161">
        <v>47.624000000000002</v>
      </c>
    </row>
    <row r="33" spans="1:16" x14ac:dyDescent="0.2">
      <c r="A33" s="178" t="s">
        <v>209</v>
      </c>
      <c r="B33" s="181">
        <v>5.76</v>
      </c>
      <c r="C33" s="158">
        <v>5.76</v>
      </c>
      <c r="D33" s="159">
        <v>5.76</v>
      </c>
      <c r="E33" s="157">
        <v>772.92</v>
      </c>
      <c r="F33" s="182">
        <v>1081.52</v>
      </c>
      <c r="G33" s="159">
        <v>337.19300000000004</v>
      </c>
      <c r="H33" s="157">
        <v>13.257999999999999</v>
      </c>
      <c r="I33" s="158">
        <v>12.527000000000001</v>
      </c>
      <c r="J33" s="159">
        <v>5.4769999999999994</v>
      </c>
      <c r="K33" s="157">
        <v>759.66199999999992</v>
      </c>
      <c r="L33" s="182">
        <v>1068.9929999999999</v>
      </c>
      <c r="M33" s="159">
        <v>331.71600000000007</v>
      </c>
      <c r="N33" s="157">
        <v>756.43200000000002</v>
      </c>
      <c r="O33" s="179">
        <v>1065.329</v>
      </c>
      <c r="P33" s="179">
        <v>330.88499999999999</v>
      </c>
    </row>
    <row r="34" spans="1:16" x14ac:dyDescent="0.2">
      <c r="A34" s="178" t="s">
        <v>211</v>
      </c>
      <c r="B34" s="181">
        <v>57.879999999999995</v>
      </c>
      <c r="C34" s="158">
        <v>57.879999999999995</v>
      </c>
      <c r="D34" s="159">
        <v>57.879999999999995</v>
      </c>
      <c r="E34" s="157">
        <v>10262.841</v>
      </c>
      <c r="F34" s="182">
        <v>12372.264000000003</v>
      </c>
      <c r="G34" s="159">
        <v>4108.5560000000005</v>
      </c>
      <c r="H34" s="157">
        <v>98.402000000000015</v>
      </c>
      <c r="I34" s="158">
        <v>106.22800000000001</v>
      </c>
      <c r="J34" s="159">
        <v>49.634000000000007</v>
      </c>
      <c r="K34" s="157">
        <v>10164.439</v>
      </c>
      <c r="L34" s="182">
        <v>12266.036000000004</v>
      </c>
      <c r="M34" s="159">
        <v>4058.9220000000005</v>
      </c>
      <c r="N34" s="157">
        <v>10164.775</v>
      </c>
      <c r="O34" s="179">
        <v>12266.244999999999</v>
      </c>
      <c r="P34" s="179">
        <v>4059.5359999999996</v>
      </c>
    </row>
    <row r="35" spans="1:16" x14ac:dyDescent="0.2">
      <c r="A35" s="178" t="s">
        <v>212</v>
      </c>
      <c r="B35" s="181">
        <v>272.99000000000012</v>
      </c>
      <c r="C35" s="161">
        <v>272.99000000000012</v>
      </c>
      <c r="D35" s="162">
        <v>272.99000000000012</v>
      </c>
      <c r="E35" s="160">
        <v>47107.321000000011</v>
      </c>
      <c r="F35" s="161">
        <v>58924.659999999989</v>
      </c>
      <c r="G35" s="162">
        <v>19261.294999999998</v>
      </c>
      <c r="H35" s="160">
        <v>493.13300000000004</v>
      </c>
      <c r="I35" s="161">
        <v>674.09800000000007</v>
      </c>
      <c r="J35" s="162">
        <v>286.1350000000001</v>
      </c>
      <c r="K35" s="160">
        <v>46614.188000000009</v>
      </c>
      <c r="L35" s="161">
        <v>58250.561999999991</v>
      </c>
      <c r="M35" s="162">
        <v>18975.16</v>
      </c>
      <c r="N35" s="160">
        <v>46609.180000000015</v>
      </c>
      <c r="O35" s="161">
        <v>58247.968000000001</v>
      </c>
      <c r="P35" s="161">
        <v>18984.835000000006</v>
      </c>
    </row>
    <row r="36" spans="1:16" s="15" customFormat="1" ht="12.75" x14ac:dyDescent="0.2">
      <c r="A36" s="124" t="s">
        <v>266</v>
      </c>
      <c r="B36" s="17"/>
      <c r="C36" s="17"/>
      <c r="D36" s="17"/>
      <c r="E36" s="17"/>
      <c r="F36" s="17"/>
      <c r="G36" s="17"/>
      <c r="H36" s="17"/>
      <c r="I36" s="17"/>
      <c r="J36" s="17"/>
      <c r="K36" s="73"/>
      <c r="L36" s="17"/>
      <c r="M36" s="17"/>
      <c r="N36" s="17"/>
      <c r="O36" s="17"/>
      <c r="P36" s="14" t="s">
        <v>104</v>
      </c>
    </row>
    <row r="37" spans="1:16" x14ac:dyDescent="0.2">
      <c r="A37" s="37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</row>
    <row r="38" spans="1:16" ht="13.5" customHeight="1" x14ac:dyDescent="0.2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</row>
    <row r="39" spans="1:16" x14ac:dyDescent="0.2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 x14ac:dyDescent="0.2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 x14ac:dyDescent="0.2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 x14ac:dyDescent="0.2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 x14ac:dyDescent="0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 x14ac:dyDescent="0.2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 x14ac:dyDescent="0.2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 x14ac:dyDescent="0.2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 x14ac:dyDescent="0.2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 x14ac:dyDescent="0.2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  <mergeCell ref="N30:P30"/>
    <mergeCell ref="A30:A31"/>
    <mergeCell ref="B30:D30"/>
    <mergeCell ref="E30:G30"/>
    <mergeCell ref="H30:J30"/>
    <mergeCell ref="K30:M30"/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/>
  </sheetViews>
  <sheetFormatPr defaultColWidth="9.140625" defaultRowHeight="12" x14ac:dyDescent="0.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8" customFormat="1" ht="15.75" x14ac:dyDescent="0.25">
      <c r="A1" s="175" t="s">
        <v>386</v>
      </c>
      <c r="B1" s="106"/>
      <c r="C1" s="106"/>
      <c r="D1" s="106"/>
      <c r="M1" s="129" t="str">
        <f>Titulní!A35</f>
        <v>II. čtvrtletí 2021</v>
      </c>
    </row>
    <row r="2" spans="1:13" ht="6" customHeight="1" x14ac:dyDescent="0.2"/>
    <row r="3" spans="1:13" ht="12.75" customHeight="1" x14ac:dyDescent="0.2">
      <c r="A3" s="494"/>
      <c r="B3" s="497" t="s">
        <v>19</v>
      </c>
      <c r="C3" s="498"/>
      <c r="D3" s="499"/>
      <c r="E3" s="497" t="s">
        <v>202</v>
      </c>
      <c r="F3" s="498"/>
      <c r="G3" s="499"/>
      <c r="H3" s="497" t="s">
        <v>204</v>
      </c>
      <c r="I3" s="498"/>
      <c r="J3" s="499"/>
      <c r="K3" s="497" t="s">
        <v>6</v>
      </c>
      <c r="L3" s="498"/>
      <c r="M3" s="498"/>
    </row>
    <row r="4" spans="1:13" ht="12.75" customHeight="1" x14ac:dyDescent="0.2">
      <c r="A4" s="495"/>
      <c r="B4" s="469" t="s">
        <v>108</v>
      </c>
      <c r="C4" s="470"/>
      <c r="D4" s="471"/>
      <c r="E4" s="487" t="s">
        <v>108</v>
      </c>
      <c r="F4" s="488"/>
      <c r="G4" s="496"/>
      <c r="H4" s="487" t="s">
        <v>108</v>
      </c>
      <c r="I4" s="488"/>
      <c r="J4" s="496"/>
      <c r="K4" s="487" t="s">
        <v>108</v>
      </c>
      <c r="L4" s="488"/>
      <c r="M4" s="488"/>
    </row>
    <row r="5" spans="1:13" ht="12.75" customHeight="1" x14ac:dyDescent="0.2">
      <c r="A5" s="176"/>
      <c r="B5" s="134" t="s">
        <v>63</v>
      </c>
      <c r="C5" s="135" t="s">
        <v>64</v>
      </c>
      <c r="D5" s="136" t="s">
        <v>65</v>
      </c>
      <c r="E5" s="134" t="s">
        <v>63</v>
      </c>
      <c r="F5" s="135" t="s">
        <v>64</v>
      </c>
      <c r="G5" s="136" t="s">
        <v>65</v>
      </c>
      <c r="H5" s="134" t="s">
        <v>63</v>
      </c>
      <c r="I5" s="135" t="s">
        <v>64</v>
      </c>
      <c r="J5" s="136" t="s">
        <v>65</v>
      </c>
      <c r="K5" s="134" t="s">
        <v>63</v>
      </c>
      <c r="L5" s="135" t="s">
        <v>64</v>
      </c>
      <c r="M5" s="345" t="s">
        <v>65</v>
      </c>
    </row>
    <row r="6" spans="1:13" ht="12.75" customHeight="1" x14ac:dyDescent="0.2">
      <c r="A6" s="489" t="s">
        <v>156</v>
      </c>
      <c r="B6" s="452">
        <f>SUM(B7:D7)</f>
        <v>695507.82099999988</v>
      </c>
      <c r="C6" s="453"/>
      <c r="D6" s="454"/>
      <c r="E6" s="452">
        <f>SUM(E7:G7)</f>
        <v>51720.981</v>
      </c>
      <c r="F6" s="453"/>
      <c r="G6" s="454"/>
      <c r="H6" s="452">
        <f>SUM(H7:J7)</f>
        <v>27352.554000000004</v>
      </c>
      <c r="I6" s="453"/>
      <c r="J6" s="454"/>
      <c r="K6" s="452">
        <f>SUM(K7:M7)</f>
        <v>643786.84</v>
      </c>
      <c r="L6" s="453"/>
      <c r="M6" s="453"/>
    </row>
    <row r="7" spans="1:13" x14ac:dyDescent="0.2">
      <c r="A7" s="490"/>
      <c r="B7" s="274">
        <f>SUM(B8:B14)</f>
        <v>220344.90999999997</v>
      </c>
      <c r="C7" s="177">
        <f t="shared" ref="C7:M7" si="0">SUM(C8:C14)</f>
        <v>243244.67399999997</v>
      </c>
      <c r="D7" s="275">
        <f t="shared" si="0"/>
        <v>231918.23699999996</v>
      </c>
      <c r="E7" s="274">
        <f t="shared" si="0"/>
        <v>16131.269</v>
      </c>
      <c r="F7" s="177">
        <f t="shared" si="0"/>
        <v>17915.730999999996</v>
      </c>
      <c r="G7" s="275">
        <f t="shared" si="0"/>
        <v>17673.981000000003</v>
      </c>
      <c r="H7" s="274">
        <f t="shared" si="0"/>
        <v>10411.151000000002</v>
      </c>
      <c r="I7" s="177">
        <f t="shared" si="0"/>
        <v>9571.8539999999994</v>
      </c>
      <c r="J7" s="275">
        <f t="shared" si="0"/>
        <v>7369.5490000000009</v>
      </c>
      <c r="K7" s="274">
        <f t="shared" si="0"/>
        <v>204213.641</v>
      </c>
      <c r="L7" s="177">
        <f t="shared" si="0"/>
        <v>225328.94299999997</v>
      </c>
      <c r="M7" s="177">
        <f t="shared" si="0"/>
        <v>214244.25599999999</v>
      </c>
    </row>
    <row r="8" spans="1:13" x14ac:dyDescent="0.2">
      <c r="A8" s="183" t="s">
        <v>87</v>
      </c>
      <c r="B8" s="160">
        <v>24771.201000000001</v>
      </c>
      <c r="C8" s="161">
        <v>25196.786</v>
      </c>
      <c r="D8" s="162">
        <v>20637.189999999999</v>
      </c>
      <c r="E8" s="160">
        <v>3000.9780000000001</v>
      </c>
      <c r="F8" s="161">
        <v>3104.761</v>
      </c>
      <c r="G8" s="162">
        <v>2638.1550000000002</v>
      </c>
      <c r="H8" s="160">
        <v>763.928</v>
      </c>
      <c r="I8" s="161">
        <v>546.50399999999991</v>
      </c>
      <c r="J8" s="162">
        <v>214.77999999999997</v>
      </c>
      <c r="K8" s="160">
        <v>21770.223000000002</v>
      </c>
      <c r="L8" s="161">
        <v>22092.025000000001</v>
      </c>
      <c r="M8" s="161">
        <v>17999.035</v>
      </c>
    </row>
    <row r="9" spans="1:13" x14ac:dyDescent="0.2">
      <c r="A9" s="183" t="s">
        <v>180</v>
      </c>
      <c r="B9" s="157">
        <v>71269.464000000007</v>
      </c>
      <c r="C9" s="158">
        <v>83121.747000000003</v>
      </c>
      <c r="D9" s="159">
        <v>78860.562999999995</v>
      </c>
      <c r="E9" s="157">
        <v>2006.0650000000001</v>
      </c>
      <c r="F9" s="158">
        <v>2167.4120000000003</v>
      </c>
      <c r="G9" s="159">
        <v>1995.0410000000002</v>
      </c>
      <c r="H9" s="157">
        <v>3562.299</v>
      </c>
      <c r="I9" s="158">
        <v>3301.9519999999998</v>
      </c>
      <c r="J9" s="159">
        <v>2896.498</v>
      </c>
      <c r="K9" s="157">
        <v>69263.399000000005</v>
      </c>
      <c r="L9" s="158">
        <v>80954.335000000006</v>
      </c>
      <c r="M9" s="179">
        <v>76865.521999999997</v>
      </c>
    </row>
    <row r="10" spans="1:13" x14ac:dyDescent="0.2">
      <c r="A10" s="183" t="s">
        <v>88</v>
      </c>
      <c r="B10" s="157">
        <v>92.367000000000004</v>
      </c>
      <c r="C10" s="158">
        <v>63.852000000000004</v>
      </c>
      <c r="D10" s="159">
        <v>174.554</v>
      </c>
      <c r="E10" s="157">
        <v>8.6980000000000004</v>
      </c>
      <c r="F10" s="158">
        <v>5.0079999999999991</v>
      </c>
      <c r="G10" s="159">
        <v>14.044999999999998</v>
      </c>
      <c r="H10" s="157">
        <v>1.66</v>
      </c>
      <c r="I10" s="158">
        <v>0.54</v>
      </c>
      <c r="J10" s="159">
        <v>0.53</v>
      </c>
      <c r="K10" s="157">
        <v>83.669000000000011</v>
      </c>
      <c r="L10" s="158">
        <v>58.844000000000008</v>
      </c>
      <c r="M10" s="179">
        <v>160.50900000000001</v>
      </c>
    </row>
    <row r="11" spans="1:13" x14ac:dyDescent="0.2">
      <c r="A11" s="183" t="s">
        <v>89</v>
      </c>
      <c r="B11" s="157">
        <v>0</v>
      </c>
      <c r="C11" s="158">
        <v>0</v>
      </c>
      <c r="D11" s="159">
        <v>0</v>
      </c>
      <c r="E11" s="157">
        <v>0</v>
      </c>
      <c r="F11" s="158">
        <v>0</v>
      </c>
      <c r="G11" s="159">
        <v>0</v>
      </c>
      <c r="H11" s="157">
        <v>0</v>
      </c>
      <c r="I11" s="158">
        <v>0</v>
      </c>
      <c r="J11" s="159">
        <v>0</v>
      </c>
      <c r="K11" s="157">
        <v>0</v>
      </c>
      <c r="L11" s="158">
        <v>0</v>
      </c>
      <c r="M11" s="179">
        <v>0</v>
      </c>
    </row>
    <row r="12" spans="1:13" x14ac:dyDescent="0.2">
      <c r="A12" s="183" t="s">
        <v>90</v>
      </c>
      <c r="B12" s="157">
        <v>0</v>
      </c>
      <c r="C12" s="158">
        <v>0</v>
      </c>
      <c r="D12" s="159">
        <v>0</v>
      </c>
      <c r="E12" s="157">
        <v>0</v>
      </c>
      <c r="F12" s="158">
        <v>0</v>
      </c>
      <c r="G12" s="159">
        <v>0</v>
      </c>
      <c r="H12" s="157">
        <v>0</v>
      </c>
      <c r="I12" s="158">
        <v>0</v>
      </c>
      <c r="J12" s="159">
        <v>0</v>
      </c>
      <c r="K12" s="157">
        <v>0</v>
      </c>
      <c r="L12" s="158">
        <v>0</v>
      </c>
      <c r="M12" s="179">
        <v>0</v>
      </c>
    </row>
    <row r="13" spans="1:13" x14ac:dyDescent="0.2">
      <c r="A13" s="184" t="s">
        <v>91</v>
      </c>
      <c r="B13" s="157">
        <v>115656.143</v>
      </c>
      <c r="C13" s="158">
        <v>126930.07499999997</v>
      </c>
      <c r="D13" s="159">
        <v>124809.27699999999</v>
      </c>
      <c r="E13" s="157">
        <v>10447.978000000001</v>
      </c>
      <c r="F13" s="158">
        <v>11999.162999999997</v>
      </c>
      <c r="G13" s="159">
        <v>12425.091</v>
      </c>
      <c r="H13" s="157">
        <v>5984.8490000000002</v>
      </c>
      <c r="I13" s="158">
        <v>5646.143</v>
      </c>
      <c r="J13" s="159">
        <v>4232.5110000000004</v>
      </c>
      <c r="K13" s="157">
        <v>105208.16499999999</v>
      </c>
      <c r="L13" s="158">
        <v>114930.91199999997</v>
      </c>
      <c r="M13" s="179">
        <v>112384.18599999999</v>
      </c>
    </row>
    <row r="14" spans="1:13" ht="24" x14ac:dyDescent="0.2">
      <c r="A14" s="184" t="s">
        <v>170</v>
      </c>
      <c r="B14" s="160">
        <v>8555.7350000000006</v>
      </c>
      <c r="C14" s="161">
        <v>7932.2139999999999</v>
      </c>
      <c r="D14" s="162">
        <v>7436.6530000000002</v>
      </c>
      <c r="E14" s="160">
        <v>667.55</v>
      </c>
      <c r="F14" s="161">
        <v>639.38700000000006</v>
      </c>
      <c r="G14" s="162">
        <v>601.64899999999989</v>
      </c>
      <c r="H14" s="160">
        <v>98.415000000000006</v>
      </c>
      <c r="I14" s="161">
        <v>76.715000000000003</v>
      </c>
      <c r="J14" s="162">
        <v>25.23</v>
      </c>
      <c r="K14" s="160">
        <v>7888.1850000000004</v>
      </c>
      <c r="L14" s="161">
        <v>7292.8270000000002</v>
      </c>
      <c r="M14" s="161">
        <v>6835.0040000000008</v>
      </c>
    </row>
    <row r="15" spans="1:13" s="15" customFormat="1" ht="11.25" x14ac:dyDescent="0.2">
      <c r="M15" s="14" t="s">
        <v>414</v>
      </c>
    </row>
    <row r="16" spans="1:13" ht="11.25" customHeight="1" x14ac:dyDescent="0.2">
      <c r="A16" s="26" t="s">
        <v>87</v>
      </c>
      <c r="B16" s="32">
        <f>SUM(B8:D8)/$B$6</f>
        <v>0.10151600725134047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 x14ac:dyDescent="0.2">
      <c r="A17" s="26" t="s">
        <v>180</v>
      </c>
      <c r="B17" s="32">
        <f t="shared" ref="B17:B22" si="1">SUM(B9:D9)/$B$6</f>
        <v>0.33536901664834051</v>
      </c>
      <c r="C17" s="26"/>
      <c r="D17" s="26"/>
      <c r="E17" s="70"/>
      <c r="F17" s="70"/>
      <c r="G17" s="70"/>
      <c r="H17" s="70"/>
      <c r="I17" s="70"/>
      <c r="J17" s="70"/>
      <c r="K17" s="70"/>
      <c r="L17" s="70"/>
      <c r="M17" s="70"/>
      <c r="N17" s="105"/>
      <c r="O17" s="105"/>
      <c r="P17" s="105"/>
      <c r="Q17" s="105"/>
    </row>
    <row r="18" spans="1:19" x14ac:dyDescent="0.2">
      <c r="A18" s="26" t="s">
        <v>88</v>
      </c>
      <c r="B18" s="32">
        <f t="shared" si="1"/>
        <v>4.7558487483924367E-4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105"/>
      <c r="O18" s="105"/>
      <c r="P18" s="105"/>
      <c r="Q18" s="105"/>
    </row>
    <row r="19" spans="1:19" x14ac:dyDescent="0.2">
      <c r="A19" s="26" t="s">
        <v>89</v>
      </c>
      <c r="B19" s="32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 x14ac:dyDescent="0.2">
      <c r="A20" s="26" t="s">
        <v>90</v>
      </c>
      <c r="B20" s="32">
        <f t="shared" si="1"/>
        <v>0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 x14ac:dyDescent="0.2">
      <c r="A21" s="26" t="s">
        <v>91</v>
      </c>
      <c r="B21" s="32">
        <f t="shared" si="1"/>
        <v>0.5282406378576151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 x14ac:dyDescent="0.2">
      <c r="A22" s="26" t="s">
        <v>170</v>
      </c>
      <c r="B22" s="32">
        <f t="shared" si="1"/>
        <v>3.4398753367864722E-2</v>
      </c>
      <c r="C22" s="26"/>
      <c r="D22" s="26"/>
      <c r="E22" s="26"/>
      <c r="F22" s="26"/>
      <c r="G22" s="26"/>
      <c r="H22" s="71"/>
      <c r="I22" s="26"/>
      <c r="J22" s="26"/>
      <c r="K22" s="26"/>
      <c r="L22" s="26"/>
      <c r="M22" s="26"/>
    </row>
    <row r="23" spans="1:19" ht="7.5" customHeight="1" x14ac:dyDescent="0.2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8" customFormat="1" ht="15.75" x14ac:dyDescent="0.25">
      <c r="A24" s="175"/>
      <c r="B24" s="106"/>
      <c r="C24" s="106"/>
      <c r="D24" s="106"/>
      <c r="N24" s="347"/>
      <c r="O24" s="9"/>
      <c r="P24" s="9"/>
      <c r="Q24" s="9"/>
      <c r="R24" s="9"/>
      <c r="S24" s="9"/>
    </row>
    <row r="25" spans="1:19" ht="4.5" customHeight="1" x14ac:dyDescent="0.2">
      <c r="N25" s="347"/>
      <c r="O25" s="9"/>
      <c r="P25" s="9"/>
      <c r="Q25" s="9"/>
      <c r="R25" s="9"/>
      <c r="S25" s="9"/>
    </row>
    <row r="26" spans="1:19" ht="13.5" customHeight="1" x14ac:dyDescent="0.2">
      <c r="A26" s="494"/>
      <c r="B26" s="497" t="s">
        <v>19</v>
      </c>
      <c r="C26" s="498"/>
      <c r="D26" s="499"/>
      <c r="E26" s="497" t="s">
        <v>202</v>
      </c>
      <c r="F26" s="498"/>
      <c r="G26" s="499"/>
      <c r="H26" s="497" t="s">
        <v>204</v>
      </c>
      <c r="I26" s="498"/>
      <c r="J26" s="499"/>
      <c r="K26" s="497" t="s">
        <v>6</v>
      </c>
      <c r="L26" s="498"/>
      <c r="M26" s="498"/>
      <c r="N26" s="347"/>
      <c r="O26" s="9"/>
      <c r="P26" s="9"/>
      <c r="Q26" s="9"/>
      <c r="R26" s="9"/>
      <c r="S26" s="9"/>
    </row>
    <row r="27" spans="1:19" ht="12.75" customHeight="1" x14ac:dyDescent="0.2">
      <c r="A27" s="495"/>
      <c r="B27" s="469" t="s">
        <v>108</v>
      </c>
      <c r="C27" s="470"/>
      <c r="D27" s="471"/>
      <c r="E27" s="487" t="s">
        <v>108</v>
      </c>
      <c r="F27" s="488"/>
      <c r="G27" s="496"/>
      <c r="H27" s="487" t="s">
        <v>108</v>
      </c>
      <c r="I27" s="488"/>
      <c r="J27" s="496"/>
      <c r="K27" s="487" t="s">
        <v>108</v>
      </c>
      <c r="L27" s="488"/>
      <c r="M27" s="488"/>
      <c r="N27" s="347"/>
      <c r="O27" s="9"/>
      <c r="P27" s="9"/>
      <c r="Q27" s="9"/>
      <c r="R27" s="9"/>
      <c r="S27" s="9"/>
    </row>
    <row r="28" spans="1:19" ht="12.75" customHeight="1" x14ac:dyDescent="0.2">
      <c r="A28" s="176"/>
      <c r="B28" s="134" t="s">
        <v>63</v>
      </c>
      <c r="C28" s="135" t="s">
        <v>64</v>
      </c>
      <c r="D28" s="136" t="s">
        <v>65</v>
      </c>
      <c r="E28" s="134" t="s">
        <v>63</v>
      </c>
      <c r="F28" s="135" t="s">
        <v>64</v>
      </c>
      <c r="G28" s="136" t="s">
        <v>65</v>
      </c>
      <c r="H28" s="134" t="s">
        <v>63</v>
      </c>
      <c r="I28" s="135" t="s">
        <v>64</v>
      </c>
      <c r="J28" s="136" t="s">
        <v>65</v>
      </c>
      <c r="K28" s="134" t="s">
        <v>63</v>
      </c>
      <c r="L28" s="135" t="s">
        <v>64</v>
      </c>
      <c r="M28" s="345" t="s">
        <v>65</v>
      </c>
      <c r="N28" s="347"/>
      <c r="O28" s="9"/>
      <c r="P28" s="9"/>
      <c r="Q28" s="9"/>
      <c r="R28" s="9"/>
      <c r="S28" s="9"/>
    </row>
    <row r="29" spans="1:19" ht="12.75" customHeight="1" x14ac:dyDescent="0.2">
      <c r="A29" s="489" t="s">
        <v>155</v>
      </c>
      <c r="B29" s="452">
        <f>SUM(B30:D30)</f>
        <v>647367.49100000015</v>
      </c>
      <c r="C29" s="453"/>
      <c r="D29" s="454"/>
      <c r="E29" s="452">
        <f>SUM(E30:G30)</f>
        <v>47784.933999999994</v>
      </c>
      <c r="F29" s="453"/>
      <c r="G29" s="454"/>
      <c r="H29" s="452">
        <f>SUM(H30:J30)</f>
        <v>6006.1260000000002</v>
      </c>
      <c r="I29" s="453"/>
      <c r="J29" s="454"/>
      <c r="K29" s="452">
        <f>SUM(K30:M30)</f>
        <v>599582.55700000015</v>
      </c>
      <c r="L29" s="453"/>
      <c r="M29" s="453"/>
      <c r="N29" s="347"/>
      <c r="O29" s="9"/>
      <c r="P29" s="9"/>
      <c r="Q29" s="9"/>
      <c r="R29" s="9"/>
      <c r="S29" s="9"/>
    </row>
    <row r="30" spans="1:19" ht="12.75" customHeight="1" x14ac:dyDescent="0.2">
      <c r="A30" s="490"/>
      <c r="B30" s="274">
        <f>SUM(B31:B33)</f>
        <v>218020.0660000002</v>
      </c>
      <c r="C30" s="177">
        <f t="shared" ref="C30:M30" si="2">SUM(C31:C33)</f>
        <v>221676.82400000002</v>
      </c>
      <c r="D30" s="275">
        <f t="shared" si="2"/>
        <v>207670.60099999994</v>
      </c>
      <c r="E30" s="274">
        <f t="shared" si="2"/>
        <v>15451.413999999993</v>
      </c>
      <c r="F30" s="177">
        <f t="shared" si="2"/>
        <v>16040.073999999991</v>
      </c>
      <c r="G30" s="275">
        <f t="shared" si="2"/>
        <v>16293.446000000011</v>
      </c>
      <c r="H30" s="274">
        <f t="shared" si="2"/>
        <v>2191.9649999999992</v>
      </c>
      <c r="I30" s="177">
        <f t="shared" si="2"/>
        <v>1925.0020000000002</v>
      </c>
      <c r="J30" s="275">
        <f t="shared" si="2"/>
        <v>1889.1590000000001</v>
      </c>
      <c r="K30" s="274">
        <f t="shared" si="2"/>
        <v>202568.65200000021</v>
      </c>
      <c r="L30" s="177">
        <f t="shared" si="2"/>
        <v>205636.75000000003</v>
      </c>
      <c r="M30" s="177">
        <f t="shared" si="2"/>
        <v>191377.15499999991</v>
      </c>
      <c r="N30" s="347"/>
      <c r="O30" s="9"/>
      <c r="P30" s="9"/>
      <c r="Q30" s="9"/>
      <c r="R30" s="9"/>
      <c r="S30" s="9"/>
    </row>
    <row r="31" spans="1:19" ht="12.75" customHeight="1" x14ac:dyDescent="0.2">
      <c r="A31" s="183" t="s">
        <v>105</v>
      </c>
      <c r="B31" s="160">
        <v>6183.11</v>
      </c>
      <c r="C31" s="161">
        <v>6352.612000000001</v>
      </c>
      <c r="D31" s="162">
        <v>5652.3140000000003</v>
      </c>
      <c r="E31" s="160">
        <v>392.27200000000005</v>
      </c>
      <c r="F31" s="161">
        <v>416.96900000000011</v>
      </c>
      <c r="G31" s="162">
        <v>406.459</v>
      </c>
      <c r="H31" s="160">
        <v>0</v>
      </c>
      <c r="I31" s="161">
        <v>9.8149999999999995</v>
      </c>
      <c r="J31" s="162">
        <v>0</v>
      </c>
      <c r="K31" s="160">
        <v>5790.8379999999997</v>
      </c>
      <c r="L31" s="161">
        <v>5935.6430000000009</v>
      </c>
      <c r="M31" s="161">
        <v>5245.8550000000005</v>
      </c>
      <c r="N31" s="347"/>
      <c r="O31" s="9"/>
      <c r="P31" s="9"/>
      <c r="Q31" s="9"/>
      <c r="R31" s="9"/>
      <c r="S31" s="9"/>
    </row>
    <row r="32" spans="1:19" ht="12.75" customHeight="1" x14ac:dyDescent="0.2">
      <c r="A32" s="183" t="s">
        <v>106</v>
      </c>
      <c r="B32" s="157">
        <v>10370.237999999998</v>
      </c>
      <c r="C32" s="158">
        <v>10996.406999999997</v>
      </c>
      <c r="D32" s="159">
        <v>10407.603000000005</v>
      </c>
      <c r="E32" s="157">
        <v>731.67600000000004</v>
      </c>
      <c r="F32" s="158">
        <v>814.39399999999955</v>
      </c>
      <c r="G32" s="159">
        <v>787.822</v>
      </c>
      <c r="H32" s="157">
        <v>518.51700000000005</v>
      </c>
      <c r="I32" s="158">
        <v>346.899</v>
      </c>
      <c r="J32" s="159">
        <v>333.02900000000005</v>
      </c>
      <c r="K32" s="157">
        <v>9638.5619999999981</v>
      </c>
      <c r="L32" s="158">
        <v>10182.012999999997</v>
      </c>
      <c r="M32" s="179">
        <v>9619.7810000000045</v>
      </c>
      <c r="N32" s="347"/>
      <c r="O32" s="9"/>
      <c r="P32" s="9"/>
      <c r="Q32" s="9"/>
      <c r="R32" s="9"/>
      <c r="S32" s="9"/>
    </row>
    <row r="33" spans="1:19" ht="13.5" customHeight="1" x14ac:dyDescent="0.2">
      <c r="A33" s="184" t="s">
        <v>107</v>
      </c>
      <c r="B33" s="160">
        <v>201466.7180000002</v>
      </c>
      <c r="C33" s="161">
        <v>204327.80500000002</v>
      </c>
      <c r="D33" s="162">
        <v>191610.68399999992</v>
      </c>
      <c r="E33" s="160">
        <v>14327.465999999993</v>
      </c>
      <c r="F33" s="161">
        <v>14808.710999999992</v>
      </c>
      <c r="G33" s="162">
        <v>15099.16500000001</v>
      </c>
      <c r="H33" s="160">
        <v>1673.4479999999994</v>
      </c>
      <c r="I33" s="161">
        <v>1568.2880000000002</v>
      </c>
      <c r="J33" s="162">
        <v>1556.13</v>
      </c>
      <c r="K33" s="160">
        <v>187139.25200000021</v>
      </c>
      <c r="L33" s="161">
        <v>189519.09400000004</v>
      </c>
      <c r="M33" s="161">
        <v>176511.51899999991</v>
      </c>
      <c r="N33" s="347"/>
      <c r="O33" s="9"/>
      <c r="P33" s="9"/>
      <c r="Q33" s="9"/>
      <c r="R33" s="9"/>
      <c r="S33" s="9"/>
    </row>
    <row r="34" spans="1:19" s="15" customFormat="1" ht="11.25" x14ac:dyDescent="0.2">
      <c r="M34" s="14" t="s">
        <v>414</v>
      </c>
      <c r="N34" s="17"/>
      <c r="O34" s="17"/>
      <c r="P34" s="17"/>
      <c r="Q34" s="17"/>
      <c r="R34" s="17"/>
      <c r="S34" s="17"/>
    </row>
    <row r="35" spans="1:19" s="15" customFormat="1" ht="11.25" x14ac:dyDescent="0.2">
      <c r="N35" s="17"/>
      <c r="O35" s="17"/>
      <c r="P35" s="17"/>
      <c r="Q35" s="17"/>
      <c r="R35" s="17"/>
      <c r="S35" s="17"/>
    </row>
    <row r="36" spans="1:19" s="58" customFormat="1" ht="12" customHeight="1" x14ac:dyDescent="0.2"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9"/>
      <c r="O36" s="9"/>
      <c r="P36" s="9"/>
      <c r="Q36" s="9"/>
      <c r="R36" s="9"/>
      <c r="S36" s="9"/>
    </row>
    <row r="37" spans="1:19" s="58" customFormat="1" x14ac:dyDescent="0.2">
      <c r="A37" s="112" t="s">
        <v>105</v>
      </c>
      <c r="B37" s="32">
        <f>SUM(B31:D31)/$B$29</f>
        <v>2.809538052629831E-2</v>
      </c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9"/>
      <c r="O37" s="9"/>
      <c r="P37" s="9"/>
      <c r="Q37" s="9"/>
      <c r="R37" s="9"/>
      <c r="S37" s="9"/>
    </row>
    <row r="38" spans="1:19" x14ac:dyDescent="0.2">
      <c r="A38" s="26" t="s">
        <v>106</v>
      </c>
      <c r="B38" s="32">
        <f>SUM(B32:D32)/$B$29</f>
        <v>4.9082242222138389E-2</v>
      </c>
      <c r="N38" s="9"/>
      <c r="O38" s="9"/>
      <c r="P38" s="9"/>
      <c r="Q38" s="9"/>
      <c r="R38" s="9"/>
      <c r="S38" s="9"/>
    </row>
    <row r="39" spans="1:19" x14ac:dyDescent="0.2">
      <c r="A39" s="26" t="s">
        <v>107</v>
      </c>
      <c r="B39" s="32">
        <f>SUM(B33:D33)/$B$29</f>
        <v>0.92282237725156335</v>
      </c>
      <c r="N39" s="9"/>
      <c r="O39" s="9"/>
      <c r="P39" s="9"/>
      <c r="Q39" s="9"/>
      <c r="R39" s="9"/>
      <c r="S39" s="9"/>
    </row>
    <row r="40" spans="1:19" x14ac:dyDescent="0.2">
      <c r="N40" s="9"/>
      <c r="O40" s="9"/>
      <c r="P40" s="9"/>
      <c r="Q40" s="9"/>
      <c r="R40" s="9"/>
      <c r="S40" s="9"/>
    </row>
    <row r="41" spans="1:19" x14ac:dyDescent="0.2">
      <c r="N41" s="9"/>
      <c r="O41" s="9"/>
      <c r="P41" s="9"/>
      <c r="Q41" s="9"/>
      <c r="R41" s="9"/>
      <c r="S41" s="9"/>
    </row>
    <row r="42" spans="1:19" x14ac:dyDescent="0.2">
      <c r="N42" s="9"/>
      <c r="O42" s="9"/>
      <c r="P42" s="9"/>
      <c r="Q42" s="9"/>
      <c r="R42" s="9"/>
      <c r="S42" s="9"/>
    </row>
    <row r="43" spans="1:19" x14ac:dyDescent="0.2">
      <c r="N43" s="9"/>
      <c r="O43" s="9"/>
      <c r="P43" s="9"/>
      <c r="Q43" s="9"/>
      <c r="R43" s="9"/>
      <c r="S43" s="9"/>
    </row>
    <row r="44" spans="1:19" x14ac:dyDescent="0.2">
      <c r="N44" s="9"/>
      <c r="O44" s="9"/>
      <c r="P44" s="9"/>
      <c r="Q44" s="9"/>
      <c r="R44" s="9"/>
      <c r="S44" s="9"/>
    </row>
    <row r="45" spans="1:19" x14ac:dyDescent="0.2">
      <c r="N45" s="9"/>
      <c r="O45" s="9"/>
      <c r="P45" s="9"/>
      <c r="Q45" s="9"/>
      <c r="R45" s="9"/>
      <c r="S45" s="9"/>
    </row>
    <row r="46" spans="1:19" x14ac:dyDescent="0.2">
      <c r="N46" s="9"/>
      <c r="O46" s="9"/>
      <c r="P46" s="9"/>
      <c r="Q46" s="9"/>
      <c r="R46" s="9"/>
      <c r="S46" s="9"/>
    </row>
    <row r="53" spans="1:13" x14ac:dyDescent="0.2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 x14ac:dyDescent="0.2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 x14ac:dyDescent="0.2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4:M4"/>
    <mergeCell ref="K3:M3"/>
    <mergeCell ref="E3:G3"/>
    <mergeCell ref="B3:D3"/>
    <mergeCell ref="H3:J3"/>
    <mergeCell ref="B4:D4"/>
    <mergeCell ref="A3:A4"/>
    <mergeCell ref="A6:A7"/>
    <mergeCell ref="B6:D6"/>
    <mergeCell ref="E6:G6"/>
    <mergeCell ref="H6:J6"/>
    <mergeCell ref="E4:G4"/>
    <mergeCell ref="H4:J4"/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</mergeCells>
  <phoneticPr fontId="19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 x14ac:dyDescent="0.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64" customFormat="1" ht="15.75" x14ac:dyDescent="0.25">
      <c r="A1" s="180" t="s">
        <v>388</v>
      </c>
      <c r="B1" s="346"/>
      <c r="C1" s="346"/>
      <c r="D1" s="346"/>
      <c r="M1" s="129" t="str">
        <f>Titulní!A35</f>
        <v>II. čtvrtletí 2021</v>
      </c>
    </row>
    <row r="2" spans="1:13" ht="6" customHeight="1" x14ac:dyDescent="0.2"/>
    <row r="3" spans="1:13" ht="16.5" customHeight="1" x14ac:dyDescent="0.2">
      <c r="A3" s="455"/>
      <c r="B3" s="457" t="s">
        <v>178</v>
      </c>
      <c r="C3" s="458"/>
      <c r="D3" s="459"/>
      <c r="E3" s="457" t="s">
        <v>185</v>
      </c>
      <c r="F3" s="458"/>
      <c r="G3" s="459"/>
      <c r="H3" s="457" t="s">
        <v>179</v>
      </c>
      <c r="I3" s="458"/>
      <c r="J3" s="459"/>
      <c r="K3" s="457" t="s">
        <v>172</v>
      </c>
      <c r="L3" s="458"/>
      <c r="M3" s="500"/>
    </row>
    <row r="4" spans="1:13" x14ac:dyDescent="0.2">
      <c r="A4" s="456"/>
      <c r="B4" s="134" t="s">
        <v>63</v>
      </c>
      <c r="C4" s="135" t="s">
        <v>64</v>
      </c>
      <c r="D4" s="136" t="s">
        <v>65</v>
      </c>
      <c r="E4" s="134" t="s">
        <v>63</v>
      </c>
      <c r="F4" s="135" t="s">
        <v>64</v>
      </c>
      <c r="G4" s="136" t="s">
        <v>65</v>
      </c>
      <c r="H4" s="134" t="s">
        <v>63</v>
      </c>
      <c r="I4" s="135" t="s">
        <v>64</v>
      </c>
      <c r="J4" s="136" t="s">
        <v>65</v>
      </c>
      <c r="K4" s="134" t="s">
        <v>63</v>
      </c>
      <c r="L4" s="135" t="s">
        <v>64</v>
      </c>
      <c r="M4" s="135" t="s">
        <v>65</v>
      </c>
    </row>
    <row r="5" spans="1:13" ht="12.75" customHeight="1" x14ac:dyDescent="0.2">
      <c r="A5" s="450" t="s">
        <v>214</v>
      </c>
      <c r="B5" s="452">
        <f>SUM(B6:D6)</f>
        <v>405.52599699999985</v>
      </c>
      <c r="C5" s="453"/>
      <c r="D5" s="454"/>
      <c r="E5" s="452">
        <f>SUM(E6:G6)</f>
        <v>303.492795</v>
      </c>
      <c r="F5" s="453"/>
      <c r="G5" s="454"/>
      <c r="H5" s="452">
        <f>SUM(H6:J6)</f>
        <v>1502.0316350000001</v>
      </c>
      <c r="I5" s="453"/>
      <c r="J5" s="454"/>
      <c r="K5" s="452">
        <f>SUM(K6:M6)</f>
        <v>2211.0504269999997</v>
      </c>
      <c r="L5" s="453"/>
      <c r="M5" s="453"/>
    </row>
    <row r="6" spans="1:13" x14ac:dyDescent="0.2">
      <c r="A6" s="451"/>
      <c r="B6" s="261">
        <f>SUM(B7:B18)</f>
        <v>151.06294099999985</v>
      </c>
      <c r="C6" s="262">
        <f t="shared" ref="C6:M6" si="0">SUM(C7:C18)</f>
        <v>138.90308100000001</v>
      </c>
      <c r="D6" s="263">
        <f t="shared" si="0"/>
        <v>115.55997500000001</v>
      </c>
      <c r="E6" s="261">
        <f t="shared" si="0"/>
        <v>119.83297400000002</v>
      </c>
      <c r="F6" s="262">
        <f t="shared" si="0"/>
        <v>100.44511200000001</v>
      </c>
      <c r="G6" s="263">
        <f t="shared" si="0"/>
        <v>83.214708999999999</v>
      </c>
      <c r="H6" s="261">
        <f t="shared" si="0"/>
        <v>678.68871300000001</v>
      </c>
      <c r="I6" s="262">
        <f t="shared" si="0"/>
        <v>503.64293999999995</v>
      </c>
      <c r="J6" s="263">
        <f t="shared" si="0"/>
        <v>319.69998200000003</v>
      </c>
      <c r="K6" s="261">
        <f t="shared" si="0"/>
        <v>949.58462799999973</v>
      </c>
      <c r="L6" s="262">
        <f t="shared" si="0"/>
        <v>742.99113299999999</v>
      </c>
      <c r="M6" s="262">
        <f t="shared" si="0"/>
        <v>518.47466600000007</v>
      </c>
    </row>
    <row r="7" spans="1:13" x14ac:dyDescent="0.2">
      <c r="A7" s="185" t="s">
        <v>156</v>
      </c>
      <c r="B7" s="188">
        <v>0.67479600000000006</v>
      </c>
      <c r="C7" s="189">
        <v>0.91515400000000002</v>
      </c>
      <c r="D7" s="190">
        <v>0.22874</v>
      </c>
      <c r="E7" s="188">
        <v>8.8506670000000014</v>
      </c>
      <c r="F7" s="189">
        <v>6.5138380000000007</v>
      </c>
      <c r="G7" s="190">
        <v>3.592441</v>
      </c>
      <c r="H7" s="188">
        <v>117.055628</v>
      </c>
      <c r="I7" s="189">
        <v>122.94449299999999</v>
      </c>
      <c r="J7" s="190">
        <v>98.142608000000024</v>
      </c>
      <c r="K7" s="276">
        <v>126.581091</v>
      </c>
      <c r="L7" s="268">
        <v>130.37348499999999</v>
      </c>
      <c r="M7" s="268">
        <v>101.96378900000002</v>
      </c>
    </row>
    <row r="8" spans="1:13" x14ac:dyDescent="0.2">
      <c r="A8" s="186" t="s">
        <v>155</v>
      </c>
      <c r="B8" s="188">
        <v>96.926195999999877</v>
      </c>
      <c r="C8" s="191">
        <v>99.063705999999982</v>
      </c>
      <c r="D8" s="192">
        <v>88.168414000000013</v>
      </c>
      <c r="E8" s="188">
        <v>54.33381099999999</v>
      </c>
      <c r="F8" s="191">
        <v>54.162562000000008</v>
      </c>
      <c r="G8" s="192">
        <v>50.778385</v>
      </c>
      <c r="H8" s="188">
        <v>3.3715010000000003</v>
      </c>
      <c r="I8" s="191">
        <v>3.4303270000000001</v>
      </c>
      <c r="J8" s="192">
        <v>0.36013299999999998</v>
      </c>
      <c r="K8" s="276">
        <v>154.63150799999985</v>
      </c>
      <c r="L8" s="268">
        <v>156.65659500000001</v>
      </c>
      <c r="M8" s="268">
        <v>139.30693199999999</v>
      </c>
    </row>
    <row r="9" spans="1:13" x14ac:dyDescent="0.2">
      <c r="A9" s="186" t="s">
        <v>154</v>
      </c>
      <c r="B9" s="188">
        <v>0</v>
      </c>
      <c r="C9" s="191">
        <v>0</v>
      </c>
      <c r="D9" s="192">
        <v>0</v>
      </c>
      <c r="E9" s="188">
        <v>2.667786</v>
      </c>
      <c r="F9" s="191">
        <v>0.34452299999999997</v>
      </c>
      <c r="G9" s="192">
        <v>0</v>
      </c>
      <c r="H9" s="188">
        <v>75.444682</v>
      </c>
      <c r="I9" s="191">
        <v>53.793104999999997</v>
      </c>
      <c r="J9" s="192">
        <v>25.535442</v>
      </c>
      <c r="K9" s="276">
        <v>78.112468000000007</v>
      </c>
      <c r="L9" s="268">
        <v>54.137627999999999</v>
      </c>
      <c r="M9" s="268">
        <v>25.535442</v>
      </c>
    </row>
    <row r="10" spans="1:13" x14ac:dyDescent="0.2">
      <c r="A10" s="186" t="s">
        <v>153</v>
      </c>
      <c r="B10" s="188">
        <v>0.75559399999999999</v>
      </c>
      <c r="C10" s="191">
        <v>0.10294200000000001</v>
      </c>
      <c r="D10" s="192">
        <v>6.2960000000000004E-3</v>
      </c>
      <c r="E10" s="188">
        <v>0.51034400000000002</v>
      </c>
      <c r="F10" s="191">
        <v>0.393262</v>
      </c>
      <c r="G10" s="192">
        <v>0.37326700000000002</v>
      </c>
      <c r="H10" s="188">
        <v>370.25128199999989</v>
      </c>
      <c r="I10" s="191">
        <v>258.16249500000004</v>
      </c>
      <c r="J10" s="192">
        <v>129.412622</v>
      </c>
      <c r="K10" s="276">
        <v>371.5172199999999</v>
      </c>
      <c r="L10" s="268">
        <v>258.65869900000001</v>
      </c>
      <c r="M10" s="268">
        <v>129.79218499999999</v>
      </c>
    </row>
    <row r="11" spans="1:13" x14ac:dyDescent="0.2">
      <c r="A11" s="186" t="s">
        <v>152</v>
      </c>
      <c r="B11" s="188">
        <v>0</v>
      </c>
      <c r="C11" s="191">
        <v>0</v>
      </c>
      <c r="D11" s="192">
        <v>0</v>
      </c>
      <c r="E11" s="188">
        <v>0</v>
      </c>
      <c r="F11" s="191">
        <v>0</v>
      </c>
      <c r="G11" s="192">
        <v>0</v>
      </c>
      <c r="H11" s="188">
        <v>0</v>
      </c>
      <c r="I11" s="191">
        <v>0</v>
      </c>
      <c r="J11" s="192">
        <v>0</v>
      </c>
      <c r="K11" s="276">
        <v>0</v>
      </c>
      <c r="L11" s="268">
        <v>0</v>
      </c>
      <c r="M11" s="268">
        <v>0</v>
      </c>
    </row>
    <row r="12" spans="1:13" x14ac:dyDescent="0.2">
      <c r="A12" s="186" t="s">
        <v>151</v>
      </c>
      <c r="B12" s="188">
        <v>4.7015999999999995E-2</v>
      </c>
      <c r="C12" s="191">
        <v>6.4007999999999995E-2</v>
      </c>
      <c r="D12" s="192">
        <v>0.20552899999999999</v>
      </c>
      <c r="E12" s="188">
        <v>1.832025</v>
      </c>
      <c r="F12" s="191">
        <v>1.745333</v>
      </c>
      <c r="G12" s="192">
        <v>1.72001</v>
      </c>
      <c r="H12" s="188">
        <v>2.2149999999999999</v>
      </c>
      <c r="I12" s="191">
        <v>1.881</v>
      </c>
      <c r="J12" s="192">
        <v>1.292</v>
      </c>
      <c r="K12" s="276">
        <v>4.0940409999999998</v>
      </c>
      <c r="L12" s="268">
        <v>3.6903410000000001</v>
      </c>
      <c r="M12" s="268">
        <v>3.2175390000000004</v>
      </c>
    </row>
    <row r="13" spans="1:13" x14ac:dyDescent="0.2">
      <c r="A13" s="186" t="s">
        <v>150</v>
      </c>
      <c r="B13" s="188">
        <v>0</v>
      </c>
      <c r="C13" s="191">
        <v>0</v>
      </c>
      <c r="D13" s="192">
        <v>0</v>
      </c>
      <c r="E13" s="188">
        <v>0.30599999999999999</v>
      </c>
      <c r="F13" s="191">
        <v>2.1000000000000001E-2</v>
      </c>
      <c r="G13" s="192">
        <v>0.436</v>
      </c>
      <c r="H13" s="188">
        <v>0.17699899999999999</v>
      </c>
      <c r="I13" s="191">
        <v>7.3314999999999991E-2</v>
      </c>
      <c r="J13" s="192">
        <v>4.4426E-2</v>
      </c>
      <c r="K13" s="276">
        <v>0.48299899999999996</v>
      </c>
      <c r="L13" s="268">
        <v>9.4314999999999996E-2</v>
      </c>
      <c r="M13" s="268">
        <v>0.48042600000000002</v>
      </c>
    </row>
    <row r="14" spans="1:13" x14ac:dyDescent="0.2">
      <c r="A14" s="186" t="s">
        <v>149</v>
      </c>
      <c r="B14" s="188">
        <v>0.12770000000000001</v>
      </c>
      <c r="C14" s="191">
        <v>0.315498</v>
      </c>
      <c r="D14" s="192">
        <v>0.31009599999999998</v>
      </c>
      <c r="E14" s="188">
        <v>2.1696</v>
      </c>
      <c r="F14" s="191">
        <v>0.88249999999999995</v>
      </c>
      <c r="G14" s="192">
        <v>1.0145999999999999</v>
      </c>
      <c r="H14" s="188">
        <v>8.509976</v>
      </c>
      <c r="I14" s="191">
        <v>10.933726999999999</v>
      </c>
      <c r="J14" s="192">
        <v>10.32128</v>
      </c>
      <c r="K14" s="276">
        <v>10.807276</v>
      </c>
      <c r="L14" s="268">
        <v>12.131724999999999</v>
      </c>
      <c r="M14" s="268">
        <v>11.645975999999999</v>
      </c>
    </row>
    <row r="15" spans="1:13" x14ac:dyDescent="0.2">
      <c r="A15" s="186" t="s">
        <v>148</v>
      </c>
      <c r="B15" s="188">
        <v>0.19748200000000002</v>
      </c>
      <c r="C15" s="191">
        <v>0.70659900000000009</v>
      </c>
      <c r="D15" s="192">
        <v>0.45971300000000004</v>
      </c>
      <c r="E15" s="188">
        <v>4.713000000000001</v>
      </c>
      <c r="F15" s="191">
        <v>4.0315869999999991</v>
      </c>
      <c r="G15" s="192">
        <v>1.9789680000000001</v>
      </c>
      <c r="H15" s="188">
        <v>25.276731000000005</v>
      </c>
      <c r="I15" s="191">
        <v>22.191826000000002</v>
      </c>
      <c r="J15" s="192">
        <v>20.542771999999996</v>
      </c>
      <c r="K15" s="276">
        <v>30.187213000000007</v>
      </c>
      <c r="L15" s="268">
        <v>26.930012000000001</v>
      </c>
      <c r="M15" s="268">
        <v>22.981452999999995</v>
      </c>
    </row>
    <row r="16" spans="1:13" x14ac:dyDescent="0.2">
      <c r="A16" s="186" t="s">
        <v>14</v>
      </c>
      <c r="B16" s="188">
        <v>0</v>
      </c>
      <c r="C16" s="191">
        <v>0</v>
      </c>
      <c r="D16" s="192">
        <v>0</v>
      </c>
      <c r="E16" s="188">
        <v>0</v>
      </c>
      <c r="F16" s="191">
        <v>0</v>
      </c>
      <c r="G16" s="192">
        <v>0</v>
      </c>
      <c r="H16" s="188">
        <v>0</v>
      </c>
      <c r="I16" s="191">
        <v>0</v>
      </c>
      <c r="J16" s="192">
        <v>0</v>
      </c>
      <c r="K16" s="276">
        <v>0</v>
      </c>
      <c r="L16" s="268">
        <v>0</v>
      </c>
      <c r="M16" s="268">
        <v>0</v>
      </c>
    </row>
    <row r="17" spans="1:13" x14ac:dyDescent="0.2">
      <c r="A17" s="186" t="s">
        <v>147</v>
      </c>
      <c r="B17" s="188">
        <v>0.47799400000000003</v>
      </c>
      <c r="C17" s="191">
        <v>0.48802099999999993</v>
      </c>
      <c r="D17" s="192">
        <v>0.41687899999999994</v>
      </c>
      <c r="E17" s="188">
        <v>7.8353999999999993E-2</v>
      </c>
      <c r="F17" s="191">
        <v>7.5543000000000013E-2</v>
      </c>
      <c r="G17" s="192">
        <v>0.10894</v>
      </c>
      <c r="H17" s="188">
        <v>8.4255999999999998E-2</v>
      </c>
      <c r="I17" s="191">
        <v>4.9641999999999999E-2</v>
      </c>
      <c r="J17" s="192">
        <v>5.6045999999999999E-2</v>
      </c>
      <c r="K17" s="276">
        <v>0.64060400000000006</v>
      </c>
      <c r="L17" s="268">
        <v>0.61320599999999992</v>
      </c>
      <c r="M17" s="268">
        <v>0.58186499999999997</v>
      </c>
    </row>
    <row r="18" spans="1:13" x14ac:dyDescent="0.2">
      <c r="A18" s="187" t="s">
        <v>146</v>
      </c>
      <c r="B18" s="188">
        <v>51.856162999999974</v>
      </c>
      <c r="C18" s="189">
        <v>37.247153000000019</v>
      </c>
      <c r="D18" s="190">
        <v>25.764308000000003</v>
      </c>
      <c r="E18" s="188">
        <v>44.371387000000027</v>
      </c>
      <c r="F18" s="189">
        <v>32.274963999999997</v>
      </c>
      <c r="G18" s="190">
        <v>23.212098000000005</v>
      </c>
      <c r="H18" s="188">
        <v>76.302657999999994</v>
      </c>
      <c r="I18" s="189">
        <v>30.183009999999999</v>
      </c>
      <c r="J18" s="190">
        <v>33.992653000000004</v>
      </c>
      <c r="K18" s="276">
        <v>172.53020800000002</v>
      </c>
      <c r="L18" s="268">
        <v>99.705127000000005</v>
      </c>
      <c r="M18" s="268">
        <v>82.969059000000016</v>
      </c>
    </row>
    <row r="19" spans="1:13" s="64" customFormat="1" ht="13.5" customHeight="1" x14ac:dyDescent="0.25">
      <c r="A19" s="277" t="s">
        <v>239</v>
      </c>
      <c r="B19" s="276">
        <v>460.17100000000011</v>
      </c>
      <c r="C19" s="268">
        <v>462.11100000000016</v>
      </c>
      <c r="D19" s="278">
        <v>461.16100000000006</v>
      </c>
      <c r="E19" s="276">
        <v>382.23899999999986</v>
      </c>
      <c r="F19" s="268">
        <v>380.67899999999986</v>
      </c>
      <c r="G19" s="278">
        <v>381.01399999999995</v>
      </c>
      <c r="H19" s="276">
        <v>9607.448000000004</v>
      </c>
      <c r="I19" s="268">
        <v>9607.448000000004</v>
      </c>
      <c r="J19" s="278">
        <v>9587.8980000000029</v>
      </c>
      <c r="K19" s="276">
        <v>10449.858000000004</v>
      </c>
      <c r="L19" s="268">
        <v>10450.238000000005</v>
      </c>
      <c r="M19" s="268">
        <v>10430.073000000002</v>
      </c>
    </row>
    <row r="20" spans="1:13" s="64" customFormat="1" ht="13.5" customHeight="1" x14ac:dyDescent="0.25">
      <c r="A20" s="277" t="s">
        <v>240</v>
      </c>
      <c r="B20" s="276">
        <v>863.83500000000151</v>
      </c>
      <c r="C20" s="268">
        <v>867.99300000000108</v>
      </c>
      <c r="D20" s="278">
        <v>864.27600000000155</v>
      </c>
      <c r="E20" s="276">
        <v>1130.7939999999994</v>
      </c>
      <c r="F20" s="268">
        <v>1129.0019999999995</v>
      </c>
      <c r="G20" s="278">
        <v>1129.4559999999994</v>
      </c>
      <c r="H20" s="276">
        <v>18278.79199999999</v>
      </c>
      <c r="I20" s="268">
        <v>18278.891999999989</v>
      </c>
      <c r="J20" s="278">
        <v>18129.210999999992</v>
      </c>
      <c r="K20" s="276">
        <v>20273.420999999991</v>
      </c>
      <c r="L20" s="268">
        <v>20275.886999999988</v>
      </c>
      <c r="M20" s="268">
        <v>20122.942999999992</v>
      </c>
    </row>
    <row r="21" spans="1:13" x14ac:dyDescent="0.2">
      <c r="M21" s="14" t="s">
        <v>414</v>
      </c>
    </row>
    <row r="25" spans="1:13" ht="13.5" x14ac:dyDescent="0.25">
      <c r="I25" s="9" t="s">
        <v>261</v>
      </c>
      <c r="J25" s="9" t="s">
        <v>262</v>
      </c>
      <c r="K25" s="9" t="s">
        <v>263</v>
      </c>
    </row>
    <row r="26" spans="1:13" x14ac:dyDescent="0.2">
      <c r="H26" s="9" t="s">
        <v>156</v>
      </c>
      <c r="I26" s="43">
        <f>SUM(B7:D7)</f>
        <v>1.8186899999999999</v>
      </c>
      <c r="J26" s="43">
        <f t="shared" ref="J26:J37" si="1">SUM(E7:G7)</f>
        <v>18.956946000000002</v>
      </c>
      <c r="K26" s="43">
        <f t="shared" ref="K26:K37" si="2">SUM(H7:J7)</f>
        <v>338.14272900000003</v>
      </c>
      <c r="L26" s="43"/>
    </row>
    <row r="27" spans="1:13" x14ac:dyDescent="0.2">
      <c r="H27" s="9" t="s">
        <v>155</v>
      </c>
      <c r="I27" s="43">
        <f t="shared" ref="I27:I37" si="3">SUM(B8:D8)</f>
        <v>284.1583159999999</v>
      </c>
      <c r="J27" s="43">
        <f t="shared" si="1"/>
        <v>159.27475800000002</v>
      </c>
      <c r="K27" s="43">
        <f t="shared" si="2"/>
        <v>7.1619610000000007</v>
      </c>
      <c r="L27" s="43"/>
    </row>
    <row r="28" spans="1:13" x14ac:dyDescent="0.2">
      <c r="H28" s="9" t="s">
        <v>154</v>
      </c>
      <c r="I28" s="43">
        <f t="shared" si="3"/>
        <v>0</v>
      </c>
      <c r="J28" s="43">
        <f t="shared" si="1"/>
        <v>3.0123090000000001</v>
      </c>
      <c r="K28" s="43">
        <f t="shared" si="2"/>
        <v>154.77322899999999</v>
      </c>
      <c r="L28" s="43"/>
    </row>
    <row r="29" spans="1:13" x14ac:dyDescent="0.2">
      <c r="H29" s="9" t="s">
        <v>153</v>
      </c>
      <c r="I29" s="43">
        <f t="shared" si="3"/>
        <v>0.86483199999999993</v>
      </c>
      <c r="J29" s="43">
        <f t="shared" si="1"/>
        <v>1.2768730000000001</v>
      </c>
      <c r="K29" s="43">
        <f t="shared" si="2"/>
        <v>757.82639900000004</v>
      </c>
      <c r="L29" s="43"/>
    </row>
    <row r="30" spans="1:13" x14ac:dyDescent="0.2">
      <c r="H30" s="9" t="s">
        <v>152</v>
      </c>
      <c r="I30" s="43">
        <f t="shared" si="3"/>
        <v>0</v>
      </c>
      <c r="J30" s="43">
        <f t="shared" si="1"/>
        <v>0</v>
      </c>
      <c r="K30" s="43">
        <f t="shared" si="2"/>
        <v>0</v>
      </c>
      <c r="L30" s="43"/>
    </row>
    <row r="31" spans="1:13" x14ac:dyDescent="0.2">
      <c r="H31" s="9" t="s">
        <v>151</v>
      </c>
      <c r="I31" s="43">
        <f t="shared" si="3"/>
        <v>0.31655299999999997</v>
      </c>
      <c r="J31" s="43">
        <f t="shared" si="1"/>
        <v>5.2973680000000005</v>
      </c>
      <c r="K31" s="43">
        <f t="shared" si="2"/>
        <v>5.3879999999999999</v>
      </c>
      <c r="L31" s="43"/>
    </row>
    <row r="32" spans="1:13" x14ac:dyDescent="0.2">
      <c r="H32" s="9" t="s">
        <v>150</v>
      </c>
      <c r="I32" s="43">
        <f t="shared" si="3"/>
        <v>0</v>
      </c>
      <c r="J32" s="43">
        <f t="shared" si="1"/>
        <v>0.76300000000000001</v>
      </c>
      <c r="K32" s="43">
        <f t="shared" si="2"/>
        <v>0.29474</v>
      </c>
      <c r="L32" s="43"/>
    </row>
    <row r="33" spans="8:12" x14ac:dyDescent="0.2">
      <c r="H33" s="9" t="s">
        <v>149</v>
      </c>
      <c r="I33" s="43">
        <f t="shared" si="3"/>
        <v>0.75329399999999991</v>
      </c>
      <c r="J33" s="43">
        <f t="shared" si="1"/>
        <v>4.0667</v>
      </c>
      <c r="K33" s="43">
        <f t="shared" si="2"/>
        <v>29.764983000000001</v>
      </c>
      <c r="L33" s="43"/>
    </row>
    <row r="34" spans="8:12" x14ac:dyDescent="0.2">
      <c r="H34" s="9" t="s">
        <v>148</v>
      </c>
      <c r="I34" s="43">
        <f t="shared" si="3"/>
        <v>1.3637940000000002</v>
      </c>
      <c r="J34" s="43">
        <f t="shared" si="1"/>
        <v>10.723554999999999</v>
      </c>
      <c r="K34" s="43">
        <f t="shared" si="2"/>
        <v>68.011329000000003</v>
      </c>
      <c r="L34" s="43"/>
    </row>
    <row r="35" spans="8:12" x14ac:dyDescent="0.2">
      <c r="H35" s="9" t="s">
        <v>14</v>
      </c>
      <c r="I35" s="43">
        <f t="shared" si="3"/>
        <v>0</v>
      </c>
      <c r="J35" s="43">
        <f t="shared" si="1"/>
        <v>0</v>
      </c>
      <c r="K35" s="43">
        <f t="shared" si="2"/>
        <v>0</v>
      </c>
      <c r="L35" s="43"/>
    </row>
    <row r="36" spans="8:12" x14ac:dyDescent="0.2">
      <c r="H36" s="9" t="s">
        <v>147</v>
      </c>
      <c r="I36" s="43">
        <f t="shared" si="3"/>
        <v>1.3828939999999998</v>
      </c>
      <c r="J36" s="43">
        <f t="shared" si="1"/>
        <v>0.26283699999999999</v>
      </c>
      <c r="K36" s="43">
        <f t="shared" si="2"/>
        <v>0.189944</v>
      </c>
      <c r="L36" s="43"/>
    </row>
    <row r="37" spans="8:12" x14ac:dyDescent="0.2">
      <c r="H37" s="9" t="s">
        <v>146</v>
      </c>
      <c r="I37" s="43">
        <f t="shared" si="3"/>
        <v>114.86762399999999</v>
      </c>
      <c r="J37" s="43">
        <f t="shared" si="1"/>
        <v>99.858449000000036</v>
      </c>
      <c r="K37" s="43">
        <f t="shared" si="2"/>
        <v>140.47832099999999</v>
      </c>
      <c r="L37" s="43"/>
    </row>
  </sheetData>
  <mergeCells count="10">
    <mergeCell ref="H3:J3"/>
    <mergeCell ref="K3:M3"/>
    <mergeCell ref="A5:A6"/>
    <mergeCell ref="B5:D5"/>
    <mergeCell ref="B3:D3"/>
    <mergeCell ref="E3:G3"/>
    <mergeCell ref="E5:G5"/>
    <mergeCell ref="H5:J5"/>
    <mergeCell ref="K5:M5"/>
    <mergeCell ref="A3:A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 x14ac:dyDescent="0.2"/>
  <cols>
    <col min="1" max="1" width="22.28515625" style="11" customWidth="1"/>
    <col min="2" max="13" width="10.140625" style="11" customWidth="1"/>
    <col min="14" max="14" width="11.7109375" style="11" customWidth="1"/>
    <col min="15" max="16384" width="9.140625" style="11"/>
  </cols>
  <sheetData>
    <row r="1" spans="1:13" s="58" customFormat="1" ht="18.75" x14ac:dyDescent="0.3">
      <c r="A1" s="50" t="s">
        <v>319</v>
      </c>
      <c r="M1" s="129" t="str">
        <f>Titulní!A35</f>
        <v>II. čtvrtletí 2021</v>
      </c>
    </row>
    <row r="2" spans="1:13" ht="6" customHeight="1" x14ac:dyDescent="0.2"/>
    <row r="3" spans="1:13" x14ac:dyDescent="0.2">
      <c r="A3" s="455"/>
      <c r="B3" s="457" t="s">
        <v>189</v>
      </c>
      <c r="C3" s="458"/>
      <c r="D3" s="459"/>
      <c r="E3" s="457" t="s">
        <v>191</v>
      </c>
      <c r="F3" s="458"/>
      <c r="G3" s="459"/>
      <c r="H3" s="457" t="s">
        <v>192</v>
      </c>
      <c r="I3" s="458"/>
      <c r="J3" s="459"/>
      <c r="K3" s="457" t="s">
        <v>193</v>
      </c>
      <c r="L3" s="458"/>
      <c r="M3" s="500"/>
    </row>
    <row r="4" spans="1:13" x14ac:dyDescent="0.2">
      <c r="A4" s="456"/>
      <c r="B4" s="134" t="s">
        <v>60</v>
      </c>
      <c r="C4" s="135" t="s">
        <v>61</v>
      </c>
      <c r="D4" s="136" t="s">
        <v>62</v>
      </c>
      <c r="E4" s="134" t="s">
        <v>63</v>
      </c>
      <c r="F4" s="135" t="s">
        <v>64</v>
      </c>
      <c r="G4" s="136" t="s">
        <v>65</v>
      </c>
      <c r="H4" s="134" t="s">
        <v>66</v>
      </c>
      <c r="I4" s="135" t="s">
        <v>67</v>
      </c>
      <c r="J4" s="136" t="s">
        <v>68</v>
      </c>
      <c r="K4" s="134" t="s">
        <v>69</v>
      </c>
      <c r="L4" s="135" t="s">
        <v>70</v>
      </c>
      <c r="M4" s="135" t="s">
        <v>71</v>
      </c>
    </row>
    <row r="5" spans="1:13" x14ac:dyDescent="0.2">
      <c r="A5" s="450" t="s">
        <v>10</v>
      </c>
      <c r="B5" s="452">
        <f>D6</f>
        <v>21348.2376900001</v>
      </c>
      <c r="C5" s="453"/>
      <c r="D5" s="454"/>
      <c r="E5" s="452">
        <f>G6</f>
        <v>21337.488530000082</v>
      </c>
      <c r="F5" s="453"/>
      <c r="G5" s="454"/>
      <c r="H5" s="460">
        <f>J6</f>
        <v>0</v>
      </c>
      <c r="I5" s="461"/>
      <c r="J5" s="462"/>
      <c r="K5" s="460">
        <f>M6</f>
        <v>0</v>
      </c>
      <c r="L5" s="461"/>
      <c r="M5" s="461"/>
    </row>
    <row r="6" spans="1:13" x14ac:dyDescent="0.2">
      <c r="A6" s="451"/>
      <c r="B6" s="257">
        <f>SUM(B7:B14)</f>
        <v>21344.856020000097</v>
      </c>
      <c r="C6" s="258">
        <f t="shared" ref="C6:M6" si="0">SUM(C7:C14)</f>
        <v>21347.836940000096</v>
      </c>
      <c r="D6" s="259">
        <f t="shared" si="0"/>
        <v>21348.2376900001</v>
      </c>
      <c r="E6" s="257">
        <f t="shared" si="0"/>
        <v>21349.882260000089</v>
      </c>
      <c r="F6" s="258">
        <f t="shared" si="0"/>
        <v>21346.439410000086</v>
      </c>
      <c r="G6" s="259">
        <f t="shared" si="0"/>
        <v>21337.488530000082</v>
      </c>
      <c r="H6" s="375">
        <f t="shared" si="0"/>
        <v>0</v>
      </c>
      <c r="I6" s="376">
        <f t="shared" si="0"/>
        <v>0</v>
      </c>
      <c r="J6" s="377">
        <f t="shared" si="0"/>
        <v>0</v>
      </c>
      <c r="K6" s="375">
        <f t="shared" si="0"/>
        <v>0</v>
      </c>
      <c r="L6" s="376">
        <f t="shared" si="0"/>
        <v>0</v>
      </c>
      <c r="M6" s="376">
        <f t="shared" si="0"/>
        <v>0</v>
      </c>
    </row>
    <row r="7" spans="1:13" x14ac:dyDescent="0.2">
      <c r="A7" s="156" t="s">
        <v>0</v>
      </c>
      <c r="B7" s="181">
        <v>4290</v>
      </c>
      <c r="C7" s="197">
        <v>4290</v>
      </c>
      <c r="D7" s="200">
        <v>4290</v>
      </c>
      <c r="E7" s="181">
        <v>4290</v>
      </c>
      <c r="F7" s="197">
        <v>4290</v>
      </c>
      <c r="G7" s="200">
        <v>4290</v>
      </c>
      <c r="H7" s="397">
        <v>0</v>
      </c>
      <c r="I7" s="398">
        <v>0</v>
      </c>
      <c r="J7" s="399">
        <v>0</v>
      </c>
      <c r="K7" s="397">
        <v>0</v>
      </c>
      <c r="L7" s="398">
        <v>0</v>
      </c>
      <c r="M7" s="398">
        <v>0</v>
      </c>
    </row>
    <row r="8" spans="1:13" x14ac:dyDescent="0.2">
      <c r="A8" s="156" t="s">
        <v>15</v>
      </c>
      <c r="B8" s="157">
        <v>10050.455999999998</v>
      </c>
      <c r="C8" s="158">
        <v>10050.455999999998</v>
      </c>
      <c r="D8" s="159">
        <v>10050.455999999998</v>
      </c>
      <c r="E8" s="157">
        <v>10050.031999999997</v>
      </c>
      <c r="F8" s="158">
        <v>10050.031999999997</v>
      </c>
      <c r="G8" s="159">
        <v>10050.031999999997</v>
      </c>
      <c r="H8" s="400">
        <v>0</v>
      </c>
      <c r="I8" s="401">
        <v>0</v>
      </c>
      <c r="J8" s="402">
        <v>0</v>
      </c>
      <c r="K8" s="400">
        <v>0</v>
      </c>
      <c r="L8" s="401">
        <v>0</v>
      </c>
      <c r="M8" s="403">
        <v>0</v>
      </c>
    </row>
    <row r="9" spans="1:13" x14ac:dyDescent="0.2">
      <c r="A9" s="156" t="s">
        <v>16</v>
      </c>
      <c r="B9" s="157">
        <v>1363.5</v>
      </c>
      <c r="C9" s="158">
        <v>1363.5</v>
      </c>
      <c r="D9" s="159">
        <v>1363.5</v>
      </c>
      <c r="E9" s="157">
        <v>1363.5</v>
      </c>
      <c r="F9" s="158">
        <v>1363.5</v>
      </c>
      <c r="G9" s="159">
        <v>1363.5</v>
      </c>
      <c r="H9" s="400">
        <v>0</v>
      </c>
      <c r="I9" s="401">
        <v>0</v>
      </c>
      <c r="J9" s="402">
        <v>0</v>
      </c>
      <c r="K9" s="400">
        <v>0</v>
      </c>
      <c r="L9" s="401">
        <v>0</v>
      </c>
      <c r="M9" s="403">
        <v>0</v>
      </c>
    </row>
    <row r="10" spans="1:13" x14ac:dyDescent="0.2">
      <c r="A10" s="156" t="s">
        <v>17</v>
      </c>
      <c r="B10" s="157">
        <v>962.40999999999963</v>
      </c>
      <c r="C10" s="158">
        <v>965.61099999999965</v>
      </c>
      <c r="D10" s="159">
        <v>967.6279999999997</v>
      </c>
      <c r="E10" s="157">
        <v>970.89899999999955</v>
      </c>
      <c r="F10" s="158">
        <v>972.17499999999961</v>
      </c>
      <c r="G10" s="159">
        <v>972.7579999999997</v>
      </c>
      <c r="H10" s="400">
        <v>0</v>
      </c>
      <c r="I10" s="401">
        <v>0</v>
      </c>
      <c r="J10" s="402">
        <v>0</v>
      </c>
      <c r="K10" s="400">
        <v>0</v>
      </c>
      <c r="L10" s="401">
        <v>0</v>
      </c>
      <c r="M10" s="403">
        <v>0</v>
      </c>
    </row>
    <row r="11" spans="1:13" x14ac:dyDescent="0.2">
      <c r="A11" s="156" t="s">
        <v>3</v>
      </c>
      <c r="B11" s="157">
        <v>1093.5223299999973</v>
      </c>
      <c r="C11" s="158">
        <v>1093.4788299999971</v>
      </c>
      <c r="D11" s="159">
        <v>1093.1138299999971</v>
      </c>
      <c r="E11" s="157">
        <v>1092.953829999997</v>
      </c>
      <c r="F11" s="158">
        <v>1092.5988299999972</v>
      </c>
      <c r="G11" s="159">
        <v>1090.9588299999975</v>
      </c>
      <c r="H11" s="400">
        <v>0</v>
      </c>
      <c r="I11" s="401">
        <v>0</v>
      </c>
      <c r="J11" s="402">
        <v>0</v>
      </c>
      <c r="K11" s="400">
        <v>0</v>
      </c>
      <c r="L11" s="401">
        <v>0</v>
      </c>
      <c r="M11" s="403">
        <v>0</v>
      </c>
    </row>
    <row r="12" spans="1:13" x14ac:dyDescent="0.2">
      <c r="A12" s="156" t="s">
        <v>18</v>
      </c>
      <c r="B12" s="157">
        <v>1171.5</v>
      </c>
      <c r="C12" s="158">
        <v>1171.5</v>
      </c>
      <c r="D12" s="159">
        <v>1171.5</v>
      </c>
      <c r="E12" s="157">
        <v>1171.5</v>
      </c>
      <c r="F12" s="158">
        <v>1171.5</v>
      </c>
      <c r="G12" s="159">
        <v>1171.5</v>
      </c>
      <c r="H12" s="400">
        <v>0</v>
      </c>
      <c r="I12" s="401">
        <v>0</v>
      </c>
      <c r="J12" s="402">
        <v>0</v>
      </c>
      <c r="K12" s="400">
        <v>0</v>
      </c>
      <c r="L12" s="401">
        <v>0</v>
      </c>
      <c r="M12" s="403">
        <v>0</v>
      </c>
    </row>
    <row r="13" spans="1:13" x14ac:dyDescent="0.2">
      <c r="A13" s="156" t="s">
        <v>1</v>
      </c>
      <c r="B13" s="157">
        <v>339.41440000000011</v>
      </c>
      <c r="C13" s="158">
        <v>339.41440000000011</v>
      </c>
      <c r="D13" s="159">
        <v>339.41440000000011</v>
      </c>
      <c r="E13" s="157">
        <v>339.41440000000011</v>
      </c>
      <c r="F13" s="158">
        <v>339.41440000000011</v>
      </c>
      <c r="G13" s="159">
        <v>339.41440000000011</v>
      </c>
      <c r="H13" s="400">
        <v>0</v>
      </c>
      <c r="I13" s="401">
        <v>0</v>
      </c>
      <c r="J13" s="402">
        <v>0</v>
      </c>
      <c r="K13" s="400">
        <v>0</v>
      </c>
      <c r="L13" s="401">
        <v>0</v>
      </c>
      <c r="M13" s="403">
        <v>0</v>
      </c>
    </row>
    <row r="14" spans="1:13" x14ac:dyDescent="0.2">
      <c r="A14" s="156" t="s">
        <v>2</v>
      </c>
      <c r="B14" s="160">
        <v>2074.0532900001012</v>
      </c>
      <c r="C14" s="161">
        <v>2073.8767100000973</v>
      </c>
      <c r="D14" s="162">
        <v>2072.6254600001012</v>
      </c>
      <c r="E14" s="160">
        <v>2071.5830300000925</v>
      </c>
      <c r="F14" s="161">
        <v>2067.2191800000883</v>
      </c>
      <c r="G14" s="162">
        <v>2059.3253000000859</v>
      </c>
      <c r="H14" s="404">
        <v>0</v>
      </c>
      <c r="I14" s="405">
        <v>0</v>
      </c>
      <c r="J14" s="406">
        <v>0</v>
      </c>
      <c r="K14" s="404">
        <v>0</v>
      </c>
      <c r="L14" s="405">
        <v>0</v>
      </c>
      <c r="M14" s="405">
        <v>0</v>
      </c>
    </row>
    <row r="15" spans="1:13" x14ac:dyDescent="0.2">
      <c r="M15" s="14" t="s">
        <v>412</v>
      </c>
    </row>
    <row r="16" spans="1:13" ht="3.75" customHeight="1" x14ac:dyDescent="0.2"/>
    <row r="17" spans="1:10" x14ac:dyDescent="0.2">
      <c r="A17" s="135"/>
      <c r="B17" s="193" t="s">
        <v>7</v>
      </c>
      <c r="C17" s="193" t="s">
        <v>20</v>
      </c>
      <c r="D17" s="193" t="s">
        <v>21</v>
      </c>
      <c r="E17" s="193" t="s">
        <v>22</v>
      </c>
      <c r="F17" s="193" t="s">
        <v>43</v>
      </c>
      <c r="G17" s="193" t="s">
        <v>44</v>
      </c>
      <c r="H17" s="193" t="s">
        <v>45</v>
      </c>
      <c r="I17" s="193" t="s">
        <v>46</v>
      </c>
      <c r="J17" s="193" t="s">
        <v>53</v>
      </c>
    </row>
    <row r="18" spans="1:10" x14ac:dyDescent="0.2">
      <c r="A18" s="194" t="s">
        <v>10</v>
      </c>
      <c r="B18" s="195">
        <f>SUM(B19:B32)</f>
        <v>4290</v>
      </c>
      <c r="C18" s="195">
        <f t="shared" ref="C18:I18" si="1">SUM(C19:C32)</f>
        <v>10050.031999999999</v>
      </c>
      <c r="D18" s="177">
        <f t="shared" si="1"/>
        <v>1363.5</v>
      </c>
      <c r="E18" s="177">
        <f t="shared" si="1"/>
        <v>972.75799999999992</v>
      </c>
      <c r="F18" s="177">
        <f t="shared" si="1"/>
        <v>1090.95883</v>
      </c>
      <c r="G18" s="177">
        <f t="shared" si="1"/>
        <v>1171.5</v>
      </c>
      <c r="H18" s="177">
        <f t="shared" si="1"/>
        <v>339.4144</v>
      </c>
      <c r="I18" s="177">
        <f t="shared" si="1"/>
        <v>2059.3252999999968</v>
      </c>
      <c r="J18" s="177">
        <f t="shared" ref="J18:J32" si="2">SUM(B18:I18)</f>
        <v>21337.488529999999</v>
      </c>
    </row>
    <row r="19" spans="1:10" x14ac:dyDescent="0.2">
      <c r="A19" s="196" t="s">
        <v>245</v>
      </c>
      <c r="B19" s="197">
        <v>0</v>
      </c>
      <c r="C19" s="197">
        <v>147.94</v>
      </c>
      <c r="D19" s="197">
        <v>0</v>
      </c>
      <c r="E19" s="197">
        <v>19.638999999999996</v>
      </c>
      <c r="F19" s="197">
        <v>11.205999999999998</v>
      </c>
      <c r="G19" s="197">
        <v>0</v>
      </c>
      <c r="H19" s="197">
        <v>0</v>
      </c>
      <c r="I19" s="197">
        <v>20.986770000000032</v>
      </c>
      <c r="J19" s="161">
        <f t="shared" si="2"/>
        <v>199.77177000000003</v>
      </c>
    </row>
    <row r="20" spans="1:10" x14ac:dyDescent="0.2">
      <c r="A20" s="198" t="s">
        <v>247</v>
      </c>
      <c r="B20" s="199">
        <v>2250</v>
      </c>
      <c r="C20" s="199">
        <v>215.453</v>
      </c>
      <c r="D20" s="199">
        <v>0</v>
      </c>
      <c r="E20" s="199">
        <v>51.424999999999983</v>
      </c>
      <c r="F20" s="199">
        <v>156.53645000000009</v>
      </c>
      <c r="G20" s="199">
        <v>0</v>
      </c>
      <c r="H20" s="199">
        <v>0</v>
      </c>
      <c r="I20" s="199">
        <v>243.19702000000018</v>
      </c>
      <c r="J20" s="179">
        <f t="shared" si="2"/>
        <v>2916.6114700000003</v>
      </c>
    </row>
    <row r="21" spans="1:10" x14ac:dyDescent="0.2">
      <c r="A21" s="198" t="s">
        <v>248</v>
      </c>
      <c r="B21" s="199">
        <v>0</v>
      </c>
      <c r="C21" s="199">
        <v>226.29999999999998</v>
      </c>
      <c r="D21" s="199">
        <v>118.5</v>
      </c>
      <c r="E21" s="199">
        <v>77.109999999999985</v>
      </c>
      <c r="F21" s="199">
        <v>33.848999999999997</v>
      </c>
      <c r="G21" s="199">
        <v>0</v>
      </c>
      <c r="H21" s="199">
        <v>8.4101999999999997</v>
      </c>
      <c r="I21" s="199">
        <v>449.18592999999953</v>
      </c>
      <c r="J21" s="179">
        <f t="shared" si="2"/>
        <v>913.35512999999946</v>
      </c>
    </row>
    <row r="22" spans="1:10" x14ac:dyDescent="0.2">
      <c r="A22" s="198" t="s">
        <v>249</v>
      </c>
      <c r="B22" s="199">
        <v>0</v>
      </c>
      <c r="C22" s="199">
        <v>539.80600000000004</v>
      </c>
      <c r="D22" s="199">
        <v>400</v>
      </c>
      <c r="E22" s="199">
        <v>22.401999999999997</v>
      </c>
      <c r="F22" s="199">
        <v>7.7309999999999972</v>
      </c>
      <c r="G22" s="199">
        <v>0</v>
      </c>
      <c r="H22" s="199">
        <v>67.91</v>
      </c>
      <c r="I22" s="199">
        <v>12.797219999999989</v>
      </c>
      <c r="J22" s="179">
        <f t="shared" si="2"/>
        <v>1050.6462200000001</v>
      </c>
    </row>
    <row r="23" spans="1:10" x14ac:dyDescent="0.2">
      <c r="A23" s="198" t="s">
        <v>246</v>
      </c>
      <c r="B23" s="199">
        <v>2040</v>
      </c>
      <c r="C23" s="199">
        <v>15.260000000000002</v>
      </c>
      <c r="D23" s="199">
        <v>0</v>
      </c>
      <c r="E23" s="199">
        <v>83.857000000000014</v>
      </c>
      <c r="F23" s="199">
        <v>16.233099999999986</v>
      </c>
      <c r="G23" s="199">
        <v>475</v>
      </c>
      <c r="H23" s="199">
        <v>10.91</v>
      </c>
      <c r="I23" s="199">
        <v>90.729719999999801</v>
      </c>
      <c r="J23" s="179">
        <f t="shared" si="2"/>
        <v>2731.9898199999998</v>
      </c>
    </row>
    <row r="24" spans="1:10" x14ac:dyDescent="0.2">
      <c r="A24" s="198" t="s">
        <v>250</v>
      </c>
      <c r="B24" s="199">
        <v>0</v>
      </c>
      <c r="C24" s="199">
        <v>182.59900000000002</v>
      </c>
      <c r="D24" s="199">
        <v>0</v>
      </c>
      <c r="E24" s="199">
        <v>58.431000000000026</v>
      </c>
      <c r="F24" s="199">
        <v>30.318399999999972</v>
      </c>
      <c r="G24" s="199">
        <v>0</v>
      </c>
      <c r="H24" s="199">
        <v>10.204499999999999</v>
      </c>
      <c r="I24" s="199">
        <v>91.791499999999601</v>
      </c>
      <c r="J24" s="179">
        <f t="shared" si="2"/>
        <v>373.34439999999961</v>
      </c>
    </row>
    <row r="25" spans="1:10" x14ac:dyDescent="0.2">
      <c r="A25" s="198" t="s">
        <v>251</v>
      </c>
      <c r="B25" s="199">
        <v>0</v>
      </c>
      <c r="C25" s="199">
        <v>4.835</v>
      </c>
      <c r="D25" s="199">
        <v>0</v>
      </c>
      <c r="E25" s="199">
        <v>40.119000000000014</v>
      </c>
      <c r="F25" s="199">
        <v>25.867799999999974</v>
      </c>
      <c r="G25" s="199">
        <v>0</v>
      </c>
      <c r="H25" s="199">
        <v>50.098699999999994</v>
      </c>
      <c r="I25" s="199">
        <v>111.53742999999989</v>
      </c>
      <c r="J25" s="179">
        <f t="shared" si="2"/>
        <v>232.45792999999986</v>
      </c>
    </row>
    <row r="26" spans="1:10" x14ac:dyDescent="0.2">
      <c r="A26" s="198" t="s">
        <v>252</v>
      </c>
      <c r="B26" s="199">
        <v>0</v>
      </c>
      <c r="C26" s="199">
        <v>1282.4810000000002</v>
      </c>
      <c r="D26" s="199">
        <v>0</v>
      </c>
      <c r="E26" s="199">
        <v>92.911999999999964</v>
      </c>
      <c r="F26" s="199">
        <v>17.605899999999984</v>
      </c>
      <c r="G26" s="199">
        <v>0</v>
      </c>
      <c r="H26" s="199">
        <v>28.4</v>
      </c>
      <c r="I26" s="199">
        <v>60.579260000000332</v>
      </c>
      <c r="J26" s="179">
        <f t="shared" si="2"/>
        <v>1481.9781600000008</v>
      </c>
    </row>
    <row r="27" spans="1:10" x14ac:dyDescent="0.2">
      <c r="A27" s="198" t="s">
        <v>253</v>
      </c>
      <c r="B27" s="199">
        <v>0</v>
      </c>
      <c r="C27" s="199">
        <v>111.60600000000001</v>
      </c>
      <c r="D27" s="199">
        <v>0</v>
      </c>
      <c r="E27" s="199">
        <v>119.03699999999992</v>
      </c>
      <c r="F27" s="199">
        <v>12.420539999999992</v>
      </c>
      <c r="G27" s="199">
        <v>650</v>
      </c>
      <c r="H27" s="199">
        <v>45.891999999999996</v>
      </c>
      <c r="I27" s="199">
        <v>109.74904999999995</v>
      </c>
      <c r="J27" s="179">
        <f t="shared" si="2"/>
        <v>1048.7045899999998</v>
      </c>
    </row>
    <row r="28" spans="1:10" x14ac:dyDescent="0.2">
      <c r="A28" s="198" t="s">
        <v>254</v>
      </c>
      <c r="B28" s="199">
        <v>0</v>
      </c>
      <c r="C28" s="199">
        <v>1273.7099999999998</v>
      </c>
      <c r="D28" s="199">
        <v>0</v>
      </c>
      <c r="E28" s="199">
        <v>57.657000000000018</v>
      </c>
      <c r="F28" s="199">
        <v>29.753500000000017</v>
      </c>
      <c r="G28" s="199">
        <v>0</v>
      </c>
      <c r="H28" s="199">
        <v>19.2</v>
      </c>
      <c r="I28" s="199">
        <v>93.797029999999765</v>
      </c>
      <c r="J28" s="179">
        <f t="shared" si="2"/>
        <v>1474.1175299999995</v>
      </c>
    </row>
    <row r="29" spans="1:10" x14ac:dyDescent="0.2">
      <c r="A29" s="198" t="s">
        <v>255</v>
      </c>
      <c r="B29" s="199">
        <v>0</v>
      </c>
      <c r="C29" s="199">
        <v>262.08500000000004</v>
      </c>
      <c r="D29" s="199">
        <v>0</v>
      </c>
      <c r="E29" s="199">
        <v>69.694000000000003</v>
      </c>
      <c r="F29" s="199">
        <v>20.675799999999992</v>
      </c>
      <c r="G29" s="199">
        <v>1.5</v>
      </c>
      <c r="H29" s="199">
        <v>5.3199999999999994</v>
      </c>
      <c r="I29" s="199">
        <v>209.20654999999849</v>
      </c>
      <c r="J29" s="179">
        <f t="shared" si="2"/>
        <v>568.48134999999854</v>
      </c>
    </row>
    <row r="30" spans="1:10" x14ac:dyDescent="0.2">
      <c r="A30" s="198" t="s">
        <v>256</v>
      </c>
      <c r="B30" s="199">
        <v>0</v>
      </c>
      <c r="C30" s="199">
        <v>1652.002</v>
      </c>
      <c r="D30" s="199">
        <v>0</v>
      </c>
      <c r="E30" s="199">
        <v>202.31399999999999</v>
      </c>
      <c r="F30" s="199">
        <v>643.95219999999995</v>
      </c>
      <c r="G30" s="199">
        <v>45</v>
      </c>
      <c r="H30" s="199">
        <v>6.0439999999999996</v>
      </c>
      <c r="I30" s="199">
        <v>246.60758999999899</v>
      </c>
      <c r="J30" s="179">
        <f t="shared" si="2"/>
        <v>2795.919789999999</v>
      </c>
    </row>
    <row r="31" spans="1:10" x14ac:dyDescent="0.2">
      <c r="A31" s="198" t="s">
        <v>257</v>
      </c>
      <c r="B31" s="199">
        <v>0</v>
      </c>
      <c r="C31" s="199">
        <v>4003.413</v>
      </c>
      <c r="D31" s="199">
        <v>845</v>
      </c>
      <c r="E31" s="199">
        <v>45.457000000000029</v>
      </c>
      <c r="F31" s="199">
        <v>77.274639999999991</v>
      </c>
      <c r="G31" s="199">
        <v>0</v>
      </c>
      <c r="H31" s="199">
        <v>86.8</v>
      </c>
      <c r="I31" s="199">
        <v>163.18426999999997</v>
      </c>
      <c r="J31" s="179">
        <f t="shared" si="2"/>
        <v>5221.1289100000004</v>
      </c>
    </row>
    <row r="32" spans="1:10" x14ac:dyDescent="0.2">
      <c r="A32" s="196" t="s">
        <v>258</v>
      </c>
      <c r="B32" s="197">
        <v>0</v>
      </c>
      <c r="C32" s="197">
        <v>132.54200000000003</v>
      </c>
      <c r="D32" s="197">
        <v>0</v>
      </c>
      <c r="E32" s="197">
        <v>32.703999999999994</v>
      </c>
      <c r="F32" s="197">
        <v>7.5344999999999995</v>
      </c>
      <c r="G32" s="197">
        <v>0</v>
      </c>
      <c r="H32" s="197">
        <v>0.22500000000000001</v>
      </c>
      <c r="I32" s="197">
        <v>155.97596000000047</v>
      </c>
      <c r="J32" s="161">
        <f t="shared" si="2"/>
        <v>328.98146000000054</v>
      </c>
    </row>
    <row r="33" spans="10:10" x14ac:dyDescent="0.2">
      <c r="J33" s="14" t="s">
        <v>412</v>
      </c>
    </row>
  </sheetData>
  <sortState ref="A19:J32">
    <sortCondition ref="A18"/>
  </sortState>
  <mergeCells count="10">
    <mergeCell ref="A5:A6"/>
    <mergeCell ref="B5:D5"/>
    <mergeCell ref="E5:G5"/>
    <mergeCell ref="H5:J5"/>
    <mergeCell ref="K5:M5"/>
    <mergeCell ref="A3:A4"/>
    <mergeCell ref="B3:D3"/>
    <mergeCell ref="E3:G3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0"/>
  <sheetViews>
    <sheetView showGridLines="0" zoomScaleNormal="100" zoomScaleSheetLayoutView="115" workbookViewId="0"/>
  </sheetViews>
  <sheetFormatPr defaultColWidth="9.140625" defaultRowHeight="12" x14ac:dyDescent="0.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18.75" x14ac:dyDescent="0.3">
      <c r="A1" s="50" t="s">
        <v>320</v>
      </c>
      <c r="J1" s="129" t="str">
        <f>Titulní!A35</f>
        <v>II. čtvrtletí 2021</v>
      </c>
    </row>
    <row r="2" spans="1:10" s="58" customFormat="1" ht="15.75" x14ac:dyDescent="0.25">
      <c r="A2" s="175" t="s">
        <v>321</v>
      </c>
    </row>
    <row r="3" spans="1:10" ht="6" customHeight="1" x14ac:dyDescent="0.2"/>
    <row r="4" spans="1:10" x14ac:dyDescent="0.2">
      <c r="A4" s="201"/>
      <c r="B4" s="193" t="s">
        <v>7</v>
      </c>
      <c r="C4" s="193" t="s">
        <v>20</v>
      </c>
      <c r="D4" s="193" t="s">
        <v>21</v>
      </c>
      <c r="E4" s="193" t="s">
        <v>22</v>
      </c>
      <c r="F4" s="193" t="s">
        <v>43</v>
      </c>
      <c r="G4" s="193" t="s">
        <v>44</v>
      </c>
      <c r="H4" s="193" t="s">
        <v>45</v>
      </c>
      <c r="I4" s="193" t="s">
        <v>46</v>
      </c>
      <c r="J4" s="193" t="s">
        <v>53</v>
      </c>
    </row>
    <row r="5" spans="1:10" x14ac:dyDescent="0.2">
      <c r="A5" s="202" t="s">
        <v>10</v>
      </c>
      <c r="B5" s="195">
        <f>SUM(B6:B19)</f>
        <v>6956218.3499999996</v>
      </c>
      <c r="C5" s="177">
        <f t="shared" ref="C5:I5" si="0">SUM(C6:C19)</f>
        <v>7216676.709999999</v>
      </c>
      <c r="D5" s="177">
        <f t="shared" si="0"/>
        <v>1359853.8199999998</v>
      </c>
      <c r="E5" s="177">
        <f t="shared" si="0"/>
        <v>920590.72499999998</v>
      </c>
      <c r="F5" s="177">
        <f t="shared" si="0"/>
        <v>618265.41</v>
      </c>
      <c r="G5" s="177">
        <f t="shared" si="0"/>
        <v>229147.59699999998</v>
      </c>
      <c r="H5" s="177">
        <f t="shared" si="0"/>
        <v>154651.67199999999</v>
      </c>
      <c r="I5" s="177">
        <f t="shared" si="0"/>
        <v>804691.99099999946</v>
      </c>
      <c r="J5" s="177">
        <f t="shared" ref="J5:J19" si="1">SUM(B5:I5)</f>
        <v>18260096.274999995</v>
      </c>
    </row>
    <row r="6" spans="1:10" x14ac:dyDescent="0.2">
      <c r="A6" s="196" t="s">
        <v>245</v>
      </c>
      <c r="B6" s="197">
        <v>0</v>
      </c>
      <c r="C6" s="197">
        <v>17937.347999999998</v>
      </c>
      <c r="D6" s="197">
        <v>0</v>
      </c>
      <c r="E6" s="197">
        <v>18059.372999999989</v>
      </c>
      <c r="F6" s="197">
        <v>11208.325000000001</v>
      </c>
      <c r="G6" s="197">
        <v>0</v>
      </c>
      <c r="H6" s="197">
        <v>0</v>
      </c>
      <c r="I6" s="197">
        <v>7475.4410000000098</v>
      </c>
      <c r="J6" s="161">
        <f t="shared" si="1"/>
        <v>54680.486999999994</v>
      </c>
    </row>
    <row r="7" spans="1:10" x14ac:dyDescent="0.2">
      <c r="A7" s="198" t="s">
        <v>247</v>
      </c>
      <c r="B7" s="199">
        <v>3164314.6</v>
      </c>
      <c r="C7" s="199">
        <v>95862.998000000007</v>
      </c>
      <c r="D7" s="199">
        <v>0</v>
      </c>
      <c r="E7" s="199">
        <v>74144.320000000036</v>
      </c>
      <c r="F7" s="199">
        <v>61936.712999999989</v>
      </c>
      <c r="G7" s="199">
        <v>0</v>
      </c>
      <c r="H7" s="199">
        <v>0</v>
      </c>
      <c r="I7" s="199">
        <v>95178.331000000006</v>
      </c>
      <c r="J7" s="179">
        <f t="shared" si="1"/>
        <v>3491436.9620000003</v>
      </c>
    </row>
    <row r="8" spans="1:10" x14ac:dyDescent="0.2">
      <c r="A8" s="198" t="s">
        <v>248</v>
      </c>
      <c r="B8" s="199">
        <v>0</v>
      </c>
      <c r="C8" s="199">
        <v>94261.570999999996</v>
      </c>
      <c r="D8" s="199">
        <v>25693.7</v>
      </c>
      <c r="E8" s="199">
        <v>87523.521000000052</v>
      </c>
      <c r="F8" s="199">
        <v>21053.922000000017</v>
      </c>
      <c r="G8" s="199">
        <v>0</v>
      </c>
      <c r="H8" s="199">
        <v>3925.3690000000006</v>
      </c>
      <c r="I8" s="199">
        <v>188206.37899999949</v>
      </c>
      <c r="J8" s="179">
        <f t="shared" si="1"/>
        <v>420664.46199999959</v>
      </c>
    </row>
    <row r="9" spans="1:10" x14ac:dyDescent="0.2">
      <c r="A9" s="198" t="s">
        <v>249</v>
      </c>
      <c r="B9" s="199">
        <v>0</v>
      </c>
      <c r="C9" s="199">
        <v>327747.91899999994</v>
      </c>
      <c r="D9" s="199">
        <v>574161.37</v>
      </c>
      <c r="E9" s="199">
        <v>15337.004000000001</v>
      </c>
      <c r="F9" s="199">
        <v>8325.4820000000054</v>
      </c>
      <c r="G9" s="199">
        <v>0</v>
      </c>
      <c r="H9" s="199">
        <v>28319.777000000013</v>
      </c>
      <c r="I9" s="199">
        <v>4712.0840000000035</v>
      </c>
      <c r="J9" s="179">
        <f t="shared" si="1"/>
        <v>958603.63599999982</v>
      </c>
    </row>
    <row r="10" spans="1:10" x14ac:dyDescent="0.2">
      <c r="A10" s="198" t="s">
        <v>246</v>
      </c>
      <c r="B10" s="199">
        <v>3791903.75</v>
      </c>
      <c r="C10" s="199">
        <v>15291.623999999998</v>
      </c>
      <c r="D10" s="199">
        <v>0</v>
      </c>
      <c r="E10" s="199">
        <v>124033.88999999987</v>
      </c>
      <c r="F10" s="199">
        <v>22124.684000000008</v>
      </c>
      <c r="G10" s="199">
        <v>114068.73</v>
      </c>
      <c r="H10" s="199">
        <v>5341.4129999999986</v>
      </c>
      <c r="I10" s="199">
        <v>35181.628999999943</v>
      </c>
      <c r="J10" s="179">
        <f t="shared" si="1"/>
        <v>4107945.7199999993</v>
      </c>
    </row>
    <row r="11" spans="1:10" x14ac:dyDescent="0.2">
      <c r="A11" s="198" t="s">
        <v>250</v>
      </c>
      <c r="B11" s="199">
        <v>0</v>
      </c>
      <c r="C11" s="199">
        <v>115578.79799999998</v>
      </c>
      <c r="D11" s="199">
        <v>0</v>
      </c>
      <c r="E11" s="199">
        <v>79621.480999999985</v>
      </c>
      <c r="F11" s="199">
        <v>33062.591000000015</v>
      </c>
      <c r="G11" s="199">
        <v>0</v>
      </c>
      <c r="H11" s="199">
        <v>4945.482</v>
      </c>
      <c r="I11" s="199">
        <v>35088.06500000009</v>
      </c>
      <c r="J11" s="179">
        <f t="shared" si="1"/>
        <v>268296.41700000007</v>
      </c>
    </row>
    <row r="12" spans="1:10" x14ac:dyDescent="0.2">
      <c r="A12" s="198" t="s">
        <v>251</v>
      </c>
      <c r="B12" s="199">
        <v>0</v>
      </c>
      <c r="C12" s="199">
        <v>6338.2510000000002</v>
      </c>
      <c r="D12" s="199">
        <v>0</v>
      </c>
      <c r="E12" s="199">
        <v>28440.387000000017</v>
      </c>
      <c r="F12" s="199">
        <v>26120.863000000038</v>
      </c>
      <c r="G12" s="199">
        <v>0</v>
      </c>
      <c r="H12" s="199">
        <v>21922.812999999984</v>
      </c>
      <c r="I12" s="199">
        <v>40071.54699999997</v>
      </c>
      <c r="J12" s="179">
        <f t="shared" si="1"/>
        <v>122893.861</v>
      </c>
    </row>
    <row r="13" spans="1:10" x14ac:dyDescent="0.2">
      <c r="A13" s="198" t="s">
        <v>252</v>
      </c>
      <c r="B13" s="199">
        <v>0</v>
      </c>
      <c r="C13" s="199">
        <v>708646.37599999993</v>
      </c>
      <c r="D13" s="199">
        <v>0</v>
      </c>
      <c r="E13" s="199">
        <v>115818.25400000006</v>
      </c>
      <c r="F13" s="199">
        <v>21149.196999999982</v>
      </c>
      <c r="G13" s="199">
        <v>0</v>
      </c>
      <c r="H13" s="199">
        <v>15856.957999999999</v>
      </c>
      <c r="I13" s="199">
        <v>21837.825999999983</v>
      </c>
      <c r="J13" s="179">
        <f t="shared" si="1"/>
        <v>883308.61099999992</v>
      </c>
    </row>
    <row r="14" spans="1:10" x14ac:dyDescent="0.2">
      <c r="A14" s="198" t="s">
        <v>253</v>
      </c>
      <c r="B14" s="199">
        <v>0</v>
      </c>
      <c r="C14" s="199">
        <v>46226.647000000012</v>
      </c>
      <c r="D14" s="199">
        <v>0</v>
      </c>
      <c r="E14" s="199">
        <v>72012.848999999973</v>
      </c>
      <c r="F14" s="199">
        <v>13607.604999999996</v>
      </c>
      <c r="G14" s="199">
        <v>115053.2</v>
      </c>
      <c r="H14" s="199">
        <v>20949.128000000001</v>
      </c>
      <c r="I14" s="199">
        <v>43452.84599999999</v>
      </c>
      <c r="J14" s="179">
        <f t="shared" si="1"/>
        <v>311302.27500000002</v>
      </c>
    </row>
    <row r="15" spans="1:10" x14ac:dyDescent="0.2">
      <c r="A15" s="198" t="s">
        <v>254</v>
      </c>
      <c r="B15" s="199">
        <v>0</v>
      </c>
      <c r="C15" s="199">
        <v>723370.12199999997</v>
      </c>
      <c r="D15" s="199">
        <v>0</v>
      </c>
      <c r="E15" s="199">
        <v>79601.729999999938</v>
      </c>
      <c r="F15" s="199">
        <v>21311.873999999989</v>
      </c>
      <c r="G15" s="199">
        <v>0</v>
      </c>
      <c r="H15" s="199">
        <v>4676.3360000000002</v>
      </c>
      <c r="I15" s="199">
        <v>34393.208999999995</v>
      </c>
      <c r="J15" s="179">
        <f t="shared" si="1"/>
        <v>863353.27099999995</v>
      </c>
    </row>
    <row r="16" spans="1:10" x14ac:dyDescent="0.2">
      <c r="A16" s="198" t="s">
        <v>255</v>
      </c>
      <c r="B16" s="199">
        <v>0</v>
      </c>
      <c r="C16" s="199">
        <v>187899.38699999999</v>
      </c>
      <c r="D16" s="199">
        <v>0</v>
      </c>
      <c r="E16" s="199">
        <v>63591.314000000028</v>
      </c>
      <c r="F16" s="199">
        <v>24030.203999999972</v>
      </c>
      <c r="G16" s="199">
        <v>25.667000000000002</v>
      </c>
      <c r="H16" s="199">
        <v>2245.7000000000003</v>
      </c>
      <c r="I16" s="199">
        <v>80723.822000000015</v>
      </c>
      <c r="J16" s="179">
        <f t="shared" si="1"/>
        <v>358516.09400000004</v>
      </c>
    </row>
    <row r="17" spans="1:10" x14ac:dyDescent="0.2">
      <c r="A17" s="198" t="s">
        <v>256</v>
      </c>
      <c r="B17" s="199">
        <v>0</v>
      </c>
      <c r="C17" s="199">
        <v>1058572.3230000001</v>
      </c>
      <c r="D17" s="199">
        <v>0</v>
      </c>
      <c r="E17" s="199">
        <v>92610.837999999974</v>
      </c>
      <c r="F17" s="199">
        <v>250338.24900000001</v>
      </c>
      <c r="G17" s="199">
        <v>0</v>
      </c>
      <c r="H17" s="199">
        <v>1431.27</v>
      </c>
      <c r="I17" s="199">
        <v>94329.050000000061</v>
      </c>
      <c r="J17" s="179">
        <f t="shared" si="1"/>
        <v>1497281.7300000002</v>
      </c>
    </row>
    <row r="18" spans="1:10" x14ac:dyDescent="0.2">
      <c r="A18" s="198" t="s">
        <v>257</v>
      </c>
      <c r="B18" s="199">
        <v>0</v>
      </c>
      <c r="C18" s="199">
        <v>3754968.3349999995</v>
      </c>
      <c r="D18" s="199">
        <v>759998.75</v>
      </c>
      <c r="E18" s="199">
        <v>38019.483</v>
      </c>
      <c r="F18" s="199">
        <v>94104.531000000017</v>
      </c>
      <c r="G18" s="199">
        <v>0</v>
      </c>
      <c r="H18" s="199">
        <v>44997.236000000012</v>
      </c>
      <c r="I18" s="199">
        <v>59023.451999999925</v>
      </c>
      <c r="J18" s="179">
        <f t="shared" si="1"/>
        <v>4751111.7869999986</v>
      </c>
    </row>
    <row r="19" spans="1:10" x14ac:dyDescent="0.2">
      <c r="A19" s="196" t="s">
        <v>258</v>
      </c>
      <c r="B19" s="197">
        <v>0</v>
      </c>
      <c r="C19" s="197">
        <v>63975.011000000006</v>
      </c>
      <c r="D19" s="197">
        <v>0</v>
      </c>
      <c r="E19" s="197">
        <v>31776.281000000003</v>
      </c>
      <c r="F19" s="197">
        <v>9891.17</v>
      </c>
      <c r="G19" s="197">
        <v>0</v>
      </c>
      <c r="H19" s="197">
        <v>40.190000000000005</v>
      </c>
      <c r="I19" s="197">
        <v>65018.310000000034</v>
      </c>
      <c r="J19" s="161">
        <f t="shared" si="1"/>
        <v>170700.96200000006</v>
      </c>
    </row>
    <row r="20" spans="1:10" x14ac:dyDescent="0.2">
      <c r="J20" s="14" t="s">
        <v>412</v>
      </c>
    </row>
    <row r="21" spans="1:10" ht="11.25" customHeight="1" x14ac:dyDescent="0.2"/>
    <row r="22" spans="1:10" s="58" customFormat="1" ht="15.75" x14ac:dyDescent="0.25">
      <c r="A22" s="175" t="s">
        <v>322</v>
      </c>
      <c r="H22" s="65"/>
    </row>
    <row r="23" spans="1:10" ht="7.5" customHeight="1" x14ac:dyDescent="0.2"/>
    <row r="24" spans="1:10" x14ac:dyDescent="0.2">
      <c r="A24" s="201"/>
      <c r="B24" s="201" t="s">
        <v>8</v>
      </c>
      <c r="C24" s="201" t="s">
        <v>9</v>
      </c>
      <c r="D24" s="201" t="s">
        <v>138</v>
      </c>
      <c r="E24" s="201" t="s">
        <v>136</v>
      </c>
      <c r="F24" s="201" t="s">
        <v>53</v>
      </c>
    </row>
    <row r="25" spans="1:10" x14ac:dyDescent="0.2">
      <c r="A25" s="203" t="s">
        <v>10</v>
      </c>
      <c r="B25" s="177">
        <f>SUM(B26:B39)</f>
        <v>1996504.0219999999</v>
      </c>
      <c r="C25" s="177">
        <f>SUM(C26:C39)</f>
        <v>5822962.7780000009</v>
      </c>
      <c r="D25" s="177">
        <f>SUM(D26:D39)</f>
        <v>1730937.7406875107</v>
      </c>
      <c r="E25" s="177">
        <f>SUM(E26:E39)</f>
        <v>3793705.9403124908</v>
      </c>
      <c r="F25" s="177">
        <f t="shared" ref="F25:F39" si="2">SUM(B25:E25)</f>
        <v>13344110.481000002</v>
      </c>
    </row>
    <row r="26" spans="1:10" ht="13.5" customHeight="1" x14ac:dyDescent="0.2">
      <c r="A26" s="204" t="s">
        <v>245</v>
      </c>
      <c r="B26" s="161">
        <v>30032.955999999998</v>
      </c>
      <c r="C26" s="161">
        <v>714723.30200000003</v>
      </c>
      <c r="D26" s="161">
        <v>240200</v>
      </c>
      <c r="E26" s="161">
        <v>366623.12</v>
      </c>
      <c r="F26" s="161">
        <f t="shared" si="2"/>
        <v>1351579.378</v>
      </c>
    </row>
    <row r="27" spans="1:10" x14ac:dyDescent="0.2">
      <c r="A27" s="205" t="s">
        <v>247</v>
      </c>
      <c r="B27" s="158">
        <v>36256.234861663601</v>
      </c>
      <c r="C27" s="158">
        <v>271768.38810897787</v>
      </c>
      <c r="D27" s="158">
        <v>146528.40320477448</v>
      </c>
      <c r="E27" s="158">
        <v>300505.18293701252</v>
      </c>
      <c r="F27" s="179">
        <f t="shared" si="2"/>
        <v>755058.20911242848</v>
      </c>
    </row>
    <row r="28" spans="1:10" x14ac:dyDescent="0.2">
      <c r="A28" s="205" t="s">
        <v>248</v>
      </c>
      <c r="B28" s="158">
        <v>125604.58262301201</v>
      </c>
      <c r="C28" s="158">
        <v>677851.01055499306</v>
      </c>
      <c r="D28" s="158">
        <v>147362.9560327981</v>
      </c>
      <c r="E28" s="158">
        <v>315307.10117647011</v>
      </c>
      <c r="F28" s="179">
        <f t="shared" si="2"/>
        <v>1266125.6503872732</v>
      </c>
    </row>
    <row r="29" spans="1:10" x14ac:dyDescent="0.2">
      <c r="A29" s="205" t="s">
        <v>249</v>
      </c>
      <c r="B29" s="158">
        <v>27663.413</v>
      </c>
      <c r="C29" s="158">
        <v>119520.48700000002</v>
      </c>
      <c r="D29" s="158">
        <v>54362.868000000002</v>
      </c>
      <c r="E29" s="158">
        <v>93453.572</v>
      </c>
      <c r="F29" s="179">
        <f t="shared" si="2"/>
        <v>295000.34000000003</v>
      </c>
    </row>
    <row r="30" spans="1:10" x14ac:dyDescent="0.2">
      <c r="A30" s="205" t="s">
        <v>246</v>
      </c>
      <c r="B30" s="158">
        <v>111220.48959360499</v>
      </c>
      <c r="C30" s="158">
        <v>314979.82115021278</v>
      </c>
      <c r="D30" s="158">
        <v>78014.187875770207</v>
      </c>
      <c r="E30" s="158">
        <v>178412.495923615</v>
      </c>
      <c r="F30" s="179">
        <f t="shared" si="2"/>
        <v>682626.99454320292</v>
      </c>
    </row>
    <row r="31" spans="1:10" x14ac:dyDescent="0.2">
      <c r="A31" s="205" t="s">
        <v>250</v>
      </c>
      <c r="B31" s="158">
        <v>124984.287</v>
      </c>
      <c r="C31" s="158">
        <v>350584.27100000001</v>
      </c>
      <c r="D31" s="158">
        <v>109575.067</v>
      </c>
      <c r="E31" s="158">
        <v>236388.64600000001</v>
      </c>
      <c r="F31" s="179">
        <f t="shared" si="2"/>
        <v>821532.27099999995</v>
      </c>
    </row>
    <row r="32" spans="1:10" x14ac:dyDescent="0.2">
      <c r="A32" s="205" t="s">
        <v>251</v>
      </c>
      <c r="B32" s="158">
        <v>13587.332</v>
      </c>
      <c r="C32" s="158">
        <v>329023.09299999999</v>
      </c>
      <c r="D32" s="158">
        <v>79284.578000000009</v>
      </c>
      <c r="E32" s="158">
        <v>184565.95</v>
      </c>
      <c r="F32" s="179">
        <f t="shared" si="2"/>
        <v>606460.95299999998</v>
      </c>
    </row>
    <row r="33" spans="1:6" x14ac:dyDescent="0.2">
      <c r="A33" s="205" t="s">
        <v>252</v>
      </c>
      <c r="B33" s="158">
        <v>463491.33100000001</v>
      </c>
      <c r="C33" s="158">
        <v>633599.33100000001</v>
      </c>
      <c r="D33" s="158">
        <v>148169.17800000001</v>
      </c>
      <c r="E33" s="158">
        <v>333047.902</v>
      </c>
      <c r="F33" s="179">
        <f t="shared" si="2"/>
        <v>1578307.7420000001</v>
      </c>
    </row>
    <row r="34" spans="1:6" x14ac:dyDescent="0.2">
      <c r="A34" s="205" t="s">
        <v>253</v>
      </c>
      <c r="B34" s="158">
        <v>110015.19099999999</v>
      </c>
      <c r="C34" s="158">
        <v>404548.12111677695</v>
      </c>
      <c r="D34" s="158">
        <v>83023.414271584625</v>
      </c>
      <c r="E34" s="158">
        <v>198544.19015955649</v>
      </c>
      <c r="F34" s="179">
        <f t="shared" si="2"/>
        <v>796130.91654791799</v>
      </c>
    </row>
    <row r="35" spans="1:6" x14ac:dyDescent="0.2">
      <c r="A35" s="205" t="s">
        <v>254</v>
      </c>
      <c r="B35" s="158">
        <v>74380.680999999997</v>
      </c>
      <c r="C35" s="158">
        <v>250549.22899999999</v>
      </c>
      <c r="D35" s="158">
        <v>88845.344000000012</v>
      </c>
      <c r="E35" s="158">
        <v>178826.291</v>
      </c>
      <c r="F35" s="179">
        <f t="shared" si="2"/>
        <v>592601.54499999993</v>
      </c>
    </row>
    <row r="36" spans="1:6" x14ac:dyDescent="0.2">
      <c r="A36" s="205" t="s">
        <v>255</v>
      </c>
      <c r="B36" s="158">
        <v>48985.903999999995</v>
      </c>
      <c r="C36" s="158">
        <v>355558.79200000002</v>
      </c>
      <c r="D36" s="158">
        <v>108538.99400000001</v>
      </c>
      <c r="E36" s="158">
        <v>219603.27899999998</v>
      </c>
      <c r="F36" s="179">
        <f t="shared" si="2"/>
        <v>732686.96900000004</v>
      </c>
    </row>
    <row r="37" spans="1:6" x14ac:dyDescent="0.2">
      <c r="A37" s="205" t="s">
        <v>256</v>
      </c>
      <c r="B37" s="158">
        <v>193169.231</v>
      </c>
      <c r="C37" s="158">
        <v>727621.924</v>
      </c>
      <c r="D37" s="158">
        <v>230844.00400000002</v>
      </c>
      <c r="E37" s="158">
        <v>704239.85700000008</v>
      </c>
      <c r="F37" s="179">
        <f t="shared" si="2"/>
        <v>1855875.0160000001</v>
      </c>
    </row>
    <row r="38" spans="1:6" x14ac:dyDescent="0.2">
      <c r="A38" s="205" t="s">
        <v>257</v>
      </c>
      <c r="B38" s="158">
        <v>484408.69500000001</v>
      </c>
      <c r="C38" s="158">
        <v>415722.40300000005</v>
      </c>
      <c r="D38" s="158">
        <v>125243.101</v>
      </c>
      <c r="E38" s="158">
        <v>261562.08499999999</v>
      </c>
      <c r="F38" s="179">
        <f t="shared" si="2"/>
        <v>1286936.284</v>
      </c>
    </row>
    <row r="39" spans="1:6" x14ac:dyDescent="0.2">
      <c r="A39" s="204" t="s">
        <v>258</v>
      </c>
      <c r="B39" s="161">
        <v>152703.69392171921</v>
      </c>
      <c r="C39" s="161">
        <v>256912.60506903991</v>
      </c>
      <c r="D39" s="161">
        <v>90945.64530258294</v>
      </c>
      <c r="E39" s="161">
        <v>222626.26811583631</v>
      </c>
      <c r="F39" s="161">
        <f t="shared" si="2"/>
        <v>723188.21240917838</v>
      </c>
    </row>
    <row r="40" spans="1:6" x14ac:dyDescent="0.2">
      <c r="F40" s="14" t="s">
        <v>416</v>
      </c>
    </row>
  </sheetData>
  <sortState ref="A26:F39">
    <sortCondition ref="A25"/>
  </sortState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 x14ac:dyDescent="0.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8" customFormat="1" ht="15.75" x14ac:dyDescent="0.25">
      <c r="A1" s="175" t="s">
        <v>323</v>
      </c>
      <c r="B1" s="66"/>
      <c r="J1" s="129" t="str">
        <f>Titulní!A35</f>
        <v>II. čtvrtletí 2021</v>
      </c>
    </row>
    <row r="2" spans="1:10" ht="6" customHeight="1" x14ac:dyDescent="0.2">
      <c r="A2" s="20"/>
      <c r="B2" s="501"/>
      <c r="C2" s="501"/>
      <c r="D2" s="501"/>
      <c r="E2" s="501"/>
      <c r="F2" s="501"/>
      <c r="G2" s="501"/>
      <c r="H2" s="501"/>
      <c r="I2" s="501"/>
      <c r="J2" s="501"/>
    </row>
    <row r="3" spans="1:10" ht="24" x14ac:dyDescent="0.2">
      <c r="A3" s="206"/>
      <c r="B3" s="207" t="s">
        <v>99</v>
      </c>
      <c r="C3" s="207" t="s">
        <v>11</v>
      </c>
      <c r="D3" s="207" t="s">
        <v>12</v>
      </c>
      <c r="E3" s="207" t="s">
        <v>13</v>
      </c>
      <c r="F3" s="207" t="s">
        <v>411</v>
      </c>
      <c r="G3" s="207" t="s">
        <v>98</v>
      </c>
      <c r="H3" s="207" t="s">
        <v>47</v>
      </c>
      <c r="I3" s="207" t="s">
        <v>14</v>
      </c>
      <c r="J3" s="207" t="s">
        <v>53</v>
      </c>
    </row>
    <row r="4" spans="1:10" x14ac:dyDescent="0.2">
      <c r="A4" s="202" t="s">
        <v>10</v>
      </c>
      <c r="B4" s="177">
        <f>SUM(B5:B18)</f>
        <v>5575263.2419644268</v>
      </c>
      <c r="C4" s="177">
        <f t="shared" ref="C4:I4" si="0">SUM(C5:C18)</f>
        <v>1076993.3667946907</v>
      </c>
      <c r="D4" s="177">
        <f t="shared" si="0"/>
        <v>161284.32845264487</v>
      </c>
      <c r="E4" s="177">
        <f t="shared" si="0"/>
        <v>123908.49377598512</v>
      </c>
      <c r="F4" s="177">
        <f t="shared" si="0"/>
        <v>230331.54299092549</v>
      </c>
      <c r="G4" s="177">
        <f t="shared" si="0"/>
        <v>3793799.4803124908</v>
      </c>
      <c r="H4" s="177">
        <f t="shared" si="0"/>
        <v>2991457.8282086775</v>
      </c>
      <c r="I4" s="177">
        <f t="shared" si="0"/>
        <v>227285.97450015999</v>
      </c>
      <c r="J4" s="177">
        <f t="shared" ref="J4:J18" si="1">SUM(B4:I4)</f>
        <v>14180324.257000003</v>
      </c>
    </row>
    <row r="5" spans="1:10" x14ac:dyDescent="0.2">
      <c r="A5" s="196" t="s">
        <v>245</v>
      </c>
      <c r="B5" s="208">
        <v>164695.72999999998</v>
      </c>
      <c r="C5" s="208">
        <v>50616.177999999993</v>
      </c>
      <c r="D5" s="208">
        <v>82776.930999999997</v>
      </c>
      <c r="E5" s="208">
        <v>22665.660000000003</v>
      </c>
      <c r="F5" s="208">
        <v>6126.5940000000001</v>
      </c>
      <c r="G5" s="208">
        <v>366623.12</v>
      </c>
      <c r="H5" s="208">
        <v>559713.58900000004</v>
      </c>
      <c r="I5" s="208">
        <v>100248.554</v>
      </c>
      <c r="J5" s="161">
        <f t="shared" si="1"/>
        <v>1353466.3560000001</v>
      </c>
    </row>
    <row r="6" spans="1:10" x14ac:dyDescent="0.2">
      <c r="A6" s="198" t="s">
        <v>247</v>
      </c>
      <c r="B6" s="209">
        <v>267480.6292449538</v>
      </c>
      <c r="C6" s="209">
        <v>23951.18603181975</v>
      </c>
      <c r="D6" s="209">
        <v>4360.3853781668895</v>
      </c>
      <c r="E6" s="209">
        <v>3480.0328777874329</v>
      </c>
      <c r="F6" s="209">
        <v>22338.648391569692</v>
      </c>
      <c r="G6" s="209">
        <v>300505.18293701252</v>
      </c>
      <c r="H6" s="209">
        <v>125517.4009305925</v>
      </c>
      <c r="I6" s="209">
        <v>19792.549320526228</v>
      </c>
      <c r="J6" s="179">
        <f t="shared" si="1"/>
        <v>767426.01511242869</v>
      </c>
    </row>
    <row r="7" spans="1:10" x14ac:dyDescent="0.2">
      <c r="A7" s="198" t="s">
        <v>248</v>
      </c>
      <c r="B7" s="209">
        <v>525976.98463796102</v>
      </c>
      <c r="C7" s="209">
        <v>72338.645771907599</v>
      </c>
      <c r="D7" s="209">
        <v>17144.43989550036</v>
      </c>
      <c r="E7" s="209">
        <v>12492.98563962003</v>
      </c>
      <c r="F7" s="209">
        <v>31162.446157591767</v>
      </c>
      <c r="G7" s="209">
        <v>315314.65317647014</v>
      </c>
      <c r="H7" s="209">
        <v>289067.03359916556</v>
      </c>
      <c r="I7" s="209">
        <v>11989.5775090559</v>
      </c>
      <c r="J7" s="179">
        <f t="shared" si="1"/>
        <v>1275486.7663872722</v>
      </c>
    </row>
    <row r="8" spans="1:10" x14ac:dyDescent="0.2">
      <c r="A8" s="198" t="s">
        <v>249</v>
      </c>
      <c r="B8" s="209">
        <v>109725.03599999999</v>
      </c>
      <c r="C8" s="209">
        <v>64381.961000000003</v>
      </c>
      <c r="D8" s="209">
        <v>654.22900000000004</v>
      </c>
      <c r="E8" s="209">
        <v>4738.57</v>
      </c>
      <c r="F8" s="209">
        <v>4043.625</v>
      </c>
      <c r="G8" s="209">
        <v>93466.262000000002</v>
      </c>
      <c r="H8" s="209">
        <v>77173.934000000008</v>
      </c>
      <c r="I8" s="209">
        <v>13.088000000000001</v>
      </c>
      <c r="J8" s="179">
        <f t="shared" si="1"/>
        <v>354196.70500000002</v>
      </c>
    </row>
    <row r="9" spans="1:10" x14ac:dyDescent="0.2">
      <c r="A9" s="198" t="s">
        <v>246</v>
      </c>
      <c r="B9" s="209">
        <v>371514.86511740508</v>
      </c>
      <c r="C9" s="209">
        <v>12921.223637774501</v>
      </c>
      <c r="D9" s="209">
        <v>1940.650309189296</v>
      </c>
      <c r="E9" s="209">
        <v>3408.755575645253</v>
      </c>
      <c r="F9" s="209">
        <v>26659.978981862212</v>
      </c>
      <c r="G9" s="209">
        <v>178419.04592361499</v>
      </c>
      <c r="H9" s="209">
        <v>87623.691234348793</v>
      </c>
      <c r="I9" s="209">
        <v>3357.02776336336</v>
      </c>
      <c r="J9" s="179">
        <f t="shared" si="1"/>
        <v>685845.23854320345</v>
      </c>
    </row>
    <row r="10" spans="1:10" x14ac:dyDescent="0.2">
      <c r="A10" s="198" t="s">
        <v>250</v>
      </c>
      <c r="B10" s="209">
        <v>336673.67099999997</v>
      </c>
      <c r="C10" s="209">
        <v>75093.764999999985</v>
      </c>
      <c r="D10" s="209">
        <v>4374.9480000000003</v>
      </c>
      <c r="E10" s="209">
        <v>6087.1740000000009</v>
      </c>
      <c r="F10" s="209">
        <v>16164.893</v>
      </c>
      <c r="G10" s="209">
        <v>236396.546</v>
      </c>
      <c r="H10" s="209">
        <v>190591.52399999998</v>
      </c>
      <c r="I10" s="209">
        <v>478.10599999999999</v>
      </c>
      <c r="J10" s="179">
        <f t="shared" si="1"/>
        <v>865860.62699999998</v>
      </c>
    </row>
    <row r="11" spans="1:10" x14ac:dyDescent="0.2">
      <c r="A11" s="198" t="s">
        <v>251</v>
      </c>
      <c r="B11" s="209">
        <v>277622.033</v>
      </c>
      <c r="C11" s="209">
        <v>26473.374000000003</v>
      </c>
      <c r="D11" s="209">
        <v>2802.3609999999999</v>
      </c>
      <c r="E11" s="209">
        <v>5252.9780000000001</v>
      </c>
      <c r="F11" s="209">
        <v>5091.5349999999999</v>
      </c>
      <c r="G11" s="209">
        <v>184565.95</v>
      </c>
      <c r="H11" s="209">
        <v>112342.31800000001</v>
      </c>
      <c r="I11" s="209">
        <v>0</v>
      </c>
      <c r="J11" s="179">
        <f t="shared" si="1"/>
        <v>614150.549</v>
      </c>
    </row>
    <row r="12" spans="1:10" x14ac:dyDescent="0.2">
      <c r="A12" s="198" t="s">
        <v>252</v>
      </c>
      <c r="B12" s="209">
        <v>820604.41000000015</v>
      </c>
      <c r="C12" s="209">
        <v>329275.48099999997</v>
      </c>
      <c r="D12" s="209">
        <v>12242.311</v>
      </c>
      <c r="E12" s="209">
        <v>11282.722</v>
      </c>
      <c r="F12" s="209">
        <v>10217.681</v>
      </c>
      <c r="G12" s="209">
        <v>333066.64199999999</v>
      </c>
      <c r="H12" s="209">
        <v>307092.56799999997</v>
      </c>
      <c r="I12" s="209">
        <v>533.82600000000002</v>
      </c>
      <c r="J12" s="179">
        <f t="shared" si="1"/>
        <v>1824315.6410000001</v>
      </c>
    </row>
    <row r="13" spans="1:10" x14ac:dyDescent="0.2">
      <c r="A13" s="198" t="s">
        <v>253</v>
      </c>
      <c r="B13" s="209">
        <v>383007.51099225308</v>
      </c>
      <c r="C13" s="209">
        <v>33673.812400473085</v>
      </c>
      <c r="D13" s="209">
        <v>2746.4255696942091</v>
      </c>
      <c r="E13" s="209">
        <v>10305.88338311884</v>
      </c>
      <c r="F13" s="209">
        <v>15974.67641170762</v>
      </c>
      <c r="G13" s="209">
        <v>198544.19015955649</v>
      </c>
      <c r="H13" s="209">
        <v>152727.365734983</v>
      </c>
      <c r="I13" s="209">
        <v>1763.775896131865</v>
      </c>
      <c r="J13" s="179">
        <f t="shared" si="1"/>
        <v>798743.64054791816</v>
      </c>
    </row>
    <row r="14" spans="1:10" x14ac:dyDescent="0.2">
      <c r="A14" s="198" t="s">
        <v>254</v>
      </c>
      <c r="B14" s="209">
        <v>261227.33699999997</v>
      </c>
      <c r="C14" s="209">
        <v>22414.036</v>
      </c>
      <c r="D14" s="209">
        <v>4301.8799999999992</v>
      </c>
      <c r="E14" s="209">
        <v>4974.2089999999998</v>
      </c>
      <c r="F14" s="209">
        <v>18700.738000000001</v>
      </c>
      <c r="G14" s="209">
        <v>178829.16500000001</v>
      </c>
      <c r="H14" s="209">
        <v>109290.68600000002</v>
      </c>
      <c r="I14" s="209">
        <v>1434.1979999999999</v>
      </c>
      <c r="J14" s="179">
        <f t="shared" si="1"/>
        <v>601172.24899999995</v>
      </c>
    </row>
    <row r="15" spans="1:10" x14ac:dyDescent="0.2">
      <c r="A15" s="198" t="s">
        <v>255</v>
      </c>
      <c r="B15" s="209">
        <v>272443.76399999997</v>
      </c>
      <c r="C15" s="209">
        <v>31630.775000000001</v>
      </c>
      <c r="D15" s="209">
        <v>7104.3279999999995</v>
      </c>
      <c r="E15" s="209">
        <v>5313.82</v>
      </c>
      <c r="F15" s="209">
        <v>17601.038</v>
      </c>
      <c r="G15" s="209">
        <v>219603.27899999998</v>
      </c>
      <c r="H15" s="209">
        <v>180286.003</v>
      </c>
      <c r="I15" s="209">
        <v>84.316000000000003</v>
      </c>
      <c r="J15" s="179">
        <f t="shared" si="1"/>
        <v>734067.32299999997</v>
      </c>
    </row>
    <row r="16" spans="1:10" x14ac:dyDescent="0.2">
      <c r="A16" s="198" t="s">
        <v>256</v>
      </c>
      <c r="B16" s="209">
        <v>743459.071</v>
      </c>
      <c r="C16" s="209">
        <v>95551.442999999985</v>
      </c>
      <c r="D16" s="209">
        <v>9622.8889999999992</v>
      </c>
      <c r="E16" s="209">
        <v>19344.325000000001</v>
      </c>
      <c r="F16" s="209">
        <v>34597.081000000006</v>
      </c>
      <c r="G16" s="209">
        <v>704277.09100000013</v>
      </c>
      <c r="H16" s="209">
        <v>429554.712</v>
      </c>
      <c r="I16" s="209">
        <v>604.62699999999995</v>
      </c>
      <c r="J16" s="179">
        <f t="shared" si="1"/>
        <v>2037011.2390000001</v>
      </c>
    </row>
    <row r="17" spans="1:10" x14ac:dyDescent="0.2">
      <c r="A17" s="198" t="s">
        <v>257</v>
      </c>
      <c r="B17" s="209">
        <v>714040.31600000011</v>
      </c>
      <c r="C17" s="209">
        <v>85780.971000000005</v>
      </c>
      <c r="D17" s="209">
        <v>8092.6320000000005</v>
      </c>
      <c r="E17" s="209">
        <v>11123.810000000001</v>
      </c>
      <c r="F17" s="209">
        <v>9349.8929999999982</v>
      </c>
      <c r="G17" s="209">
        <v>261562.08499999999</v>
      </c>
      <c r="H17" s="209">
        <v>269131.42599999998</v>
      </c>
      <c r="I17" s="209">
        <v>83199.729000000007</v>
      </c>
      <c r="J17" s="179">
        <f t="shared" si="1"/>
        <v>1442280.8620000002</v>
      </c>
    </row>
    <row r="18" spans="1:10" x14ac:dyDescent="0.2">
      <c r="A18" s="196" t="s">
        <v>258</v>
      </c>
      <c r="B18" s="208">
        <v>326791.88397185371</v>
      </c>
      <c r="C18" s="208">
        <v>152890.51495271589</v>
      </c>
      <c r="D18" s="208">
        <v>3119.9183000940739</v>
      </c>
      <c r="E18" s="208">
        <v>3437.5682998135671</v>
      </c>
      <c r="F18" s="208">
        <v>12302.715048194179</v>
      </c>
      <c r="G18" s="208">
        <v>222626.26811583631</v>
      </c>
      <c r="H18" s="208">
        <v>101345.5767095882</v>
      </c>
      <c r="I18" s="208">
        <v>3786.6000110826199</v>
      </c>
      <c r="J18" s="161">
        <f t="shared" si="1"/>
        <v>826301.04540917848</v>
      </c>
    </row>
    <row r="19" spans="1:10" x14ac:dyDescent="0.2">
      <c r="J19" s="14" t="s">
        <v>417</v>
      </c>
    </row>
  </sheetData>
  <sortState ref="A5:J18">
    <sortCondition ref="A4"/>
  </sortState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 x14ac:dyDescent="0.2"/>
  <cols>
    <col min="1" max="1" width="15.85546875" style="11" customWidth="1"/>
    <col min="2" max="13" width="9.85546875" style="11" customWidth="1"/>
    <col min="14" max="14" width="10" style="11" customWidth="1"/>
    <col min="15" max="15" width="12.7109375" style="11" customWidth="1"/>
    <col min="16" max="16384" width="9.140625" style="11"/>
  </cols>
  <sheetData>
    <row r="1" spans="1:14" s="58" customFormat="1" ht="15.75" x14ac:dyDescent="0.25">
      <c r="A1" s="175" t="s">
        <v>324</v>
      </c>
      <c r="B1" s="66"/>
      <c r="N1" s="129" t="str">
        <f>Titulní!A35</f>
        <v>II. čtvrtletí 2021</v>
      </c>
    </row>
    <row r="2" spans="1:14" ht="6" customHeight="1" x14ac:dyDescent="0.2"/>
    <row r="3" spans="1:14" ht="12.75" customHeight="1" x14ac:dyDescent="0.2">
      <c r="A3" s="455"/>
      <c r="B3" s="457" t="s">
        <v>189</v>
      </c>
      <c r="C3" s="458"/>
      <c r="D3" s="459"/>
      <c r="E3" s="457" t="s">
        <v>191</v>
      </c>
      <c r="F3" s="458"/>
      <c r="G3" s="459"/>
      <c r="H3" s="457" t="s">
        <v>192</v>
      </c>
      <c r="I3" s="458"/>
      <c r="J3" s="459"/>
      <c r="K3" s="457" t="s">
        <v>193</v>
      </c>
      <c r="L3" s="458"/>
      <c r="M3" s="500"/>
      <c r="N3" s="463" t="s">
        <v>53</v>
      </c>
    </row>
    <row r="4" spans="1:14" x14ac:dyDescent="0.2">
      <c r="A4" s="456"/>
      <c r="B4" s="134" t="s">
        <v>60</v>
      </c>
      <c r="C4" s="135" t="s">
        <v>61</v>
      </c>
      <c r="D4" s="136" t="s">
        <v>62</v>
      </c>
      <c r="E4" s="134" t="s">
        <v>63</v>
      </c>
      <c r="F4" s="135" t="s">
        <v>64</v>
      </c>
      <c r="G4" s="136" t="s">
        <v>65</v>
      </c>
      <c r="H4" s="134" t="s">
        <v>66</v>
      </c>
      <c r="I4" s="135" t="s">
        <v>67</v>
      </c>
      <c r="J4" s="136" t="s">
        <v>68</v>
      </c>
      <c r="K4" s="134" t="s">
        <v>69</v>
      </c>
      <c r="L4" s="135" t="s">
        <v>70</v>
      </c>
      <c r="M4" s="135" t="s">
        <v>71</v>
      </c>
      <c r="N4" s="464"/>
    </row>
    <row r="5" spans="1:14" ht="12.75" customHeight="1" x14ac:dyDescent="0.2">
      <c r="A5" s="450" t="s">
        <v>86</v>
      </c>
      <c r="B5" s="452">
        <f>SUM(B6:D6)</f>
        <v>15655751.727999998</v>
      </c>
      <c r="C5" s="453"/>
      <c r="D5" s="454"/>
      <c r="E5" s="452">
        <f>SUM(E6:G6)</f>
        <v>13344110.481000002</v>
      </c>
      <c r="F5" s="453"/>
      <c r="G5" s="454"/>
      <c r="H5" s="460">
        <f>SUM(H6:J6)</f>
        <v>0</v>
      </c>
      <c r="I5" s="461"/>
      <c r="J5" s="462"/>
      <c r="K5" s="460">
        <f>SUM(K6:M6)</f>
        <v>0</v>
      </c>
      <c r="L5" s="461"/>
      <c r="M5" s="461"/>
      <c r="N5" s="465">
        <f>SUM(B6:M6)</f>
        <v>28999862.208999999</v>
      </c>
    </row>
    <row r="6" spans="1:14" x14ac:dyDescent="0.2">
      <c r="A6" s="451"/>
      <c r="B6" s="257">
        <f t="shared" ref="B6:M6" si="0">SUM(B7:B10)</f>
        <v>5410153.6380000003</v>
      </c>
      <c r="C6" s="258">
        <f t="shared" si="0"/>
        <v>5039130.3069999982</v>
      </c>
      <c r="D6" s="259">
        <f t="shared" si="0"/>
        <v>5206467.7829999998</v>
      </c>
      <c r="E6" s="257">
        <f t="shared" si="0"/>
        <v>4649367.7880000016</v>
      </c>
      <c r="F6" s="258">
        <f t="shared" si="0"/>
        <v>4485854.807</v>
      </c>
      <c r="G6" s="259">
        <f t="shared" si="0"/>
        <v>4208887.8860000009</v>
      </c>
      <c r="H6" s="375">
        <f t="shared" si="0"/>
        <v>0</v>
      </c>
      <c r="I6" s="376">
        <f t="shared" si="0"/>
        <v>0</v>
      </c>
      <c r="J6" s="377">
        <f t="shared" si="0"/>
        <v>0</v>
      </c>
      <c r="K6" s="375">
        <f t="shared" si="0"/>
        <v>0</v>
      </c>
      <c r="L6" s="376">
        <f t="shared" si="0"/>
        <v>0</v>
      </c>
      <c r="M6" s="376">
        <f t="shared" si="0"/>
        <v>0</v>
      </c>
      <c r="N6" s="466"/>
    </row>
    <row r="7" spans="1:14" x14ac:dyDescent="0.2">
      <c r="A7" s="156" t="s">
        <v>8</v>
      </c>
      <c r="B7" s="181">
        <v>634001.9530000001</v>
      </c>
      <c r="C7" s="197">
        <v>594434.83799999999</v>
      </c>
      <c r="D7" s="200">
        <v>680570.10000000009</v>
      </c>
      <c r="E7" s="181">
        <v>641933.91700000002</v>
      </c>
      <c r="F7" s="197">
        <v>689264.05799999996</v>
      </c>
      <c r="G7" s="200">
        <v>665306.04700000002</v>
      </c>
      <c r="H7" s="397">
        <v>0</v>
      </c>
      <c r="I7" s="398">
        <v>0</v>
      </c>
      <c r="J7" s="399">
        <v>0</v>
      </c>
      <c r="K7" s="397">
        <v>0</v>
      </c>
      <c r="L7" s="398">
        <v>0</v>
      </c>
      <c r="M7" s="398">
        <v>0</v>
      </c>
      <c r="N7" s="279">
        <f>SUM(B7:M7)</f>
        <v>3905510.9130000006</v>
      </c>
    </row>
    <row r="8" spans="1:14" x14ac:dyDescent="0.2">
      <c r="A8" s="156" t="s">
        <v>9</v>
      </c>
      <c r="B8" s="211">
        <v>2001087.9040000001</v>
      </c>
      <c r="C8" s="199">
        <v>1909965.9110000001</v>
      </c>
      <c r="D8" s="212">
        <v>2069814.747</v>
      </c>
      <c r="E8" s="211">
        <v>1890125.1810000001</v>
      </c>
      <c r="F8" s="199">
        <v>1934800.577</v>
      </c>
      <c r="G8" s="212">
        <v>1998037.0199999998</v>
      </c>
      <c r="H8" s="407">
        <v>0</v>
      </c>
      <c r="I8" s="408">
        <v>0</v>
      </c>
      <c r="J8" s="409">
        <v>0</v>
      </c>
      <c r="K8" s="407">
        <v>0</v>
      </c>
      <c r="L8" s="408">
        <v>0</v>
      </c>
      <c r="M8" s="410">
        <v>0</v>
      </c>
      <c r="N8" s="279">
        <f t="shared" ref="N8:N30" si="1">SUM(B8:M8)</f>
        <v>11803831.34</v>
      </c>
    </row>
    <row r="9" spans="1:14" x14ac:dyDescent="0.2">
      <c r="A9" s="156" t="s">
        <v>138</v>
      </c>
      <c r="B9" s="211">
        <v>814383.26825434098</v>
      </c>
      <c r="C9" s="199">
        <v>754965.48090679303</v>
      </c>
      <c r="D9" s="212">
        <v>727550.39318412996</v>
      </c>
      <c r="E9" s="211">
        <v>625884.123039898</v>
      </c>
      <c r="F9" s="199">
        <v>586920.82088647608</v>
      </c>
      <c r="G9" s="212">
        <v>518132.79676113703</v>
      </c>
      <c r="H9" s="407">
        <v>0</v>
      </c>
      <c r="I9" s="408">
        <v>0</v>
      </c>
      <c r="J9" s="409">
        <v>0</v>
      </c>
      <c r="K9" s="407">
        <v>0</v>
      </c>
      <c r="L9" s="408">
        <v>0</v>
      </c>
      <c r="M9" s="410">
        <v>0</v>
      </c>
      <c r="N9" s="279">
        <f t="shared" si="1"/>
        <v>4027836.883032775</v>
      </c>
    </row>
    <row r="10" spans="1:14" x14ac:dyDescent="0.2">
      <c r="A10" s="156" t="s">
        <v>136</v>
      </c>
      <c r="B10" s="181">
        <v>1960680.5127456591</v>
      </c>
      <c r="C10" s="197">
        <v>1779764.0770932059</v>
      </c>
      <c r="D10" s="200">
        <v>1728532.5428158699</v>
      </c>
      <c r="E10" s="181">
        <v>1491424.5669601031</v>
      </c>
      <c r="F10" s="197">
        <v>1274869.3511135241</v>
      </c>
      <c r="G10" s="200">
        <v>1027412.0222388641</v>
      </c>
      <c r="H10" s="397">
        <v>0</v>
      </c>
      <c r="I10" s="398">
        <v>0</v>
      </c>
      <c r="J10" s="399">
        <v>0</v>
      </c>
      <c r="K10" s="397">
        <v>0</v>
      </c>
      <c r="L10" s="398">
        <v>0</v>
      </c>
      <c r="M10" s="398">
        <v>0</v>
      </c>
      <c r="N10" s="279">
        <f t="shared" si="1"/>
        <v>9262683.0729672257</v>
      </c>
    </row>
    <row r="11" spans="1:14" x14ac:dyDescent="0.2">
      <c r="A11" s="210" t="s">
        <v>406</v>
      </c>
      <c r="B11" s="153">
        <f>SUM(B12:B15)</f>
        <v>3559911.4510000004</v>
      </c>
      <c r="C11" s="195">
        <f t="shared" ref="C11:M11" si="2">SUM(C12:C15)</f>
        <v>3317573.9350000005</v>
      </c>
      <c r="D11" s="155">
        <f t="shared" si="2"/>
        <v>3418918.26</v>
      </c>
      <c r="E11" s="153">
        <f t="shared" si="2"/>
        <v>3061561.64</v>
      </c>
      <c r="F11" s="195">
        <f t="shared" si="2"/>
        <v>2935432.602</v>
      </c>
      <c r="G11" s="155">
        <f t="shared" si="2"/>
        <v>2713160.108</v>
      </c>
      <c r="H11" s="414">
        <f t="shared" si="2"/>
        <v>0</v>
      </c>
      <c r="I11" s="415">
        <f t="shared" si="2"/>
        <v>0</v>
      </c>
      <c r="J11" s="416">
        <f t="shared" si="2"/>
        <v>0</v>
      </c>
      <c r="K11" s="417">
        <f t="shared" si="2"/>
        <v>0</v>
      </c>
      <c r="L11" s="417">
        <f t="shared" si="2"/>
        <v>0</v>
      </c>
      <c r="M11" s="417">
        <f t="shared" si="2"/>
        <v>0</v>
      </c>
      <c r="N11" s="153">
        <f t="shared" si="1"/>
        <v>19006557.996000003</v>
      </c>
    </row>
    <row r="12" spans="1:14" ht="13.5" customHeight="1" x14ac:dyDescent="0.2">
      <c r="A12" s="156" t="s">
        <v>8</v>
      </c>
      <c r="B12" s="166">
        <v>523852.82400000002</v>
      </c>
      <c r="C12" s="167">
        <v>488112.46</v>
      </c>
      <c r="D12" s="168">
        <v>552153.57200000004</v>
      </c>
      <c r="E12" s="166">
        <v>517438.87800000003</v>
      </c>
      <c r="F12" s="167">
        <v>549885.06000000006</v>
      </c>
      <c r="G12" s="168">
        <v>527045.09100000001</v>
      </c>
      <c r="H12" s="411">
        <v>0</v>
      </c>
      <c r="I12" s="412">
        <v>0</v>
      </c>
      <c r="J12" s="413">
        <v>0</v>
      </c>
      <c r="K12" s="411">
        <v>0</v>
      </c>
      <c r="L12" s="412">
        <v>0</v>
      </c>
      <c r="M12" s="412">
        <v>0</v>
      </c>
      <c r="N12" s="260">
        <f t="shared" si="1"/>
        <v>3158487.8850000002</v>
      </c>
    </row>
    <row r="13" spans="1:14" x14ac:dyDescent="0.2">
      <c r="A13" s="156" t="s">
        <v>9</v>
      </c>
      <c r="B13" s="211">
        <v>1239882.57</v>
      </c>
      <c r="C13" s="199">
        <v>1184790.3840000001</v>
      </c>
      <c r="D13" s="212">
        <v>1292992.6229999999</v>
      </c>
      <c r="E13" s="211">
        <v>1178823.976</v>
      </c>
      <c r="F13" s="199">
        <v>1198989.196</v>
      </c>
      <c r="G13" s="212">
        <v>1225134.7379999999</v>
      </c>
      <c r="H13" s="407">
        <v>0</v>
      </c>
      <c r="I13" s="408">
        <v>0</v>
      </c>
      <c r="J13" s="409">
        <v>0</v>
      </c>
      <c r="K13" s="407">
        <v>0</v>
      </c>
      <c r="L13" s="408">
        <v>0</v>
      </c>
      <c r="M13" s="410">
        <v>0</v>
      </c>
      <c r="N13" s="279">
        <f t="shared" si="1"/>
        <v>7320613.4869999997</v>
      </c>
    </row>
    <row r="14" spans="1:14" x14ac:dyDescent="0.2">
      <c r="A14" s="156" t="s">
        <v>138</v>
      </c>
      <c r="B14" s="211">
        <v>495786.58399999997</v>
      </c>
      <c r="C14" s="199">
        <v>455750.11200000002</v>
      </c>
      <c r="D14" s="212">
        <v>443589.51400000002</v>
      </c>
      <c r="E14" s="211">
        <v>383771.54300000001</v>
      </c>
      <c r="F14" s="199">
        <v>352991.19</v>
      </c>
      <c r="G14" s="212">
        <v>318267.88400000002</v>
      </c>
      <c r="H14" s="407">
        <v>0</v>
      </c>
      <c r="I14" s="408">
        <v>0</v>
      </c>
      <c r="J14" s="409">
        <v>0</v>
      </c>
      <c r="K14" s="407">
        <v>0</v>
      </c>
      <c r="L14" s="408">
        <v>0</v>
      </c>
      <c r="M14" s="410">
        <v>0</v>
      </c>
      <c r="N14" s="279">
        <f t="shared" si="1"/>
        <v>2450156.827</v>
      </c>
    </row>
    <row r="15" spans="1:14" x14ac:dyDescent="0.2">
      <c r="A15" s="156" t="s">
        <v>136</v>
      </c>
      <c r="B15" s="181">
        <v>1300389.473</v>
      </c>
      <c r="C15" s="197">
        <v>1188920.9790000001</v>
      </c>
      <c r="D15" s="200">
        <v>1130182.551</v>
      </c>
      <c r="E15" s="181">
        <v>981527.24300000002</v>
      </c>
      <c r="F15" s="197">
        <v>833567.15599999996</v>
      </c>
      <c r="G15" s="200">
        <v>642712.39500000002</v>
      </c>
      <c r="H15" s="397">
        <v>0</v>
      </c>
      <c r="I15" s="398">
        <v>0</v>
      </c>
      <c r="J15" s="399">
        <v>0</v>
      </c>
      <c r="K15" s="397">
        <v>0</v>
      </c>
      <c r="L15" s="398">
        <v>0</v>
      </c>
      <c r="M15" s="398">
        <v>0</v>
      </c>
      <c r="N15" s="279">
        <f t="shared" si="1"/>
        <v>6077299.7970000003</v>
      </c>
    </row>
    <row r="16" spans="1:14" x14ac:dyDescent="0.2">
      <c r="A16" s="210" t="s">
        <v>410</v>
      </c>
      <c r="B16" s="153">
        <f>SUM(B17:B20)</f>
        <v>1311788.919</v>
      </c>
      <c r="C16" s="195">
        <f t="shared" ref="C16:M16" si="3">SUM(C17:C20)</f>
        <v>1221404.2839999991</v>
      </c>
      <c r="D16" s="155">
        <f t="shared" si="3"/>
        <v>1272219.4080000001</v>
      </c>
      <c r="E16" s="153">
        <f t="shared" si="3"/>
        <v>1125833.0380000011</v>
      </c>
      <c r="F16" s="195">
        <f t="shared" si="3"/>
        <v>1097689.2450000001</v>
      </c>
      <c r="G16" s="155">
        <f t="shared" si="3"/>
        <v>1044914.8560000008</v>
      </c>
      <c r="H16" s="414">
        <f t="shared" si="3"/>
        <v>0</v>
      </c>
      <c r="I16" s="415">
        <f t="shared" si="3"/>
        <v>0</v>
      </c>
      <c r="J16" s="416">
        <f t="shared" si="3"/>
        <v>0</v>
      </c>
      <c r="K16" s="417">
        <f t="shared" si="3"/>
        <v>0</v>
      </c>
      <c r="L16" s="417">
        <f t="shared" si="3"/>
        <v>0</v>
      </c>
      <c r="M16" s="417">
        <f t="shared" si="3"/>
        <v>0</v>
      </c>
      <c r="N16" s="153">
        <f t="shared" si="1"/>
        <v>7073849.7500000009</v>
      </c>
    </row>
    <row r="17" spans="1:14" x14ac:dyDescent="0.2">
      <c r="A17" s="156" t="s">
        <v>8</v>
      </c>
      <c r="B17" s="181">
        <v>105208.329</v>
      </c>
      <c r="C17" s="197">
        <v>99962.464999999997</v>
      </c>
      <c r="D17" s="200">
        <v>118497.3</v>
      </c>
      <c r="E17" s="181">
        <v>115142.186</v>
      </c>
      <c r="F17" s="197">
        <v>128509.58</v>
      </c>
      <c r="G17" s="200">
        <v>128450.27099999999</v>
      </c>
      <c r="H17" s="397">
        <v>0</v>
      </c>
      <c r="I17" s="398">
        <v>0</v>
      </c>
      <c r="J17" s="399">
        <v>0</v>
      </c>
      <c r="K17" s="397">
        <v>0</v>
      </c>
      <c r="L17" s="398">
        <v>0</v>
      </c>
      <c r="M17" s="398">
        <v>0</v>
      </c>
      <c r="N17" s="279">
        <f t="shared" si="1"/>
        <v>695770.13099999994</v>
      </c>
    </row>
    <row r="18" spans="1:14" x14ac:dyDescent="0.2">
      <c r="A18" s="156" t="s">
        <v>9</v>
      </c>
      <c r="B18" s="211">
        <v>505767.41200000001</v>
      </c>
      <c r="C18" s="199">
        <v>487848.663</v>
      </c>
      <c r="D18" s="212">
        <v>527693.89199999999</v>
      </c>
      <c r="E18" s="211">
        <v>481184.712</v>
      </c>
      <c r="F18" s="199">
        <v>497341.42800000001</v>
      </c>
      <c r="G18" s="212">
        <v>513045.07799999998</v>
      </c>
      <c r="H18" s="407">
        <v>0</v>
      </c>
      <c r="I18" s="408">
        <v>0</v>
      </c>
      <c r="J18" s="409">
        <v>0</v>
      </c>
      <c r="K18" s="407">
        <v>0</v>
      </c>
      <c r="L18" s="408">
        <v>0</v>
      </c>
      <c r="M18" s="410">
        <v>0</v>
      </c>
      <c r="N18" s="279">
        <f t="shared" si="1"/>
        <v>3012881.1849999996</v>
      </c>
    </row>
    <row r="19" spans="1:14" x14ac:dyDescent="0.2">
      <c r="A19" s="156" t="s">
        <v>138</v>
      </c>
      <c r="B19" s="211">
        <v>196207.323254341</v>
      </c>
      <c r="C19" s="199">
        <v>191831.494906793</v>
      </c>
      <c r="D19" s="212">
        <v>168575.75918412997</v>
      </c>
      <c r="E19" s="211">
        <v>153734.82203989799</v>
      </c>
      <c r="F19" s="199">
        <v>154555.605886476</v>
      </c>
      <c r="G19" s="212">
        <v>127197.429761137</v>
      </c>
      <c r="H19" s="407">
        <v>0</v>
      </c>
      <c r="I19" s="408">
        <v>0</v>
      </c>
      <c r="J19" s="409">
        <v>0</v>
      </c>
      <c r="K19" s="407">
        <v>0</v>
      </c>
      <c r="L19" s="408">
        <v>0</v>
      </c>
      <c r="M19" s="410">
        <v>0</v>
      </c>
      <c r="N19" s="279">
        <f t="shared" si="1"/>
        <v>992102.43503277504</v>
      </c>
    </row>
    <row r="20" spans="1:14" x14ac:dyDescent="0.2">
      <c r="A20" s="156" t="s">
        <v>136</v>
      </c>
      <c r="B20" s="181">
        <v>504605.85474565899</v>
      </c>
      <c r="C20" s="197">
        <v>441761.66109320603</v>
      </c>
      <c r="D20" s="200">
        <v>457452.45681587001</v>
      </c>
      <c r="E20" s="181">
        <v>375771.31796010298</v>
      </c>
      <c r="F20" s="197">
        <v>317282.63111352397</v>
      </c>
      <c r="G20" s="200">
        <v>276222.07723886397</v>
      </c>
      <c r="H20" s="397">
        <v>0</v>
      </c>
      <c r="I20" s="398">
        <v>0</v>
      </c>
      <c r="J20" s="399">
        <v>0</v>
      </c>
      <c r="K20" s="397">
        <v>0</v>
      </c>
      <c r="L20" s="398">
        <v>0</v>
      </c>
      <c r="M20" s="398">
        <v>0</v>
      </c>
      <c r="N20" s="279">
        <f t="shared" si="1"/>
        <v>2373095.9989672257</v>
      </c>
    </row>
    <row r="21" spans="1:14" x14ac:dyDescent="0.2">
      <c r="A21" s="210" t="s">
        <v>56</v>
      </c>
      <c r="B21" s="153">
        <f>SUM(B22:B25)</f>
        <v>534334.18299999996</v>
      </c>
      <c r="C21" s="195">
        <f t="shared" ref="C21:M21" si="4">SUM(C22:C25)</f>
        <v>495800.25800000003</v>
      </c>
      <c r="D21" s="155">
        <f t="shared" si="4"/>
        <v>510792.56599999999</v>
      </c>
      <c r="E21" s="153">
        <f t="shared" si="4"/>
        <v>457998.97500000003</v>
      </c>
      <c r="F21" s="195">
        <f t="shared" si="4"/>
        <v>447681.10400000005</v>
      </c>
      <c r="G21" s="155">
        <f t="shared" si="4"/>
        <v>445899.299</v>
      </c>
      <c r="H21" s="414">
        <f t="shared" si="4"/>
        <v>0</v>
      </c>
      <c r="I21" s="415">
        <f t="shared" si="4"/>
        <v>0</v>
      </c>
      <c r="J21" s="416">
        <f t="shared" si="4"/>
        <v>0</v>
      </c>
      <c r="K21" s="417">
        <f t="shared" si="4"/>
        <v>0</v>
      </c>
      <c r="L21" s="417">
        <f t="shared" si="4"/>
        <v>0</v>
      </c>
      <c r="M21" s="417">
        <f t="shared" si="4"/>
        <v>0</v>
      </c>
      <c r="N21" s="153">
        <f t="shared" si="1"/>
        <v>2892506.3850000002</v>
      </c>
    </row>
    <row r="22" spans="1:14" x14ac:dyDescent="0.2">
      <c r="A22" s="156" t="s">
        <v>8</v>
      </c>
      <c r="B22" s="181">
        <v>4940.8</v>
      </c>
      <c r="C22" s="197">
        <v>6359.9129999999996</v>
      </c>
      <c r="D22" s="200">
        <v>9919.2279999999992</v>
      </c>
      <c r="E22" s="181">
        <v>9352.8529999999992</v>
      </c>
      <c r="F22" s="197">
        <v>10869.418</v>
      </c>
      <c r="G22" s="200">
        <v>9810.6849999999995</v>
      </c>
      <c r="H22" s="397">
        <v>0</v>
      </c>
      <c r="I22" s="398">
        <v>0</v>
      </c>
      <c r="J22" s="399">
        <v>0</v>
      </c>
      <c r="K22" s="397">
        <v>0</v>
      </c>
      <c r="L22" s="398">
        <v>0</v>
      </c>
      <c r="M22" s="398">
        <v>0</v>
      </c>
      <c r="N22" s="279">
        <f t="shared" si="1"/>
        <v>51252.896999999997</v>
      </c>
    </row>
    <row r="23" spans="1:14" x14ac:dyDescent="0.2">
      <c r="A23" s="156" t="s">
        <v>9</v>
      </c>
      <c r="B23" s="211">
        <v>251408.198</v>
      </c>
      <c r="C23" s="199">
        <v>233058.908</v>
      </c>
      <c r="D23" s="212">
        <v>244675.80300000001</v>
      </c>
      <c r="E23" s="211">
        <v>226220.11600000001</v>
      </c>
      <c r="F23" s="199">
        <v>233492.122</v>
      </c>
      <c r="G23" s="212">
        <v>255011.06400000001</v>
      </c>
      <c r="H23" s="407">
        <v>0</v>
      </c>
      <c r="I23" s="408">
        <v>0</v>
      </c>
      <c r="J23" s="409">
        <v>0</v>
      </c>
      <c r="K23" s="407">
        <v>0</v>
      </c>
      <c r="L23" s="408">
        <v>0</v>
      </c>
      <c r="M23" s="410">
        <v>0</v>
      </c>
      <c r="N23" s="279">
        <f t="shared" si="1"/>
        <v>1443866.2110000001</v>
      </c>
    </row>
    <row r="24" spans="1:14" x14ac:dyDescent="0.2">
      <c r="A24" s="156" t="s">
        <v>138</v>
      </c>
      <c r="B24" s="211">
        <v>122300</v>
      </c>
      <c r="C24" s="199">
        <v>107300</v>
      </c>
      <c r="D24" s="212">
        <v>115300</v>
      </c>
      <c r="E24" s="211">
        <v>88300</v>
      </c>
      <c r="F24" s="199">
        <v>79300</v>
      </c>
      <c r="G24" s="212">
        <v>72600</v>
      </c>
      <c r="H24" s="407">
        <v>0</v>
      </c>
      <c r="I24" s="408">
        <v>0</v>
      </c>
      <c r="J24" s="409">
        <v>0</v>
      </c>
      <c r="K24" s="407">
        <v>0</v>
      </c>
      <c r="L24" s="408">
        <v>0</v>
      </c>
      <c r="M24" s="410">
        <v>0</v>
      </c>
      <c r="N24" s="279">
        <f t="shared" si="1"/>
        <v>585100</v>
      </c>
    </row>
    <row r="25" spans="1:14" x14ac:dyDescent="0.2">
      <c r="A25" s="156" t="s">
        <v>136</v>
      </c>
      <c r="B25" s="181">
        <v>155685.185</v>
      </c>
      <c r="C25" s="197">
        <v>149081.43700000001</v>
      </c>
      <c r="D25" s="200">
        <v>140897.535</v>
      </c>
      <c r="E25" s="181">
        <v>134126.00599999999</v>
      </c>
      <c r="F25" s="197">
        <v>124019.564</v>
      </c>
      <c r="G25" s="200">
        <v>108477.55</v>
      </c>
      <c r="H25" s="397">
        <v>0</v>
      </c>
      <c r="I25" s="398">
        <v>0</v>
      </c>
      <c r="J25" s="399">
        <v>0</v>
      </c>
      <c r="K25" s="397">
        <v>0</v>
      </c>
      <c r="L25" s="398">
        <v>0</v>
      </c>
      <c r="M25" s="398">
        <v>0</v>
      </c>
      <c r="N25" s="279">
        <f t="shared" si="1"/>
        <v>812287.277</v>
      </c>
    </row>
    <row r="26" spans="1:14" x14ac:dyDescent="0.2">
      <c r="A26" s="210" t="s">
        <v>268</v>
      </c>
      <c r="B26" s="153">
        <f>SUM(B27:B30)</f>
        <v>4119.085</v>
      </c>
      <c r="C26" s="195">
        <f t="shared" ref="C26:M26" si="5">SUM(C27:C30)</f>
        <v>4351.83</v>
      </c>
      <c r="D26" s="155">
        <f t="shared" si="5"/>
        <v>4537.549</v>
      </c>
      <c r="E26" s="153">
        <f t="shared" si="5"/>
        <v>3974.1349999999998</v>
      </c>
      <c r="F26" s="195">
        <f t="shared" si="5"/>
        <v>5051.8559999999998</v>
      </c>
      <c r="G26" s="155">
        <f t="shared" si="5"/>
        <v>4913.6230000000005</v>
      </c>
      <c r="H26" s="414">
        <f t="shared" si="5"/>
        <v>0</v>
      </c>
      <c r="I26" s="415">
        <f t="shared" si="5"/>
        <v>0</v>
      </c>
      <c r="J26" s="416">
        <f t="shared" si="5"/>
        <v>0</v>
      </c>
      <c r="K26" s="417">
        <f t="shared" si="5"/>
        <v>0</v>
      </c>
      <c r="L26" s="417">
        <f t="shared" si="5"/>
        <v>0</v>
      </c>
      <c r="M26" s="417">
        <f t="shared" si="5"/>
        <v>0</v>
      </c>
      <c r="N26" s="153">
        <f t="shared" si="1"/>
        <v>26948.077999999998</v>
      </c>
    </row>
    <row r="27" spans="1:14" x14ac:dyDescent="0.2">
      <c r="A27" s="156" t="s">
        <v>8</v>
      </c>
      <c r="B27" s="181">
        <v>0</v>
      </c>
      <c r="C27" s="197">
        <v>0</v>
      </c>
      <c r="D27" s="200">
        <v>0</v>
      </c>
      <c r="E27" s="181">
        <v>0</v>
      </c>
      <c r="F27" s="197">
        <v>0</v>
      </c>
      <c r="G27" s="200">
        <v>0</v>
      </c>
      <c r="H27" s="397">
        <v>0</v>
      </c>
      <c r="I27" s="398">
        <v>0</v>
      </c>
      <c r="J27" s="399">
        <v>0</v>
      </c>
      <c r="K27" s="397">
        <v>0</v>
      </c>
      <c r="L27" s="398">
        <v>0</v>
      </c>
      <c r="M27" s="398">
        <v>0</v>
      </c>
      <c r="N27" s="279">
        <f t="shared" si="1"/>
        <v>0</v>
      </c>
    </row>
    <row r="28" spans="1:14" x14ac:dyDescent="0.2">
      <c r="A28" s="156" t="s">
        <v>9</v>
      </c>
      <c r="B28" s="211">
        <v>4029.7240000000002</v>
      </c>
      <c r="C28" s="199">
        <v>4267.9560000000001</v>
      </c>
      <c r="D28" s="212">
        <v>4452.4290000000001</v>
      </c>
      <c r="E28" s="211">
        <v>3896.377</v>
      </c>
      <c r="F28" s="199">
        <v>4977.8310000000001</v>
      </c>
      <c r="G28" s="212">
        <v>4846.1400000000003</v>
      </c>
      <c r="H28" s="407">
        <v>0</v>
      </c>
      <c r="I28" s="408">
        <v>0</v>
      </c>
      <c r="J28" s="409">
        <v>0</v>
      </c>
      <c r="K28" s="407">
        <v>0</v>
      </c>
      <c r="L28" s="408">
        <v>0</v>
      </c>
      <c r="M28" s="410">
        <v>0</v>
      </c>
      <c r="N28" s="279">
        <f t="shared" si="1"/>
        <v>26470.457000000002</v>
      </c>
    </row>
    <row r="29" spans="1:14" x14ac:dyDescent="0.2">
      <c r="A29" s="156" t="s">
        <v>138</v>
      </c>
      <c r="B29" s="211">
        <v>89.361000000000004</v>
      </c>
      <c r="C29" s="199">
        <v>83.873999999999995</v>
      </c>
      <c r="D29" s="212">
        <v>85.12</v>
      </c>
      <c r="E29" s="211">
        <v>77.757999999999996</v>
      </c>
      <c r="F29" s="199">
        <v>74.025000000000006</v>
      </c>
      <c r="G29" s="212">
        <v>67.483000000000004</v>
      </c>
      <c r="H29" s="407">
        <v>0</v>
      </c>
      <c r="I29" s="408">
        <v>0</v>
      </c>
      <c r="J29" s="409">
        <v>0</v>
      </c>
      <c r="K29" s="407">
        <v>0</v>
      </c>
      <c r="L29" s="408">
        <v>0</v>
      </c>
      <c r="M29" s="410">
        <v>0</v>
      </c>
      <c r="N29" s="279">
        <f t="shared" si="1"/>
        <v>477.62100000000004</v>
      </c>
    </row>
    <row r="30" spans="1:14" x14ac:dyDescent="0.2">
      <c r="A30" s="156" t="s">
        <v>136</v>
      </c>
      <c r="B30" s="181">
        <v>0</v>
      </c>
      <c r="C30" s="197">
        <v>0</v>
      </c>
      <c r="D30" s="200">
        <v>0</v>
      </c>
      <c r="E30" s="181">
        <v>0</v>
      </c>
      <c r="F30" s="197">
        <v>0</v>
      </c>
      <c r="G30" s="200">
        <v>0</v>
      </c>
      <c r="H30" s="397">
        <v>0</v>
      </c>
      <c r="I30" s="398">
        <v>0</v>
      </c>
      <c r="J30" s="399">
        <v>0</v>
      </c>
      <c r="K30" s="397">
        <v>0</v>
      </c>
      <c r="L30" s="398">
        <v>0</v>
      </c>
      <c r="M30" s="398">
        <v>0</v>
      </c>
      <c r="N30" s="279">
        <f t="shared" si="1"/>
        <v>0</v>
      </c>
    </row>
    <row r="31" spans="1:14" x14ac:dyDescent="0.2">
      <c r="A31" s="20"/>
      <c r="B31" s="19"/>
      <c r="N31" s="14" t="s">
        <v>416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19" type="noConversion"/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 x14ac:dyDescent="0.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8" customFormat="1" ht="15.75" x14ac:dyDescent="0.25">
      <c r="A1" s="175" t="s">
        <v>325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129" t="str">
        <f>Titulní!A35</f>
        <v>II. čtvrtletí 2021</v>
      </c>
      <c r="O1" s="9"/>
      <c r="P1" s="9"/>
      <c r="Q1" s="9"/>
      <c r="R1" s="9"/>
      <c r="S1" s="9"/>
      <c r="T1" s="9"/>
    </row>
    <row r="2" spans="1:20" ht="6" customHeight="1" x14ac:dyDescent="0.2"/>
    <row r="3" spans="1:20" x14ac:dyDescent="0.2">
      <c r="A3" s="455"/>
      <c r="B3" s="457" t="s">
        <v>189</v>
      </c>
      <c r="C3" s="458"/>
      <c r="D3" s="459"/>
      <c r="E3" s="457" t="s">
        <v>191</v>
      </c>
      <c r="F3" s="458"/>
      <c r="G3" s="459"/>
      <c r="H3" s="457" t="s">
        <v>192</v>
      </c>
      <c r="I3" s="458"/>
      <c r="J3" s="459"/>
      <c r="K3" s="457" t="s">
        <v>193</v>
      </c>
      <c r="L3" s="458"/>
      <c r="M3" s="500"/>
      <c r="N3" s="463" t="s">
        <v>53</v>
      </c>
    </row>
    <row r="4" spans="1:20" x14ac:dyDescent="0.2">
      <c r="A4" s="456"/>
      <c r="B4" s="134" t="s">
        <v>60</v>
      </c>
      <c r="C4" s="135" t="s">
        <v>61</v>
      </c>
      <c r="D4" s="136" t="s">
        <v>62</v>
      </c>
      <c r="E4" s="134" t="s">
        <v>63</v>
      </c>
      <c r="F4" s="135" t="s">
        <v>64</v>
      </c>
      <c r="G4" s="136" t="s">
        <v>65</v>
      </c>
      <c r="H4" s="134" t="s">
        <v>66</v>
      </c>
      <c r="I4" s="135" t="s">
        <v>67</v>
      </c>
      <c r="J4" s="136" t="s">
        <v>68</v>
      </c>
      <c r="K4" s="134" t="s">
        <v>69</v>
      </c>
      <c r="L4" s="135" t="s">
        <v>70</v>
      </c>
      <c r="M4" s="135" t="s">
        <v>71</v>
      </c>
      <c r="N4" s="464" t="s">
        <v>53</v>
      </c>
    </row>
    <row r="5" spans="1:20" ht="12.75" customHeight="1" x14ac:dyDescent="0.2">
      <c r="A5" s="450" t="s">
        <v>100</v>
      </c>
      <c r="B5" s="452">
        <f>SUM(B6:D6)</f>
        <v>18063.239000000001</v>
      </c>
      <c r="C5" s="453"/>
      <c r="D5" s="454"/>
      <c r="E5" s="452">
        <f>SUM(E6:G6)</f>
        <v>14914.965</v>
      </c>
      <c r="F5" s="453"/>
      <c r="G5" s="454"/>
      <c r="H5" s="460">
        <f>SUM(H6:J6)</f>
        <v>0</v>
      </c>
      <c r="I5" s="461"/>
      <c r="J5" s="462"/>
      <c r="K5" s="460">
        <f>SUM(K6:M6)</f>
        <v>0</v>
      </c>
      <c r="L5" s="461"/>
      <c r="M5" s="461"/>
      <c r="N5" s="465">
        <f>SUM(N7:N9)</f>
        <v>32978.203999999998</v>
      </c>
    </row>
    <row r="6" spans="1:20" x14ac:dyDescent="0.2">
      <c r="A6" s="451"/>
      <c r="B6" s="257">
        <f>SUM(B7:B9)</f>
        <v>6578.3460000000005</v>
      </c>
      <c r="C6" s="258">
        <f t="shared" ref="C6:M6" si="0">SUM(C7:C9)</f>
        <v>5515.933</v>
      </c>
      <c r="D6" s="259">
        <f t="shared" si="0"/>
        <v>5968.96</v>
      </c>
      <c r="E6" s="257">
        <f t="shared" si="0"/>
        <v>5474.2039999999997</v>
      </c>
      <c r="F6" s="258">
        <f t="shared" si="0"/>
        <v>4733.49</v>
      </c>
      <c r="G6" s="259">
        <f t="shared" si="0"/>
        <v>4707.2709999999997</v>
      </c>
      <c r="H6" s="375">
        <f t="shared" si="0"/>
        <v>0</v>
      </c>
      <c r="I6" s="376">
        <f t="shared" si="0"/>
        <v>0</v>
      </c>
      <c r="J6" s="377">
        <f t="shared" si="0"/>
        <v>0</v>
      </c>
      <c r="K6" s="375">
        <f t="shared" si="0"/>
        <v>0</v>
      </c>
      <c r="L6" s="376">
        <f t="shared" si="0"/>
        <v>0</v>
      </c>
      <c r="M6" s="376">
        <f t="shared" si="0"/>
        <v>0</v>
      </c>
      <c r="N6" s="466"/>
    </row>
    <row r="7" spans="1:20" x14ac:dyDescent="0.2">
      <c r="A7" s="178" t="s">
        <v>25</v>
      </c>
      <c r="B7" s="213">
        <v>5387.0680000000002</v>
      </c>
      <c r="C7" s="214">
        <v>4630.6210000000001</v>
      </c>
      <c r="D7" s="215">
        <v>4800.442</v>
      </c>
      <c r="E7" s="213">
        <v>4007.98</v>
      </c>
      <c r="F7" s="214">
        <v>3576.366</v>
      </c>
      <c r="G7" s="215">
        <v>3831.627</v>
      </c>
      <c r="H7" s="418">
        <v>0</v>
      </c>
      <c r="I7" s="419">
        <v>0</v>
      </c>
      <c r="J7" s="420">
        <v>0</v>
      </c>
      <c r="K7" s="418">
        <v>0</v>
      </c>
      <c r="L7" s="419">
        <v>0</v>
      </c>
      <c r="M7" s="420">
        <v>0</v>
      </c>
      <c r="N7" s="279">
        <f>SUM(B7:M7)</f>
        <v>26234.103999999999</v>
      </c>
    </row>
    <row r="8" spans="1:20" x14ac:dyDescent="0.2">
      <c r="A8" s="178" t="s">
        <v>37</v>
      </c>
      <c r="B8" s="216">
        <v>32.185000000000002</v>
      </c>
      <c r="C8" s="199">
        <v>24.317</v>
      </c>
      <c r="D8" s="212">
        <v>8.3089999999999993</v>
      </c>
      <c r="E8" s="211">
        <v>15.989000000000001</v>
      </c>
      <c r="F8" s="199">
        <v>6.665</v>
      </c>
      <c r="G8" s="212">
        <v>26.613</v>
      </c>
      <c r="H8" s="407">
        <v>0</v>
      </c>
      <c r="I8" s="408">
        <v>0</v>
      </c>
      <c r="J8" s="409">
        <v>0</v>
      </c>
      <c r="K8" s="407">
        <v>0</v>
      </c>
      <c r="L8" s="408">
        <v>0</v>
      </c>
      <c r="M8" s="409">
        <v>0</v>
      </c>
      <c r="N8" s="279">
        <f>SUM(B8:M8)</f>
        <v>114.07800000000002</v>
      </c>
    </row>
    <row r="9" spans="1:20" x14ac:dyDescent="0.2">
      <c r="A9" s="178" t="s">
        <v>40</v>
      </c>
      <c r="B9" s="217">
        <v>1159.0930000000001</v>
      </c>
      <c r="C9" s="197">
        <v>860.995</v>
      </c>
      <c r="D9" s="200">
        <v>1160.2090000000001</v>
      </c>
      <c r="E9" s="181">
        <v>1450.2349999999999</v>
      </c>
      <c r="F9" s="197">
        <v>1150.4590000000001</v>
      </c>
      <c r="G9" s="200">
        <v>849.03099999999995</v>
      </c>
      <c r="H9" s="397">
        <v>0</v>
      </c>
      <c r="I9" s="398">
        <v>0</v>
      </c>
      <c r="J9" s="399">
        <v>0</v>
      </c>
      <c r="K9" s="397">
        <v>0</v>
      </c>
      <c r="L9" s="398">
        <v>0</v>
      </c>
      <c r="M9" s="399">
        <v>0</v>
      </c>
      <c r="N9" s="279">
        <f>SUM(B9:M9)</f>
        <v>6630.0219999999999</v>
      </c>
    </row>
    <row r="10" spans="1:20" ht="12.75" customHeight="1" x14ac:dyDescent="0.2">
      <c r="A10" s="450" t="s">
        <v>101</v>
      </c>
      <c r="B10" s="452">
        <f>SUM(B11:D11)</f>
        <v>-18063.240999999998</v>
      </c>
      <c r="C10" s="453"/>
      <c r="D10" s="454"/>
      <c r="E10" s="452">
        <f>SUM(E11:G11)</f>
        <v>-14914.966</v>
      </c>
      <c r="F10" s="453"/>
      <c r="G10" s="454"/>
      <c r="H10" s="460">
        <f>SUM(H11:J11)</f>
        <v>0</v>
      </c>
      <c r="I10" s="461"/>
      <c r="J10" s="462"/>
      <c r="K10" s="460">
        <f>SUM(K11:M11)</f>
        <v>0</v>
      </c>
      <c r="L10" s="461"/>
      <c r="M10" s="461"/>
      <c r="N10" s="465">
        <f>SUM(N12:N17)</f>
        <v>-32978.207000000002</v>
      </c>
    </row>
    <row r="11" spans="1:20" x14ac:dyDescent="0.2">
      <c r="A11" s="451"/>
      <c r="B11" s="257">
        <f>SUM(B12:B17)</f>
        <v>-6578.3469999999998</v>
      </c>
      <c r="C11" s="258">
        <f t="shared" ref="C11:M11" si="1">SUM(C12:C17)</f>
        <v>-5515.933</v>
      </c>
      <c r="D11" s="259">
        <f t="shared" si="1"/>
        <v>-5968.9610000000002</v>
      </c>
      <c r="E11" s="257">
        <f t="shared" si="1"/>
        <v>-5474.2039999999997</v>
      </c>
      <c r="F11" s="258">
        <f t="shared" si="1"/>
        <v>-4733.4910000000009</v>
      </c>
      <c r="G11" s="259">
        <f t="shared" si="1"/>
        <v>-4707.2710000000006</v>
      </c>
      <c r="H11" s="375">
        <f t="shared" si="1"/>
        <v>0</v>
      </c>
      <c r="I11" s="376">
        <f t="shared" si="1"/>
        <v>0</v>
      </c>
      <c r="J11" s="377">
        <f t="shared" si="1"/>
        <v>0</v>
      </c>
      <c r="K11" s="375">
        <f t="shared" si="1"/>
        <v>0</v>
      </c>
      <c r="L11" s="376">
        <f t="shared" si="1"/>
        <v>0</v>
      </c>
      <c r="M11" s="376">
        <f t="shared" si="1"/>
        <v>0</v>
      </c>
      <c r="N11" s="466"/>
    </row>
    <row r="12" spans="1:20" x14ac:dyDescent="0.2">
      <c r="A12" s="178" t="s">
        <v>38</v>
      </c>
      <c r="B12" s="217">
        <v>-4006.444</v>
      </c>
      <c r="C12" s="197">
        <v>-3763.962</v>
      </c>
      <c r="D12" s="200">
        <v>-3893.444</v>
      </c>
      <c r="E12" s="181">
        <v>-3436.701</v>
      </c>
      <c r="F12" s="197">
        <v>-3370.0590000000002</v>
      </c>
      <c r="G12" s="200">
        <v>-3208.7710000000002</v>
      </c>
      <c r="H12" s="397">
        <v>0</v>
      </c>
      <c r="I12" s="398">
        <v>0</v>
      </c>
      <c r="J12" s="399">
        <v>0</v>
      </c>
      <c r="K12" s="397">
        <v>0</v>
      </c>
      <c r="L12" s="398">
        <v>0</v>
      </c>
      <c r="M12" s="399">
        <v>0</v>
      </c>
      <c r="N12" s="279">
        <f t="shared" ref="N12:N17" si="2">SUM(B12:M12)</f>
        <v>-21679.381000000001</v>
      </c>
    </row>
    <row r="13" spans="1:20" x14ac:dyDescent="0.2">
      <c r="A13" s="178" t="s">
        <v>39</v>
      </c>
      <c r="B13" s="216">
        <v>-2306.873</v>
      </c>
      <c r="C13" s="199">
        <v>-1510.6579999999999</v>
      </c>
      <c r="D13" s="212">
        <v>-1839.117</v>
      </c>
      <c r="E13" s="211">
        <v>-1812.2159999999999</v>
      </c>
      <c r="F13" s="199">
        <v>-1182.8889999999999</v>
      </c>
      <c r="G13" s="212">
        <v>-1353.3889999999999</v>
      </c>
      <c r="H13" s="407">
        <v>0</v>
      </c>
      <c r="I13" s="408">
        <v>0</v>
      </c>
      <c r="J13" s="409">
        <v>0</v>
      </c>
      <c r="K13" s="407">
        <v>0</v>
      </c>
      <c r="L13" s="408">
        <v>0</v>
      </c>
      <c r="M13" s="409">
        <v>0</v>
      </c>
      <c r="N13" s="279">
        <f t="shared" si="2"/>
        <v>-10005.141999999998</v>
      </c>
    </row>
    <row r="14" spans="1:20" x14ac:dyDescent="0.2">
      <c r="A14" s="178" t="s">
        <v>41</v>
      </c>
      <c r="B14" s="216">
        <v>0</v>
      </c>
      <c r="C14" s="199">
        <v>0</v>
      </c>
      <c r="D14" s="212">
        <v>0</v>
      </c>
      <c r="E14" s="211">
        <v>0</v>
      </c>
      <c r="F14" s="199">
        <v>0</v>
      </c>
      <c r="G14" s="212">
        <v>0</v>
      </c>
      <c r="H14" s="407">
        <v>0</v>
      </c>
      <c r="I14" s="408">
        <v>0</v>
      </c>
      <c r="J14" s="409">
        <v>0</v>
      </c>
      <c r="K14" s="407">
        <v>0</v>
      </c>
      <c r="L14" s="408">
        <v>0</v>
      </c>
      <c r="M14" s="409">
        <v>0</v>
      </c>
      <c r="N14" s="279">
        <f t="shared" si="2"/>
        <v>0</v>
      </c>
    </row>
    <row r="15" spans="1:20" x14ac:dyDescent="0.2">
      <c r="A15" s="178" t="s">
        <v>31</v>
      </c>
      <c r="B15" s="216">
        <v>-156.285</v>
      </c>
      <c r="C15" s="199">
        <v>-139.65199999999999</v>
      </c>
      <c r="D15" s="212">
        <v>-120.392</v>
      </c>
      <c r="E15" s="211">
        <v>-131.36199999999999</v>
      </c>
      <c r="F15" s="199">
        <v>-99.031999999999996</v>
      </c>
      <c r="G15" s="212">
        <v>-67.260999999999996</v>
      </c>
      <c r="H15" s="407">
        <v>0</v>
      </c>
      <c r="I15" s="408">
        <v>0</v>
      </c>
      <c r="J15" s="409">
        <v>0</v>
      </c>
      <c r="K15" s="407">
        <v>0</v>
      </c>
      <c r="L15" s="408">
        <v>0</v>
      </c>
      <c r="M15" s="409">
        <v>0</v>
      </c>
      <c r="N15" s="279">
        <f t="shared" si="2"/>
        <v>-713.98400000000004</v>
      </c>
    </row>
    <row r="16" spans="1:20" x14ac:dyDescent="0.2">
      <c r="A16" s="178" t="s">
        <v>216</v>
      </c>
      <c r="B16" s="216">
        <v>-11.951000000000001</v>
      </c>
      <c r="C16" s="199">
        <v>-11.911</v>
      </c>
      <c r="D16" s="212">
        <v>-20.109000000000002</v>
      </c>
      <c r="E16" s="211">
        <v>-16.335000000000001</v>
      </c>
      <c r="F16" s="199">
        <v>-22.411999999999999</v>
      </c>
      <c r="G16" s="212">
        <v>-11.087</v>
      </c>
      <c r="H16" s="407">
        <v>0</v>
      </c>
      <c r="I16" s="408">
        <v>0</v>
      </c>
      <c r="J16" s="409">
        <v>0</v>
      </c>
      <c r="K16" s="407">
        <v>0</v>
      </c>
      <c r="L16" s="408">
        <v>0</v>
      </c>
      <c r="M16" s="409">
        <v>0</v>
      </c>
      <c r="N16" s="279">
        <f t="shared" si="2"/>
        <v>-93.805000000000007</v>
      </c>
    </row>
    <row r="17" spans="1:14" x14ac:dyDescent="0.2">
      <c r="A17" s="178" t="s">
        <v>97</v>
      </c>
      <c r="B17" s="217">
        <v>-96.793999999999997</v>
      </c>
      <c r="C17" s="197">
        <v>-89.75</v>
      </c>
      <c r="D17" s="200">
        <v>-95.899000000000001</v>
      </c>
      <c r="E17" s="181">
        <v>-77.59</v>
      </c>
      <c r="F17" s="197">
        <v>-59.098999999999997</v>
      </c>
      <c r="G17" s="200">
        <v>-66.763000000000005</v>
      </c>
      <c r="H17" s="397">
        <v>0</v>
      </c>
      <c r="I17" s="398">
        <v>0</v>
      </c>
      <c r="J17" s="399">
        <v>0</v>
      </c>
      <c r="K17" s="397">
        <v>0</v>
      </c>
      <c r="L17" s="398">
        <v>0</v>
      </c>
      <c r="M17" s="399">
        <v>0</v>
      </c>
      <c r="N17" s="279">
        <f t="shared" si="2"/>
        <v>-485.89499999999998</v>
      </c>
    </row>
    <row r="18" spans="1:14" x14ac:dyDescent="0.2">
      <c r="B18" s="21"/>
      <c r="N18" s="14" t="s">
        <v>372</v>
      </c>
    </row>
    <row r="19" spans="1:14" ht="11.25" customHeight="1" x14ac:dyDescent="0.2">
      <c r="B19" s="21"/>
      <c r="N19" s="16"/>
    </row>
    <row r="20" spans="1:14" ht="11.25" customHeight="1" x14ac:dyDescent="0.2">
      <c r="B20" s="21"/>
      <c r="N20" s="16"/>
    </row>
    <row r="21" spans="1:14" x14ac:dyDescent="0.2">
      <c r="A21" s="455"/>
      <c r="B21" s="457" t="s">
        <v>189</v>
      </c>
      <c r="C21" s="458"/>
      <c r="D21" s="459"/>
      <c r="E21" s="457" t="s">
        <v>191</v>
      </c>
      <c r="F21" s="458"/>
      <c r="G21" s="459"/>
      <c r="H21" s="457" t="s">
        <v>192</v>
      </c>
      <c r="I21" s="458"/>
      <c r="J21" s="459"/>
      <c r="K21" s="457" t="s">
        <v>193</v>
      </c>
      <c r="L21" s="458"/>
      <c r="M21" s="500"/>
      <c r="N21" s="463" t="s">
        <v>53</v>
      </c>
    </row>
    <row r="22" spans="1:14" x14ac:dyDescent="0.2">
      <c r="A22" s="456"/>
      <c r="B22" s="134" t="s">
        <v>60</v>
      </c>
      <c r="C22" s="135" t="s">
        <v>61</v>
      </c>
      <c r="D22" s="136" t="s">
        <v>62</v>
      </c>
      <c r="E22" s="134" t="s">
        <v>63</v>
      </c>
      <c r="F22" s="350" t="s">
        <v>64</v>
      </c>
      <c r="G22" s="136" t="s">
        <v>65</v>
      </c>
      <c r="H22" s="134" t="s">
        <v>66</v>
      </c>
      <c r="I22" s="135" t="s">
        <v>67</v>
      </c>
      <c r="J22" s="136" t="s">
        <v>68</v>
      </c>
      <c r="K22" s="134" t="s">
        <v>69</v>
      </c>
      <c r="L22" s="135" t="s">
        <v>70</v>
      </c>
      <c r="M22" s="135" t="s">
        <v>71</v>
      </c>
      <c r="N22" s="464" t="s">
        <v>53</v>
      </c>
    </row>
    <row r="23" spans="1:14" ht="12.75" customHeight="1" x14ac:dyDescent="0.2">
      <c r="A23" s="450" t="s">
        <v>102</v>
      </c>
      <c r="B23" s="452">
        <f>SUM(B24:D24)</f>
        <v>18438.482333</v>
      </c>
      <c r="C23" s="453"/>
      <c r="D23" s="454"/>
      <c r="E23" s="452">
        <f>SUM(E24:G24)</f>
        <v>15613.720346999999</v>
      </c>
      <c r="F23" s="453"/>
      <c r="G23" s="454"/>
      <c r="H23" s="460">
        <f>SUM(H24:J24)</f>
        <v>0</v>
      </c>
      <c r="I23" s="461"/>
      <c r="J23" s="462"/>
      <c r="K23" s="460">
        <f>SUM(K24:M24)</f>
        <v>0</v>
      </c>
      <c r="L23" s="461"/>
      <c r="M23" s="461"/>
      <c r="N23" s="465">
        <f>SUM(N25:N29)</f>
        <v>34052.202680000002</v>
      </c>
    </row>
    <row r="24" spans="1:14" x14ac:dyDescent="0.2">
      <c r="A24" s="451"/>
      <c r="B24" s="257">
        <f>SUM(B25:B29)</f>
        <v>6384.7365280000013</v>
      </c>
      <c r="C24" s="258">
        <f t="shared" ref="C24:M24" si="3">SUM(C25:C29)</f>
        <v>5915.5152739999985</v>
      </c>
      <c r="D24" s="259">
        <f t="shared" si="3"/>
        <v>6138.2305310000011</v>
      </c>
      <c r="E24" s="257">
        <f t="shared" si="3"/>
        <v>5461.7322979999999</v>
      </c>
      <c r="F24" s="258">
        <f t="shared" si="3"/>
        <v>5212.4842879999997</v>
      </c>
      <c r="G24" s="259">
        <f t="shared" si="3"/>
        <v>4939.5037609999999</v>
      </c>
      <c r="H24" s="375">
        <f t="shared" si="3"/>
        <v>0</v>
      </c>
      <c r="I24" s="376">
        <f t="shared" si="3"/>
        <v>0</v>
      </c>
      <c r="J24" s="377">
        <f t="shared" si="3"/>
        <v>0</v>
      </c>
      <c r="K24" s="375">
        <f t="shared" si="3"/>
        <v>0</v>
      </c>
      <c r="L24" s="376">
        <f t="shared" si="3"/>
        <v>0</v>
      </c>
      <c r="M24" s="376">
        <f t="shared" si="3"/>
        <v>0</v>
      </c>
      <c r="N24" s="466">
        <f>SUM(N25:N29)</f>
        <v>34052.202680000002</v>
      </c>
    </row>
    <row r="25" spans="1:14" x14ac:dyDescent="0.2">
      <c r="A25" s="178" t="s">
        <v>23</v>
      </c>
      <c r="B25" s="218">
        <v>4006.4437410000019</v>
      </c>
      <c r="C25" s="219">
        <v>3763.9622659999995</v>
      </c>
      <c r="D25" s="220">
        <v>3893.44353</v>
      </c>
      <c r="E25" s="440">
        <v>3436.7006549999996</v>
      </c>
      <c r="F25" s="219">
        <v>3370.0593439999998</v>
      </c>
      <c r="G25" s="220">
        <v>3208.77117</v>
      </c>
      <c r="H25" s="421">
        <v>0</v>
      </c>
      <c r="I25" s="422">
        <v>0</v>
      </c>
      <c r="J25" s="423">
        <v>0</v>
      </c>
      <c r="K25" s="421">
        <v>0</v>
      </c>
      <c r="L25" s="422">
        <v>0</v>
      </c>
      <c r="M25" s="423">
        <v>0</v>
      </c>
      <c r="N25" s="279">
        <f>SUM(B25:M25)</f>
        <v>21679.380706000004</v>
      </c>
    </row>
    <row r="26" spans="1:14" x14ac:dyDescent="0.2">
      <c r="A26" s="178" t="s">
        <v>24</v>
      </c>
      <c r="B26" s="221">
        <v>670.76064100000008</v>
      </c>
      <c r="C26" s="222">
        <v>594.50759899999991</v>
      </c>
      <c r="D26" s="223">
        <v>634.04727400000002</v>
      </c>
      <c r="E26" s="441">
        <v>556.63531699999999</v>
      </c>
      <c r="F26" s="222">
        <v>487.46155900000002</v>
      </c>
      <c r="G26" s="223">
        <v>488.83321100000001</v>
      </c>
      <c r="H26" s="424">
        <v>0</v>
      </c>
      <c r="I26" s="425">
        <v>0</v>
      </c>
      <c r="J26" s="426">
        <v>0</v>
      </c>
      <c r="K26" s="424">
        <v>0</v>
      </c>
      <c r="L26" s="425">
        <v>0</v>
      </c>
      <c r="M26" s="426">
        <v>0</v>
      </c>
      <c r="N26" s="279">
        <f>SUM(B26:M26)</f>
        <v>3432.2456010000001</v>
      </c>
    </row>
    <row r="27" spans="1:14" x14ac:dyDescent="0.2">
      <c r="A27" s="178" t="s">
        <v>25</v>
      </c>
      <c r="B27" s="221">
        <v>1478.265013</v>
      </c>
      <c r="C27" s="222">
        <v>1385.5535789999999</v>
      </c>
      <c r="D27" s="223">
        <v>1435.4541610000001</v>
      </c>
      <c r="E27" s="441">
        <v>1295.082928</v>
      </c>
      <c r="F27" s="222">
        <v>1208.5737720000002</v>
      </c>
      <c r="G27" s="223">
        <v>1123.7343989999999</v>
      </c>
      <c r="H27" s="424">
        <v>0</v>
      </c>
      <c r="I27" s="425">
        <v>0</v>
      </c>
      <c r="J27" s="426">
        <v>0</v>
      </c>
      <c r="K27" s="424">
        <v>0</v>
      </c>
      <c r="L27" s="425">
        <v>0</v>
      </c>
      <c r="M27" s="426">
        <v>0</v>
      </c>
      <c r="N27" s="279">
        <f>SUM(B27:M27)</f>
        <v>7926.6638519999988</v>
      </c>
    </row>
    <row r="28" spans="1:14" x14ac:dyDescent="0.2">
      <c r="A28" s="178" t="s">
        <v>26</v>
      </c>
      <c r="B28" s="221">
        <v>212.11114999999998</v>
      </c>
      <c r="C28" s="222">
        <v>166.652919</v>
      </c>
      <c r="D28" s="223">
        <v>175.11175299999999</v>
      </c>
      <c r="E28" s="441">
        <v>173.22083299999997</v>
      </c>
      <c r="F28" s="222">
        <v>146.18577200000001</v>
      </c>
      <c r="G28" s="223">
        <v>118.04699100000001</v>
      </c>
      <c r="H28" s="424">
        <v>0</v>
      </c>
      <c r="I28" s="425">
        <v>0</v>
      </c>
      <c r="J28" s="426">
        <v>0</v>
      </c>
      <c r="K28" s="424">
        <v>0</v>
      </c>
      <c r="L28" s="425">
        <v>0</v>
      </c>
      <c r="M28" s="426">
        <v>0</v>
      </c>
      <c r="N28" s="279">
        <f>SUM(B28:M28)</f>
        <v>991.32941800000003</v>
      </c>
    </row>
    <row r="29" spans="1:14" x14ac:dyDescent="0.2">
      <c r="A29" s="178" t="s">
        <v>40</v>
      </c>
      <c r="B29" s="218">
        <v>17.155982999999999</v>
      </c>
      <c r="C29" s="219">
        <v>4.8389110000000004</v>
      </c>
      <c r="D29" s="220">
        <v>0.173813</v>
      </c>
      <c r="E29" s="440">
        <v>9.2565000000000008E-2</v>
      </c>
      <c r="F29" s="219">
        <v>0.20384099999999997</v>
      </c>
      <c r="G29" s="220">
        <v>0.11799000000000001</v>
      </c>
      <c r="H29" s="421">
        <v>0</v>
      </c>
      <c r="I29" s="422">
        <v>0</v>
      </c>
      <c r="J29" s="423">
        <v>0</v>
      </c>
      <c r="K29" s="421">
        <v>0</v>
      </c>
      <c r="L29" s="422">
        <v>0</v>
      </c>
      <c r="M29" s="423">
        <v>0</v>
      </c>
      <c r="N29" s="279">
        <f>SUM(B29:M29)</f>
        <v>22.583102999999998</v>
      </c>
    </row>
    <row r="30" spans="1:14" ht="12.75" customHeight="1" x14ac:dyDescent="0.2">
      <c r="A30" s="450" t="s">
        <v>103</v>
      </c>
      <c r="B30" s="452">
        <f>SUM(B31:D31)</f>
        <v>-18438.482333</v>
      </c>
      <c r="C30" s="453"/>
      <c r="D30" s="454"/>
      <c r="E30" s="452">
        <f>SUM(E31:G31)</f>
        <v>-15613.720347000002</v>
      </c>
      <c r="F30" s="453"/>
      <c r="G30" s="454"/>
      <c r="H30" s="460">
        <f>SUM(H31:J31)</f>
        <v>0</v>
      </c>
      <c r="I30" s="461"/>
      <c r="J30" s="462"/>
      <c r="K30" s="460">
        <f>SUM(K31:M31)</f>
        <v>0</v>
      </c>
      <c r="L30" s="461"/>
      <c r="M30" s="461"/>
      <c r="N30" s="465">
        <f>SUM(N32:N43)</f>
        <v>-34052.202680000002</v>
      </c>
    </row>
    <row r="31" spans="1:14" x14ac:dyDescent="0.2">
      <c r="A31" s="451"/>
      <c r="B31" s="257">
        <f>SUM(B32:B43)</f>
        <v>-6384.7365279999995</v>
      </c>
      <c r="C31" s="258">
        <f t="shared" ref="C31:M31" si="4">SUM(C32:C43)</f>
        <v>-5915.5152739999994</v>
      </c>
      <c r="D31" s="259">
        <f t="shared" si="4"/>
        <v>-6138.2305310000002</v>
      </c>
      <c r="E31" s="257">
        <f t="shared" si="4"/>
        <v>-5461.7322980000008</v>
      </c>
      <c r="F31" s="258">
        <f t="shared" si="4"/>
        <v>-5212.4842880000006</v>
      </c>
      <c r="G31" s="259">
        <f t="shared" si="4"/>
        <v>-4939.5037610000008</v>
      </c>
      <c r="H31" s="375">
        <f t="shared" si="4"/>
        <v>0</v>
      </c>
      <c r="I31" s="376">
        <f t="shared" si="4"/>
        <v>0</v>
      </c>
      <c r="J31" s="377">
        <f t="shared" si="4"/>
        <v>0</v>
      </c>
      <c r="K31" s="375">
        <f t="shared" si="4"/>
        <v>0</v>
      </c>
      <c r="L31" s="376">
        <f t="shared" si="4"/>
        <v>0</v>
      </c>
      <c r="M31" s="376">
        <f t="shared" si="4"/>
        <v>0</v>
      </c>
      <c r="N31" s="466"/>
    </row>
    <row r="32" spans="1:14" ht="12" customHeight="1" x14ac:dyDescent="0.2">
      <c r="A32" s="178" t="s">
        <v>27</v>
      </c>
      <c r="B32" s="218">
        <v>-32.184576</v>
      </c>
      <c r="C32" s="219">
        <v>-24.317489999999999</v>
      </c>
      <c r="D32" s="220">
        <v>-8.3093559999999993</v>
      </c>
      <c r="E32" s="440">
        <v>-15.988509000000002</v>
      </c>
      <c r="F32" s="219">
        <v>-6.664803</v>
      </c>
      <c r="G32" s="220">
        <v>-26.612755000000003</v>
      </c>
      <c r="H32" s="421">
        <v>0</v>
      </c>
      <c r="I32" s="422">
        <v>0</v>
      </c>
      <c r="J32" s="423">
        <v>0</v>
      </c>
      <c r="K32" s="421">
        <v>0</v>
      </c>
      <c r="L32" s="422">
        <v>0</v>
      </c>
      <c r="M32" s="423">
        <v>0</v>
      </c>
      <c r="N32" s="279">
        <f t="shared" ref="N32:N43" si="5">SUM(B32:M32)</f>
        <v>-114.07748900000001</v>
      </c>
    </row>
    <row r="33" spans="1:14" x14ac:dyDescent="0.2">
      <c r="A33" s="178" t="s">
        <v>28</v>
      </c>
      <c r="B33" s="221">
        <v>-670.76064099999996</v>
      </c>
      <c r="C33" s="222">
        <v>-594.50759899999991</v>
      </c>
      <c r="D33" s="223">
        <v>-634.04727400000002</v>
      </c>
      <c r="E33" s="441">
        <v>-556.63531699999987</v>
      </c>
      <c r="F33" s="222">
        <v>-487.46155900000002</v>
      </c>
      <c r="G33" s="223">
        <v>-488.83321100000001</v>
      </c>
      <c r="H33" s="424">
        <v>0</v>
      </c>
      <c r="I33" s="425">
        <v>0</v>
      </c>
      <c r="J33" s="426">
        <v>0</v>
      </c>
      <c r="K33" s="424">
        <v>0</v>
      </c>
      <c r="L33" s="425">
        <v>0</v>
      </c>
      <c r="M33" s="426">
        <v>0</v>
      </c>
      <c r="N33" s="279">
        <f t="shared" si="5"/>
        <v>-3432.2456009999996</v>
      </c>
    </row>
    <row r="34" spans="1:14" x14ac:dyDescent="0.2">
      <c r="A34" s="178" t="s">
        <v>39</v>
      </c>
      <c r="B34" s="221">
        <v>-1.4309430000000001</v>
      </c>
      <c r="C34" s="222">
        <v>-12.296884</v>
      </c>
      <c r="D34" s="223">
        <v>-40.107627000000001</v>
      </c>
      <c r="E34" s="441">
        <v>-19.266116999999998</v>
      </c>
      <c r="F34" s="222">
        <v>-25.186181000000001</v>
      </c>
      <c r="G34" s="223">
        <v>-18.626767000000001</v>
      </c>
      <c r="H34" s="424">
        <v>0</v>
      </c>
      <c r="I34" s="425">
        <v>0</v>
      </c>
      <c r="J34" s="426">
        <v>0</v>
      </c>
      <c r="K34" s="424">
        <v>0</v>
      </c>
      <c r="L34" s="425">
        <v>0</v>
      </c>
      <c r="M34" s="426">
        <v>0</v>
      </c>
      <c r="N34" s="279">
        <f t="shared" si="5"/>
        <v>-116.914519</v>
      </c>
    </row>
    <row r="35" spans="1:14" x14ac:dyDescent="0.2">
      <c r="A35" s="178" t="s">
        <v>29</v>
      </c>
      <c r="B35" s="221">
        <v>-621.79466200000002</v>
      </c>
      <c r="C35" s="222">
        <v>-595.66658499999994</v>
      </c>
      <c r="D35" s="223">
        <v>-660.00356700000009</v>
      </c>
      <c r="E35" s="441">
        <v>-614.76839500000006</v>
      </c>
      <c r="F35" s="222">
        <v>-648.85798199999999</v>
      </c>
      <c r="G35" s="223">
        <v>-626.15864299999998</v>
      </c>
      <c r="H35" s="424">
        <v>0</v>
      </c>
      <c r="I35" s="425">
        <v>0</v>
      </c>
      <c r="J35" s="426">
        <v>0</v>
      </c>
      <c r="K35" s="424">
        <v>0</v>
      </c>
      <c r="L35" s="425">
        <v>0</v>
      </c>
      <c r="M35" s="426">
        <v>0</v>
      </c>
      <c r="N35" s="279">
        <f t="shared" si="5"/>
        <v>-3767.2498340000002</v>
      </c>
    </row>
    <row r="36" spans="1:14" x14ac:dyDescent="0.2">
      <c r="A36" s="178" t="s">
        <v>30</v>
      </c>
      <c r="B36" s="221">
        <v>-245.61113799999998</v>
      </c>
      <c r="C36" s="222">
        <v>-232.156576</v>
      </c>
      <c r="D36" s="223">
        <v>-254.11991100000003</v>
      </c>
      <c r="E36" s="441">
        <v>-227.970372</v>
      </c>
      <c r="F36" s="222">
        <v>-230.12869499999999</v>
      </c>
      <c r="G36" s="223">
        <v>-236.72457200000002</v>
      </c>
      <c r="H36" s="424">
        <v>0</v>
      </c>
      <c r="I36" s="425">
        <v>0</v>
      </c>
      <c r="J36" s="426">
        <v>0</v>
      </c>
      <c r="K36" s="424">
        <v>0</v>
      </c>
      <c r="L36" s="425">
        <v>0</v>
      </c>
      <c r="M36" s="426">
        <v>0</v>
      </c>
      <c r="N36" s="279">
        <f t="shared" si="5"/>
        <v>-1426.711264</v>
      </c>
    </row>
    <row r="37" spans="1:14" x14ac:dyDescent="0.2">
      <c r="A37" s="178" t="s">
        <v>31</v>
      </c>
      <c r="B37" s="221">
        <v>-0.28167799999999998</v>
      </c>
      <c r="C37" s="222">
        <v>-0.25556299999999998</v>
      </c>
      <c r="D37" s="223">
        <v>-0.26330999999999999</v>
      </c>
      <c r="E37" s="441">
        <v>-0.19988499999999998</v>
      </c>
      <c r="F37" s="222">
        <v>-0.166073</v>
      </c>
      <c r="G37" s="223">
        <v>-0.31995999999999997</v>
      </c>
      <c r="H37" s="424">
        <v>0</v>
      </c>
      <c r="I37" s="425">
        <v>0</v>
      </c>
      <c r="J37" s="426">
        <v>0</v>
      </c>
      <c r="K37" s="424">
        <v>0</v>
      </c>
      <c r="L37" s="425">
        <v>0</v>
      </c>
      <c r="M37" s="426">
        <v>0</v>
      </c>
      <c r="N37" s="279">
        <f t="shared" si="5"/>
        <v>-1.486469</v>
      </c>
    </row>
    <row r="38" spans="1:14" x14ac:dyDescent="0.2">
      <c r="A38" s="178" t="s">
        <v>32</v>
      </c>
      <c r="B38" s="221">
        <v>-134.98630900000001</v>
      </c>
      <c r="C38" s="222">
        <v>-121.702535</v>
      </c>
      <c r="D38" s="223">
        <v>-139.590091</v>
      </c>
      <c r="E38" s="441">
        <v>-133.73480799999999</v>
      </c>
      <c r="F38" s="222">
        <v>-150.29325900000001</v>
      </c>
      <c r="G38" s="223">
        <v>-153.74668699999998</v>
      </c>
      <c r="H38" s="424">
        <v>0</v>
      </c>
      <c r="I38" s="425">
        <v>0</v>
      </c>
      <c r="J38" s="426">
        <v>0</v>
      </c>
      <c r="K38" s="424">
        <v>0</v>
      </c>
      <c r="L38" s="425">
        <v>0</v>
      </c>
      <c r="M38" s="426">
        <v>0</v>
      </c>
      <c r="N38" s="279">
        <f t="shared" si="5"/>
        <v>-834.05368899999996</v>
      </c>
    </row>
    <row r="39" spans="1:14" x14ac:dyDescent="0.2">
      <c r="A39" s="178" t="s">
        <v>33</v>
      </c>
      <c r="B39" s="221">
        <v>-1649.2133989999998</v>
      </c>
      <c r="C39" s="222">
        <v>-1569.484786</v>
      </c>
      <c r="D39" s="223">
        <v>-1709.8263730000001</v>
      </c>
      <c r="E39" s="441">
        <v>-1565.863572</v>
      </c>
      <c r="F39" s="222">
        <v>-1602.2632990000002</v>
      </c>
      <c r="G39" s="223">
        <v>-1654.4131790000001</v>
      </c>
      <c r="H39" s="424">
        <v>0</v>
      </c>
      <c r="I39" s="425">
        <v>0</v>
      </c>
      <c r="J39" s="426">
        <v>0</v>
      </c>
      <c r="K39" s="424">
        <v>0</v>
      </c>
      <c r="L39" s="425">
        <v>0</v>
      </c>
      <c r="M39" s="426">
        <v>0</v>
      </c>
      <c r="N39" s="279">
        <f t="shared" si="5"/>
        <v>-9751.0646080000006</v>
      </c>
    </row>
    <row r="40" spans="1:14" x14ac:dyDescent="0.2">
      <c r="A40" s="178" t="s">
        <v>34</v>
      </c>
      <c r="B40" s="221">
        <v>-804.77766125434107</v>
      </c>
      <c r="C40" s="222">
        <v>-746.57763940725602</v>
      </c>
      <c r="D40" s="223">
        <v>-719.65108968553204</v>
      </c>
      <c r="E40" s="441">
        <v>-620.22655353803304</v>
      </c>
      <c r="F40" s="222">
        <v>-581.51584238647604</v>
      </c>
      <c r="G40" s="223">
        <v>-513.37608376113701</v>
      </c>
      <c r="H40" s="424">
        <v>0</v>
      </c>
      <c r="I40" s="425">
        <v>0</v>
      </c>
      <c r="J40" s="426">
        <v>0</v>
      </c>
      <c r="K40" s="424">
        <v>0</v>
      </c>
      <c r="L40" s="425">
        <v>0</v>
      </c>
      <c r="M40" s="426">
        <v>0</v>
      </c>
      <c r="N40" s="279">
        <f t="shared" si="5"/>
        <v>-3986.1248700327751</v>
      </c>
    </row>
    <row r="41" spans="1:14" x14ac:dyDescent="0.2">
      <c r="A41" s="178" t="s">
        <v>35</v>
      </c>
      <c r="B41" s="221">
        <v>-1953.4305257456592</v>
      </c>
      <c r="C41" s="222">
        <v>-1773.4715355927431</v>
      </c>
      <c r="D41" s="223">
        <v>-1723.2208113144677</v>
      </c>
      <c r="E41" s="441">
        <v>-1486.5384984619679</v>
      </c>
      <c r="F41" s="222">
        <v>-1270.8310906135239</v>
      </c>
      <c r="G41" s="223">
        <v>-1023.911614238864</v>
      </c>
      <c r="H41" s="424">
        <v>0</v>
      </c>
      <c r="I41" s="425">
        <v>0</v>
      </c>
      <c r="J41" s="426">
        <v>0</v>
      </c>
      <c r="K41" s="424">
        <v>0</v>
      </c>
      <c r="L41" s="425">
        <v>0</v>
      </c>
      <c r="M41" s="426">
        <v>0</v>
      </c>
      <c r="N41" s="279">
        <f t="shared" si="5"/>
        <v>-9231.4040759672262</v>
      </c>
    </row>
    <row r="42" spans="1:14" x14ac:dyDescent="0.2">
      <c r="A42" s="178" t="s">
        <v>36</v>
      </c>
      <c r="B42" s="221">
        <v>-10.783699</v>
      </c>
      <c r="C42" s="222">
        <v>-9.8834070000000018</v>
      </c>
      <c r="D42" s="223">
        <v>-9.0619519999999998</v>
      </c>
      <c r="E42" s="441">
        <v>-7.139937999999999</v>
      </c>
      <c r="F42" s="222">
        <v>-5.0674359999999998</v>
      </c>
      <c r="G42" s="223">
        <v>-3.5386690000000001</v>
      </c>
      <c r="H42" s="424">
        <v>0</v>
      </c>
      <c r="I42" s="425">
        <v>0</v>
      </c>
      <c r="J42" s="426">
        <v>0</v>
      </c>
      <c r="K42" s="424">
        <v>0</v>
      </c>
      <c r="L42" s="425">
        <v>0</v>
      </c>
      <c r="M42" s="426">
        <v>0</v>
      </c>
      <c r="N42" s="279">
        <f t="shared" si="5"/>
        <v>-45.475101000000002</v>
      </c>
    </row>
    <row r="43" spans="1:14" x14ac:dyDescent="0.2">
      <c r="A43" s="178" t="s">
        <v>97</v>
      </c>
      <c r="B43" s="217">
        <v>-259.48129599999999</v>
      </c>
      <c r="C43" s="197">
        <v>-235.19467399999996</v>
      </c>
      <c r="D43" s="200">
        <v>-240.029169</v>
      </c>
      <c r="E43" s="181">
        <v>-213.40033300000002</v>
      </c>
      <c r="F43" s="197">
        <v>-204.04806800000003</v>
      </c>
      <c r="G43" s="200">
        <v>-193.24161999999998</v>
      </c>
      <c r="H43" s="397">
        <v>0</v>
      </c>
      <c r="I43" s="398">
        <v>0</v>
      </c>
      <c r="J43" s="399">
        <v>0</v>
      </c>
      <c r="K43" s="397">
        <v>0</v>
      </c>
      <c r="L43" s="398">
        <v>0</v>
      </c>
      <c r="M43" s="399">
        <v>0</v>
      </c>
      <c r="N43" s="279">
        <f t="shared" si="5"/>
        <v>-1345.39516</v>
      </c>
    </row>
    <row r="44" spans="1:14" x14ac:dyDescent="0.2">
      <c r="N44" s="14" t="s">
        <v>416</v>
      </c>
    </row>
  </sheetData>
  <mergeCells count="36">
    <mergeCell ref="A5:A6"/>
    <mergeCell ref="B3:D3"/>
    <mergeCell ref="E3:G3"/>
    <mergeCell ref="H3:J3"/>
    <mergeCell ref="K3:M3"/>
    <mergeCell ref="A3:A4"/>
    <mergeCell ref="N10:N11"/>
    <mergeCell ref="N3:N4"/>
    <mergeCell ref="N5:N6"/>
    <mergeCell ref="B5:D5"/>
    <mergeCell ref="E5:G5"/>
    <mergeCell ref="H5:J5"/>
    <mergeCell ref="K5:M5"/>
    <mergeCell ref="B10:D10"/>
    <mergeCell ref="A30:A31"/>
    <mergeCell ref="E10:G10"/>
    <mergeCell ref="H10:J10"/>
    <mergeCell ref="K10:M10"/>
    <mergeCell ref="A23:A24"/>
    <mergeCell ref="A21:A22"/>
    <mergeCell ref="A10:A11"/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8.75" x14ac:dyDescent="0.3">
      <c r="A1" s="224" t="s">
        <v>327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II. čtvrtletí 2021</v>
      </c>
      <c r="N1" s="75"/>
      <c r="O1" s="75"/>
    </row>
    <row r="2" spans="1:21" ht="15.75" x14ac:dyDescent="0.25">
      <c r="A2" s="132" t="s">
        <v>326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N2" s="75"/>
      <c r="O2" s="75"/>
    </row>
    <row r="3" spans="1:21" ht="6" customHeight="1" x14ac:dyDescent="0.3">
      <c r="A3" s="280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</row>
    <row r="4" spans="1:21" x14ac:dyDescent="0.2">
      <c r="A4" s="229"/>
      <c r="B4" s="507" t="s">
        <v>196</v>
      </c>
      <c r="C4" s="508"/>
      <c r="D4" s="508"/>
      <c r="E4" s="508"/>
      <c r="F4" s="508"/>
      <c r="G4" s="513"/>
      <c r="H4" s="507" t="s">
        <v>19</v>
      </c>
      <c r="I4" s="508"/>
      <c r="J4" s="508"/>
      <c r="K4" s="508"/>
      <c r="L4" s="508"/>
      <c r="M4" s="508"/>
      <c r="N4" s="24"/>
    </row>
    <row r="5" spans="1:21" ht="13.5" customHeight="1" x14ac:dyDescent="0.25">
      <c r="A5" s="229"/>
      <c r="B5" s="509" t="s">
        <v>177</v>
      </c>
      <c r="C5" s="510"/>
      <c r="D5" s="510"/>
      <c r="E5" s="510"/>
      <c r="F5" s="510"/>
      <c r="G5" s="514"/>
      <c r="H5" s="509" t="s">
        <v>5</v>
      </c>
      <c r="I5" s="510"/>
      <c r="J5" s="510"/>
      <c r="K5" s="510"/>
      <c r="L5" s="510"/>
      <c r="M5" s="510"/>
      <c r="N5" s="79"/>
    </row>
    <row r="6" spans="1:21" x14ac:dyDescent="0.2">
      <c r="A6" s="230"/>
      <c r="B6" s="511" t="s">
        <v>63</v>
      </c>
      <c r="C6" s="512"/>
      <c r="D6" s="512" t="s">
        <v>64</v>
      </c>
      <c r="E6" s="512"/>
      <c r="F6" s="512" t="s">
        <v>65</v>
      </c>
      <c r="G6" s="515"/>
      <c r="H6" s="511" t="s">
        <v>63</v>
      </c>
      <c r="I6" s="512"/>
      <c r="J6" s="512" t="s">
        <v>64</v>
      </c>
      <c r="K6" s="512"/>
      <c r="L6" s="512" t="s">
        <v>65</v>
      </c>
      <c r="M6" s="512"/>
      <c r="N6" s="91"/>
    </row>
    <row r="7" spans="1:21" x14ac:dyDescent="0.2">
      <c r="A7" s="230"/>
      <c r="B7" s="231" t="s">
        <v>218</v>
      </c>
      <c r="C7" s="232" t="s">
        <v>217</v>
      </c>
      <c r="D7" s="232" t="s">
        <v>218</v>
      </c>
      <c r="E7" s="232" t="s">
        <v>217</v>
      </c>
      <c r="F7" s="232" t="s">
        <v>218</v>
      </c>
      <c r="G7" s="233" t="s">
        <v>217</v>
      </c>
      <c r="H7" s="231" t="s">
        <v>218</v>
      </c>
      <c r="I7" s="232" t="s">
        <v>217</v>
      </c>
      <c r="J7" s="232" t="s">
        <v>218</v>
      </c>
      <c r="K7" s="232" t="s">
        <v>217</v>
      </c>
      <c r="L7" s="232" t="s">
        <v>218</v>
      </c>
      <c r="M7" s="232" t="s">
        <v>217</v>
      </c>
      <c r="N7" s="91"/>
    </row>
    <row r="8" spans="1:21" x14ac:dyDescent="0.2">
      <c r="A8" s="505" t="s">
        <v>53</v>
      </c>
      <c r="B8" s="452">
        <f>F9</f>
        <v>199.77177000000003</v>
      </c>
      <c r="C8" s="453"/>
      <c r="D8" s="453"/>
      <c r="E8" s="453"/>
      <c r="F8" s="453"/>
      <c r="G8" s="454"/>
      <c r="H8" s="452">
        <f>SUM(H9,J9,L9)</f>
        <v>54680.487000000001</v>
      </c>
      <c r="I8" s="453"/>
      <c r="J8" s="453"/>
      <c r="K8" s="453"/>
      <c r="L8" s="453"/>
      <c r="M8" s="453"/>
      <c r="N8" s="80"/>
    </row>
    <row r="9" spans="1:21" x14ac:dyDescent="0.2">
      <c r="A9" s="506"/>
      <c r="B9" s="351">
        <f>SUM(B10:B17)</f>
        <v>199.90511000000004</v>
      </c>
      <c r="C9" s="352">
        <v>9.363288638576316E-3</v>
      </c>
      <c r="D9" s="353">
        <f>SUM(D10:D17)</f>
        <v>200.05862000000002</v>
      </c>
      <c r="E9" s="352">
        <v>9.371990155242477E-3</v>
      </c>
      <c r="F9" s="353">
        <f>SUM(F10:F17)</f>
        <v>199.77177000000003</v>
      </c>
      <c r="G9" s="354">
        <v>9.3624781435324832E-3</v>
      </c>
      <c r="H9" s="351">
        <f>SUM(H10:H17)</f>
        <v>16608.489000000001</v>
      </c>
      <c r="I9" s="352">
        <v>2.5785198695687291E-3</v>
      </c>
      <c r="J9" s="353">
        <f>SUM(J10:J17)</f>
        <v>20576.678</v>
      </c>
      <c r="K9" s="352">
        <v>3.5127952445828435E-3</v>
      </c>
      <c r="L9" s="353">
        <f>SUM(L10:L17)</f>
        <v>17495.32</v>
      </c>
      <c r="M9" s="352">
        <v>2.9347839267296581E-3</v>
      </c>
      <c r="N9" s="10"/>
    </row>
    <row r="10" spans="1:21" x14ac:dyDescent="0.2">
      <c r="A10" s="204" t="s">
        <v>7</v>
      </c>
      <c r="B10" s="188">
        <v>0</v>
      </c>
      <c r="C10" s="225">
        <v>0</v>
      </c>
      <c r="D10" s="189">
        <v>0</v>
      </c>
      <c r="E10" s="225">
        <v>0</v>
      </c>
      <c r="F10" s="189">
        <v>0</v>
      </c>
      <c r="G10" s="226">
        <v>0</v>
      </c>
      <c r="H10" s="188">
        <v>0</v>
      </c>
      <c r="I10" s="225">
        <v>0</v>
      </c>
      <c r="J10" s="189">
        <v>0</v>
      </c>
      <c r="K10" s="225">
        <v>0</v>
      </c>
      <c r="L10" s="189">
        <v>0</v>
      </c>
      <c r="M10" s="225">
        <v>0</v>
      </c>
      <c r="N10" s="83"/>
      <c r="O10" s="92"/>
    </row>
    <row r="11" spans="1:21" x14ac:dyDescent="0.2">
      <c r="A11" s="204" t="s">
        <v>20</v>
      </c>
      <c r="B11" s="188">
        <v>147.94</v>
      </c>
      <c r="C11" s="225">
        <v>1.4720351139180457E-2</v>
      </c>
      <c r="D11" s="191">
        <v>147.94</v>
      </c>
      <c r="E11" s="225">
        <v>1.4720351139180457E-2</v>
      </c>
      <c r="F11" s="191">
        <v>147.94</v>
      </c>
      <c r="G11" s="226">
        <v>1.4720351139180457E-2</v>
      </c>
      <c r="H11" s="188">
        <v>4311.1940000000004</v>
      </c>
      <c r="I11" s="225">
        <v>1.5470088909629823E-3</v>
      </c>
      <c r="J11" s="191">
        <v>7743.5889999999999</v>
      </c>
      <c r="K11" s="225">
        <v>3.5124234770856607E-3</v>
      </c>
      <c r="L11" s="191">
        <v>5882.5649999999996</v>
      </c>
      <c r="M11" s="225">
        <v>2.6435466006323439E-3</v>
      </c>
      <c r="N11" s="83"/>
      <c r="O11" s="92"/>
    </row>
    <row r="12" spans="1:21" x14ac:dyDescent="0.2">
      <c r="A12" s="204" t="s">
        <v>21</v>
      </c>
      <c r="B12" s="188">
        <v>0</v>
      </c>
      <c r="C12" s="225">
        <v>0</v>
      </c>
      <c r="D12" s="191">
        <v>0</v>
      </c>
      <c r="E12" s="225">
        <v>0</v>
      </c>
      <c r="F12" s="191">
        <v>0</v>
      </c>
      <c r="G12" s="226">
        <v>0</v>
      </c>
      <c r="H12" s="188">
        <v>0</v>
      </c>
      <c r="I12" s="225">
        <v>0</v>
      </c>
      <c r="J12" s="191">
        <v>0</v>
      </c>
      <c r="K12" s="225">
        <v>0</v>
      </c>
      <c r="L12" s="191">
        <v>0</v>
      </c>
      <c r="M12" s="225">
        <v>0</v>
      </c>
      <c r="N12" s="83"/>
      <c r="O12" s="92"/>
    </row>
    <row r="13" spans="1:21" x14ac:dyDescent="0.2">
      <c r="A13" s="204" t="s">
        <v>22</v>
      </c>
      <c r="B13" s="188">
        <v>19.375999999999994</v>
      </c>
      <c r="C13" s="225">
        <v>1.9956761722898061E-2</v>
      </c>
      <c r="D13" s="191">
        <v>19.638999999999996</v>
      </c>
      <c r="E13" s="225">
        <v>2.0201095481780548E-2</v>
      </c>
      <c r="F13" s="191">
        <v>19.638999999999996</v>
      </c>
      <c r="G13" s="226">
        <v>2.018898842260871E-2</v>
      </c>
      <c r="H13" s="188">
        <v>6535.0379999999986</v>
      </c>
      <c r="I13" s="225">
        <v>1.9617816182857715E-2</v>
      </c>
      <c r="J13" s="191">
        <v>6294.9900000000007</v>
      </c>
      <c r="K13" s="225">
        <v>2.0144421877998281E-2</v>
      </c>
      <c r="L13" s="191">
        <v>5229.3450000000012</v>
      </c>
      <c r="M13" s="225">
        <v>1.9017165086686577E-2</v>
      </c>
      <c r="N13" s="83"/>
      <c r="O13" s="92"/>
    </row>
    <row r="14" spans="1:21" x14ac:dyDescent="0.2">
      <c r="A14" s="204" t="s">
        <v>43</v>
      </c>
      <c r="B14" s="188">
        <v>11.205999999999998</v>
      </c>
      <c r="C14" s="225">
        <v>1.0252949111308748E-2</v>
      </c>
      <c r="D14" s="191">
        <v>11.205999999999998</v>
      </c>
      <c r="E14" s="225">
        <v>1.0256280431858042E-2</v>
      </c>
      <c r="F14" s="191">
        <v>11.205999999999998</v>
      </c>
      <c r="G14" s="226">
        <v>1.0271698337140726E-2</v>
      </c>
      <c r="H14" s="188">
        <v>3557.3749999999995</v>
      </c>
      <c r="I14" s="225">
        <v>1.9215741180826248E-2</v>
      </c>
      <c r="J14" s="191">
        <v>4170.4319999999998</v>
      </c>
      <c r="K14" s="225">
        <v>1.5944104612771005E-2</v>
      </c>
      <c r="L14" s="191">
        <v>3480.518</v>
      </c>
      <c r="M14" s="225">
        <v>2.0286111671130397E-2</v>
      </c>
      <c r="N14" s="83"/>
      <c r="O14" s="92"/>
    </row>
    <row r="15" spans="1:21" x14ac:dyDescent="0.2">
      <c r="A15" s="204" t="s">
        <v>44</v>
      </c>
      <c r="B15" s="188">
        <v>0</v>
      </c>
      <c r="C15" s="225">
        <v>0</v>
      </c>
      <c r="D15" s="191">
        <v>0</v>
      </c>
      <c r="E15" s="225">
        <v>0</v>
      </c>
      <c r="F15" s="191">
        <v>0</v>
      </c>
      <c r="G15" s="226">
        <v>0</v>
      </c>
      <c r="H15" s="188">
        <v>0</v>
      </c>
      <c r="I15" s="225">
        <v>0</v>
      </c>
      <c r="J15" s="191">
        <v>0</v>
      </c>
      <c r="K15" s="225">
        <v>0</v>
      </c>
      <c r="L15" s="191">
        <v>0</v>
      </c>
      <c r="M15" s="225">
        <v>0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45</v>
      </c>
      <c r="B16" s="188">
        <v>0</v>
      </c>
      <c r="C16" s="225">
        <v>0</v>
      </c>
      <c r="D16" s="191">
        <v>0</v>
      </c>
      <c r="E16" s="227">
        <v>0</v>
      </c>
      <c r="F16" s="191">
        <v>0</v>
      </c>
      <c r="G16" s="228">
        <v>0</v>
      </c>
      <c r="H16" s="188">
        <v>0</v>
      </c>
      <c r="I16" s="225">
        <v>0</v>
      </c>
      <c r="J16" s="191">
        <v>0</v>
      </c>
      <c r="K16" s="227">
        <v>0</v>
      </c>
      <c r="L16" s="191">
        <v>0</v>
      </c>
      <c r="M16" s="227">
        <v>0</v>
      </c>
      <c r="N16" s="83"/>
      <c r="O16" s="92"/>
      <c r="P16" s="63"/>
      <c r="Q16" s="78"/>
      <c r="R16" s="55"/>
      <c r="S16" s="55"/>
      <c r="T16" s="55"/>
      <c r="U16" s="55"/>
    </row>
    <row r="17" spans="1:21" x14ac:dyDescent="0.2">
      <c r="A17" s="282" t="s">
        <v>46</v>
      </c>
      <c r="B17" s="188">
        <v>21.38311000000003</v>
      </c>
      <c r="C17" s="225">
        <v>1.0322111008990076E-2</v>
      </c>
      <c r="D17" s="189">
        <v>21.273620000000026</v>
      </c>
      <c r="E17" s="227">
        <v>1.0290935864865581E-2</v>
      </c>
      <c r="F17" s="189">
        <v>20.986770000000032</v>
      </c>
      <c r="G17" s="228">
        <v>1.0191090256600073E-2</v>
      </c>
      <c r="H17" s="188">
        <v>2204.8819999999996</v>
      </c>
      <c r="I17" s="225">
        <v>9.3768861760098274E-3</v>
      </c>
      <c r="J17" s="189">
        <v>2367.6669999999963</v>
      </c>
      <c r="K17" s="227">
        <v>9.4380783908211054E-3</v>
      </c>
      <c r="L17" s="189">
        <v>2902.8919999999998</v>
      </c>
      <c r="M17" s="227">
        <v>9.1088656885219728E-3</v>
      </c>
      <c r="N17" s="83"/>
      <c r="O17" s="92"/>
      <c r="P17" s="63"/>
      <c r="Q17" s="78"/>
      <c r="R17" s="55"/>
      <c r="S17" s="55"/>
      <c r="T17" s="55"/>
      <c r="U17" s="55"/>
    </row>
    <row r="18" spans="1:21" x14ac:dyDescent="0.2">
      <c r="A18" s="256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6"/>
      <c r="M18" s="76" t="s">
        <v>412</v>
      </c>
      <c r="N18" s="84"/>
      <c r="O18" s="76"/>
    </row>
    <row r="19" spans="1:21" x14ac:dyDescent="0.2">
      <c r="A19" s="234"/>
      <c r="B19" s="507" t="s">
        <v>242</v>
      </c>
      <c r="C19" s="508"/>
      <c r="D19" s="508"/>
      <c r="E19" s="508"/>
      <c r="F19" s="508"/>
      <c r="G19" s="508"/>
      <c r="H19" s="22"/>
      <c r="I19" s="22"/>
      <c r="J19" s="22"/>
      <c r="K19" s="22"/>
      <c r="L19" s="22"/>
      <c r="M19" s="22"/>
      <c r="N19" s="85"/>
      <c r="O19" s="75"/>
      <c r="P19" s="96"/>
      <c r="Q19" s="78"/>
      <c r="R19" s="23"/>
      <c r="S19" s="23"/>
      <c r="T19" s="23"/>
    </row>
    <row r="20" spans="1:21" x14ac:dyDescent="0.2">
      <c r="A20" s="235"/>
      <c r="B20" s="509" t="s">
        <v>5</v>
      </c>
      <c r="C20" s="510"/>
      <c r="D20" s="510"/>
      <c r="E20" s="510"/>
      <c r="F20" s="510"/>
      <c r="G20" s="510"/>
      <c r="H20" s="85" t="str">
        <f>A25</f>
        <v>VO z vvn</v>
      </c>
      <c r="I20" s="93">
        <f>(B25+D25+F25)/'6.1, 6.2'!B25</f>
        <v>1.5042772601036113E-2</v>
      </c>
      <c r="J20" s="94" t="str">
        <f>A10</f>
        <v>JE</v>
      </c>
      <c r="K20" s="83">
        <f t="shared" ref="K20:K27" si="0">H10+J10+L10</f>
        <v>0</v>
      </c>
      <c r="L20" s="94" t="str">
        <f>A10</f>
        <v>JE</v>
      </c>
      <c r="M20" s="92">
        <f>K20/'6.1, 6.2'!B5</f>
        <v>0</v>
      </c>
      <c r="N20" s="85"/>
      <c r="O20" s="75"/>
      <c r="P20" s="96"/>
      <c r="Q20" s="78"/>
      <c r="R20" s="23"/>
      <c r="S20" s="23"/>
      <c r="T20" s="23"/>
    </row>
    <row r="21" spans="1:21" x14ac:dyDescent="0.2">
      <c r="A21" s="236"/>
      <c r="B21" s="511" t="s">
        <v>63</v>
      </c>
      <c r="C21" s="512"/>
      <c r="D21" s="512" t="s">
        <v>64</v>
      </c>
      <c r="E21" s="512"/>
      <c r="F21" s="512" t="s">
        <v>65</v>
      </c>
      <c r="G21" s="512"/>
      <c r="H21" s="85" t="str">
        <f>A26</f>
        <v>VO z vn</v>
      </c>
      <c r="I21" s="93">
        <f>(B26+D26+F26)/'6.1, 6.2'!C25</f>
        <v>0.12274220688827489</v>
      </c>
      <c r="J21" s="94" t="str">
        <f t="shared" ref="J21:J27" si="1">A11</f>
        <v>PE</v>
      </c>
      <c r="K21" s="83">
        <f t="shared" si="0"/>
        <v>17937.347999999998</v>
      </c>
      <c r="L21" s="94" t="str">
        <f t="shared" ref="L21:L27" si="2">A11</f>
        <v>PE</v>
      </c>
      <c r="M21" s="92">
        <f>K21/'6.1, 6.2'!C5</f>
        <v>2.4855412984129644E-3</v>
      </c>
      <c r="N21" s="85"/>
      <c r="O21" s="75"/>
      <c r="P21" s="96"/>
      <c r="Q21" s="78"/>
      <c r="R21" s="82"/>
      <c r="S21" s="82"/>
      <c r="T21" s="82"/>
    </row>
    <row r="22" spans="1:21" x14ac:dyDescent="0.2">
      <c r="A22" s="237"/>
      <c r="B22" s="231" t="s">
        <v>218</v>
      </c>
      <c r="C22" s="232" t="s">
        <v>217</v>
      </c>
      <c r="D22" s="232" t="s">
        <v>218</v>
      </c>
      <c r="E22" s="232" t="s">
        <v>217</v>
      </c>
      <c r="F22" s="232" t="s">
        <v>218</v>
      </c>
      <c r="G22" s="232" t="s">
        <v>217</v>
      </c>
      <c r="H22" s="85" t="str">
        <f>A27</f>
        <v>MOP</v>
      </c>
      <c r="I22" s="93">
        <f>(B27+D27+F27)/'6.1, 6.2'!D25</f>
        <v>0.1387687115219956</v>
      </c>
      <c r="J22" s="94" t="str">
        <f t="shared" si="1"/>
        <v>PPE</v>
      </c>
      <c r="K22" s="83">
        <f t="shared" si="0"/>
        <v>0</v>
      </c>
      <c r="L22" s="94" t="str">
        <f t="shared" si="2"/>
        <v>PPE</v>
      </c>
      <c r="M22" s="92">
        <f>K22/'6.1, 6.2'!D5</f>
        <v>0</v>
      </c>
      <c r="N22" s="85"/>
      <c r="O22" s="75"/>
      <c r="P22" s="96"/>
      <c r="Q22" s="78"/>
      <c r="R22" s="23"/>
      <c r="S22" s="23"/>
      <c r="T22" s="23"/>
    </row>
    <row r="23" spans="1:21" x14ac:dyDescent="0.2">
      <c r="A23" s="502" t="s">
        <v>53</v>
      </c>
      <c r="B23" s="504">
        <f>SUM(B24,D24,F24)</f>
        <v>1351579.378</v>
      </c>
      <c r="C23" s="504"/>
      <c r="D23" s="504"/>
      <c r="E23" s="504"/>
      <c r="F23" s="504"/>
      <c r="G23" s="504"/>
      <c r="H23" s="85" t="str">
        <f>A28</f>
        <v>MOO</v>
      </c>
      <c r="I23" s="93">
        <f>(B28+D28+F28)/'6.1, 6.2'!E25</f>
        <v>9.6639836025298506E-2</v>
      </c>
      <c r="J23" s="94" t="str">
        <f t="shared" si="1"/>
        <v>PSE</v>
      </c>
      <c r="K23" s="83">
        <f t="shared" si="0"/>
        <v>18059.373</v>
      </c>
      <c r="L23" s="94" t="str">
        <f t="shared" si="2"/>
        <v>PSE</v>
      </c>
      <c r="M23" s="92">
        <f>K23/'6.1, 6.2'!E5</f>
        <v>1.9617157233470933E-2</v>
      </c>
      <c r="N23" s="85"/>
      <c r="O23" s="75"/>
      <c r="P23" s="96"/>
      <c r="Q23" s="78"/>
      <c r="R23" s="23"/>
      <c r="S23" s="23"/>
      <c r="T23" s="23"/>
    </row>
    <row r="24" spans="1:21" x14ac:dyDescent="0.2">
      <c r="A24" s="503"/>
      <c r="B24" s="351">
        <f>SUM(B25:B28)</f>
        <v>457998.97500000003</v>
      </c>
      <c r="C24" s="355">
        <v>9.8507796303422934E-2</v>
      </c>
      <c r="D24" s="353">
        <f>SUM(D25:D28)</f>
        <v>447681.10400000005</v>
      </c>
      <c r="E24" s="355">
        <v>9.9798393675473246E-2</v>
      </c>
      <c r="F24" s="353">
        <f>SUM(F25:F28)</f>
        <v>445899.299</v>
      </c>
      <c r="G24" s="355">
        <v>0.10594230853313825</v>
      </c>
      <c r="H24" s="75"/>
      <c r="I24" s="75"/>
      <c r="J24" s="94" t="str">
        <f t="shared" si="1"/>
        <v>VE</v>
      </c>
      <c r="K24" s="83">
        <f t="shared" si="0"/>
        <v>11208.324999999999</v>
      </c>
      <c r="L24" s="94" t="str">
        <f t="shared" si="2"/>
        <v>VE</v>
      </c>
      <c r="M24" s="92">
        <f>K24/'6.1, 6.2'!F5</f>
        <v>1.8128662575511056E-2</v>
      </c>
      <c r="N24" s="85"/>
      <c r="O24" s="75"/>
      <c r="P24" s="96"/>
      <c r="Q24" s="78"/>
      <c r="R24" s="81"/>
      <c r="S24" s="82"/>
      <c r="T24" s="82"/>
    </row>
    <row r="25" spans="1:21" x14ac:dyDescent="0.2">
      <c r="A25" s="178" t="s">
        <v>8</v>
      </c>
      <c r="B25" s="188">
        <v>9352.8529999999992</v>
      </c>
      <c r="C25" s="225">
        <v>1.4569806567799718E-2</v>
      </c>
      <c r="D25" s="189">
        <v>10869.418</v>
      </c>
      <c r="E25" s="225">
        <v>1.576959929049427E-2</v>
      </c>
      <c r="F25" s="189">
        <v>9810.6849999999995</v>
      </c>
      <c r="G25" s="225">
        <v>1.4746123298049625E-2</v>
      </c>
      <c r="H25" s="75"/>
      <c r="I25" s="75"/>
      <c r="J25" s="94" t="str">
        <f t="shared" si="1"/>
        <v>PVE</v>
      </c>
      <c r="K25" s="83">
        <f t="shared" si="0"/>
        <v>0</v>
      </c>
      <c r="L25" s="94" t="str">
        <f t="shared" si="2"/>
        <v>PVE</v>
      </c>
      <c r="M25" s="92">
        <f>K25/'6.1, 6.2'!G5</f>
        <v>0</v>
      </c>
      <c r="N25" s="85"/>
      <c r="O25" s="93"/>
      <c r="T25" s="76"/>
    </row>
    <row r="26" spans="1:21" x14ac:dyDescent="0.2">
      <c r="A26" s="178" t="s">
        <v>9</v>
      </c>
      <c r="B26" s="188">
        <v>226220.11600000001</v>
      </c>
      <c r="C26" s="225">
        <v>0.11968525591533294</v>
      </c>
      <c r="D26" s="191">
        <v>233492.122</v>
      </c>
      <c r="E26" s="225">
        <v>0.12068020072747787</v>
      </c>
      <c r="F26" s="191">
        <v>255011.06400000001</v>
      </c>
      <c r="G26" s="225">
        <v>0.12763080035423971</v>
      </c>
      <c r="H26" s="75"/>
      <c r="I26" s="75"/>
      <c r="J26" s="94" t="str">
        <f t="shared" si="1"/>
        <v>VTE</v>
      </c>
      <c r="K26" s="83">
        <f t="shared" si="0"/>
        <v>0</v>
      </c>
      <c r="L26" s="94" t="str">
        <f t="shared" si="2"/>
        <v>VTE</v>
      </c>
      <c r="M26" s="92">
        <f>K26/'6.1, 6.2'!H5</f>
        <v>0</v>
      </c>
      <c r="N26" s="85"/>
      <c r="O26" s="93"/>
    </row>
    <row r="27" spans="1:21" x14ac:dyDescent="0.2">
      <c r="A27" s="178" t="s">
        <v>138</v>
      </c>
      <c r="B27" s="188">
        <v>88300</v>
      </c>
      <c r="C27" s="225">
        <v>0.14108042806890497</v>
      </c>
      <c r="D27" s="191">
        <v>79300</v>
      </c>
      <c r="E27" s="227">
        <v>0.13511192170730374</v>
      </c>
      <c r="F27" s="191">
        <v>72600</v>
      </c>
      <c r="G27" s="227">
        <v>0.14011851875392695</v>
      </c>
      <c r="H27" s="75"/>
      <c r="I27" s="75"/>
      <c r="J27" s="94" t="str">
        <f t="shared" si="1"/>
        <v>FVE</v>
      </c>
      <c r="K27" s="83">
        <f t="shared" si="0"/>
        <v>7475.4409999999953</v>
      </c>
      <c r="L27" s="94" t="str">
        <f t="shared" si="2"/>
        <v>FVE</v>
      </c>
      <c r="M27" s="92">
        <f>K27/'6.1, 6.2'!I5</f>
        <v>9.2898165802671705E-3</v>
      </c>
      <c r="N27" s="85"/>
      <c r="O27" s="93"/>
    </row>
    <row r="28" spans="1:21" x14ac:dyDescent="0.2">
      <c r="A28" s="178" t="s">
        <v>136</v>
      </c>
      <c r="B28" s="188">
        <v>134126.00599999999</v>
      </c>
      <c r="C28" s="225">
        <v>8.9931471541589522E-2</v>
      </c>
      <c r="D28" s="189">
        <v>124019.564</v>
      </c>
      <c r="E28" s="227">
        <v>9.728021455035854E-2</v>
      </c>
      <c r="F28" s="189">
        <v>108477.55</v>
      </c>
      <c r="G28" s="227">
        <v>0.10558329827950946</v>
      </c>
      <c r="H28" s="75"/>
      <c r="I28" s="75"/>
      <c r="J28" s="75"/>
      <c r="K28" s="75"/>
      <c r="L28" s="75"/>
      <c r="M28" s="75"/>
      <c r="N28" s="85"/>
      <c r="O28" s="93"/>
    </row>
    <row r="29" spans="1:21" x14ac:dyDescent="0.2">
      <c r="A29" s="63"/>
      <c r="B29" s="63"/>
      <c r="C29" s="78"/>
      <c r="D29" s="55"/>
      <c r="E29" s="55"/>
      <c r="F29" s="55"/>
      <c r="G29" s="76" t="s">
        <v>416</v>
      </c>
      <c r="H29" s="75"/>
      <c r="I29" s="75"/>
      <c r="J29" s="75"/>
      <c r="K29" s="75"/>
      <c r="L29" s="75"/>
      <c r="M29" s="75"/>
    </row>
    <row r="30" spans="1:21" x14ac:dyDescent="0.2">
      <c r="H30" s="75"/>
      <c r="I30" s="75"/>
      <c r="J30" s="75"/>
      <c r="K30" s="75"/>
      <c r="L30" s="75"/>
      <c r="M30" s="75"/>
    </row>
    <row r="31" spans="1:21" x14ac:dyDescent="0.2">
      <c r="J31" s="94"/>
      <c r="K31" s="94" t="str">
        <f>H6</f>
        <v>Duben</v>
      </c>
      <c r="L31" s="94" t="str">
        <f>J6</f>
        <v>Květen</v>
      </c>
      <c r="M31" s="94" t="str">
        <f>L6</f>
        <v>Červen</v>
      </c>
    </row>
    <row r="32" spans="1:21" x14ac:dyDescent="0.2">
      <c r="H32" s="94" t="str">
        <f t="shared" ref="H32:H39" si="3">A10</f>
        <v>JE</v>
      </c>
      <c r="I32" s="95">
        <f t="shared" ref="I32:I39" si="4">G10</f>
        <v>0</v>
      </c>
      <c r="J32" s="94" t="str">
        <f t="shared" ref="J32:J39" si="5">A10</f>
        <v>JE</v>
      </c>
      <c r="K32" s="77">
        <f t="shared" ref="K32:K39" si="6">H10</f>
        <v>0</v>
      </c>
      <c r="L32" s="77">
        <f t="shared" ref="L32:L39" si="7">J10</f>
        <v>0</v>
      </c>
      <c r="M32" s="77">
        <f t="shared" ref="M32:M39" si="8">L10</f>
        <v>0</v>
      </c>
    </row>
    <row r="33" spans="8:13" ht="12.75" customHeight="1" x14ac:dyDescent="0.2">
      <c r="H33" s="94" t="str">
        <f t="shared" si="3"/>
        <v>PE</v>
      </c>
      <c r="I33" s="95">
        <f t="shared" si="4"/>
        <v>1.4720351139180457E-2</v>
      </c>
      <c r="J33" s="94" t="str">
        <f t="shared" si="5"/>
        <v>PE</v>
      </c>
      <c r="K33" s="77">
        <f t="shared" si="6"/>
        <v>4311.1940000000004</v>
      </c>
      <c r="L33" s="77">
        <f t="shared" si="7"/>
        <v>7743.5889999999999</v>
      </c>
      <c r="M33" s="77">
        <f t="shared" si="8"/>
        <v>5882.5649999999996</v>
      </c>
    </row>
    <row r="34" spans="8:13" x14ac:dyDescent="0.2">
      <c r="H34" s="94" t="str">
        <f t="shared" si="3"/>
        <v>PPE</v>
      </c>
      <c r="I34" s="95">
        <f t="shared" si="4"/>
        <v>0</v>
      </c>
      <c r="J34" s="94" t="str">
        <f t="shared" si="5"/>
        <v>PPE</v>
      </c>
      <c r="K34" s="77">
        <f t="shared" si="6"/>
        <v>0</v>
      </c>
      <c r="L34" s="77">
        <f t="shared" si="7"/>
        <v>0</v>
      </c>
      <c r="M34" s="77">
        <f t="shared" si="8"/>
        <v>0</v>
      </c>
    </row>
    <row r="35" spans="8:13" ht="13.5" customHeight="1" x14ac:dyDescent="0.2">
      <c r="H35" s="94" t="str">
        <f t="shared" si="3"/>
        <v>PSE</v>
      </c>
      <c r="I35" s="95">
        <f t="shared" si="4"/>
        <v>2.018898842260871E-2</v>
      </c>
      <c r="J35" s="94" t="str">
        <f t="shared" si="5"/>
        <v>PSE</v>
      </c>
      <c r="K35" s="77">
        <f t="shared" si="6"/>
        <v>6535.0379999999986</v>
      </c>
      <c r="L35" s="77">
        <f t="shared" si="7"/>
        <v>6294.9900000000007</v>
      </c>
      <c r="M35" s="77">
        <f t="shared" si="8"/>
        <v>5229.3450000000012</v>
      </c>
    </row>
    <row r="36" spans="8:13" ht="12.75" customHeight="1" x14ac:dyDescent="0.2">
      <c r="H36" s="94" t="str">
        <f t="shared" si="3"/>
        <v>VE</v>
      </c>
      <c r="I36" s="95">
        <f t="shared" si="4"/>
        <v>1.0271698337140726E-2</v>
      </c>
      <c r="J36" s="94" t="str">
        <f t="shared" si="5"/>
        <v>VE</v>
      </c>
      <c r="K36" s="77">
        <f t="shared" si="6"/>
        <v>3557.3749999999995</v>
      </c>
      <c r="L36" s="77">
        <f t="shared" si="7"/>
        <v>4170.4319999999998</v>
      </c>
      <c r="M36" s="77">
        <f t="shared" si="8"/>
        <v>3480.518</v>
      </c>
    </row>
    <row r="37" spans="8:13" ht="12.75" customHeight="1" x14ac:dyDescent="0.2">
      <c r="H37" s="94" t="str">
        <f t="shared" si="3"/>
        <v>PVE</v>
      </c>
      <c r="I37" s="95">
        <f t="shared" si="4"/>
        <v>0</v>
      </c>
      <c r="J37" s="94" t="str">
        <f t="shared" si="5"/>
        <v>PVE</v>
      </c>
      <c r="K37" s="77">
        <f t="shared" si="6"/>
        <v>0</v>
      </c>
      <c r="L37" s="77">
        <f t="shared" si="7"/>
        <v>0</v>
      </c>
      <c r="M37" s="77">
        <f t="shared" si="8"/>
        <v>0</v>
      </c>
    </row>
    <row r="38" spans="8:13" ht="12.75" customHeight="1" x14ac:dyDescent="0.2">
      <c r="H38" s="94" t="str">
        <f t="shared" si="3"/>
        <v>VTE</v>
      </c>
      <c r="I38" s="95">
        <f t="shared" si="4"/>
        <v>0</v>
      </c>
      <c r="J38" s="94" t="str">
        <f t="shared" si="5"/>
        <v>VTE</v>
      </c>
      <c r="K38" s="77">
        <f t="shared" si="6"/>
        <v>0</v>
      </c>
      <c r="L38" s="77">
        <f t="shared" si="7"/>
        <v>0</v>
      </c>
      <c r="M38" s="77">
        <f t="shared" si="8"/>
        <v>0</v>
      </c>
    </row>
    <row r="39" spans="8:13" ht="12.75" customHeight="1" x14ac:dyDescent="0.2">
      <c r="H39" s="94" t="str">
        <f t="shared" si="3"/>
        <v>FVE</v>
      </c>
      <c r="I39" s="95">
        <f t="shared" si="4"/>
        <v>1.0191090256600073E-2</v>
      </c>
      <c r="J39" s="94" t="str">
        <f t="shared" si="5"/>
        <v>FVE</v>
      </c>
      <c r="K39" s="77">
        <f t="shared" si="6"/>
        <v>2204.8819999999996</v>
      </c>
      <c r="L39" s="77">
        <f t="shared" si="7"/>
        <v>2367.6669999999963</v>
      </c>
      <c r="M39" s="77">
        <f t="shared" si="8"/>
        <v>2902.8919999999998</v>
      </c>
    </row>
  </sheetData>
  <mergeCells count="20"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K48"/>
  <sheetViews>
    <sheetView showGridLines="0" zoomScaleNormal="100" zoomScaleSheetLayoutView="115" workbookViewId="0"/>
  </sheetViews>
  <sheetFormatPr defaultColWidth="9.140625" defaultRowHeight="12" x14ac:dyDescent="0.2"/>
  <cols>
    <col min="1" max="1" width="4.7109375" style="9" customWidth="1"/>
    <col min="2" max="6" width="9.140625" style="9"/>
    <col min="7" max="7" width="9.140625" style="9" customWidth="1"/>
    <col min="8" max="8" width="9.140625" style="34" customWidth="1"/>
    <col min="9" max="9" width="9.140625" style="9" customWidth="1"/>
    <col min="10" max="10" width="12.28515625" style="9" customWidth="1"/>
    <col min="11" max="11" width="9.140625" style="9" customWidth="1"/>
    <col min="12" max="16384" width="9.140625" style="9"/>
  </cols>
  <sheetData>
    <row r="1" spans="1:11" ht="18.75" x14ac:dyDescent="0.2">
      <c r="A1" s="127" t="s">
        <v>174</v>
      </c>
    </row>
    <row r="2" spans="1:11" ht="6" customHeight="1" x14ac:dyDescent="0.2">
      <c r="A2" s="33"/>
      <c r="B2" s="33"/>
      <c r="C2" s="33"/>
      <c r="D2" s="33"/>
      <c r="E2" s="33"/>
      <c r="F2" s="33"/>
      <c r="G2" s="33"/>
      <c r="H2" s="35"/>
      <c r="I2" s="33"/>
    </row>
    <row r="3" spans="1:11" s="2" customFormat="1" ht="15" x14ac:dyDescent="0.25">
      <c r="A3" s="291" t="s">
        <v>269</v>
      </c>
      <c r="B3" s="292" t="s">
        <v>109</v>
      </c>
      <c r="C3" s="48"/>
      <c r="D3" s="48"/>
      <c r="E3" s="48"/>
      <c r="F3" s="48"/>
      <c r="G3" s="48"/>
      <c r="H3" s="293"/>
      <c r="I3" s="294"/>
      <c r="J3" s="295"/>
      <c r="K3" s="348">
        <v>4</v>
      </c>
    </row>
    <row r="4" spans="1:11" s="2" customFormat="1" ht="15" x14ac:dyDescent="0.25">
      <c r="A4" s="291" t="s">
        <v>270</v>
      </c>
      <c r="B4" s="292" t="s">
        <v>346</v>
      </c>
      <c r="C4" s="48"/>
      <c r="D4" s="48"/>
      <c r="E4" s="48"/>
      <c r="F4" s="48"/>
      <c r="G4" s="48"/>
      <c r="H4" s="293"/>
      <c r="I4" s="294"/>
      <c r="J4" s="295"/>
      <c r="K4" s="348">
        <v>6</v>
      </c>
    </row>
    <row r="5" spans="1:11" s="2" customFormat="1" ht="15" x14ac:dyDescent="0.25">
      <c r="A5" s="296" t="s">
        <v>271</v>
      </c>
      <c r="B5" s="296" t="s">
        <v>272</v>
      </c>
      <c r="C5" s="48"/>
      <c r="D5" s="48"/>
      <c r="E5" s="48"/>
      <c r="F5" s="48"/>
      <c r="G5" s="48"/>
      <c r="H5" s="293"/>
      <c r="I5" s="294"/>
      <c r="J5" s="295"/>
      <c r="K5" s="348">
        <v>7</v>
      </c>
    </row>
    <row r="6" spans="1:11" s="2" customFormat="1" ht="15" x14ac:dyDescent="0.25">
      <c r="A6" s="297" t="s">
        <v>276</v>
      </c>
      <c r="B6" s="298" t="s">
        <v>273</v>
      </c>
      <c r="C6" s="49"/>
      <c r="D6" s="48"/>
      <c r="E6" s="294"/>
      <c r="F6" s="294"/>
      <c r="G6" s="294"/>
      <c r="H6" s="48"/>
      <c r="I6" s="294"/>
      <c r="J6" s="48"/>
      <c r="K6" s="349">
        <v>7</v>
      </c>
    </row>
    <row r="7" spans="1:11" s="2" customFormat="1" ht="15" x14ac:dyDescent="0.25">
      <c r="A7" s="297" t="s">
        <v>277</v>
      </c>
      <c r="B7" s="298" t="s">
        <v>274</v>
      </c>
      <c r="C7" s="49"/>
      <c r="D7" s="48"/>
      <c r="E7" s="294"/>
      <c r="F7" s="294"/>
      <c r="G7" s="294"/>
      <c r="H7" s="48"/>
      <c r="I7" s="294"/>
      <c r="J7" s="48"/>
      <c r="K7" s="349">
        <v>8</v>
      </c>
    </row>
    <row r="8" spans="1:11" s="2" customFormat="1" ht="15" x14ac:dyDescent="0.25">
      <c r="A8" s="296" t="s">
        <v>275</v>
      </c>
      <c r="B8" s="296" t="s">
        <v>279</v>
      </c>
      <c r="C8" s="49"/>
      <c r="D8" s="48"/>
      <c r="E8" s="294"/>
      <c r="F8" s="294"/>
      <c r="G8" s="294"/>
      <c r="H8" s="48"/>
      <c r="I8" s="294"/>
      <c r="J8" s="48"/>
      <c r="K8" s="348">
        <v>9</v>
      </c>
    </row>
    <row r="9" spans="1:11" s="2" customFormat="1" ht="15" x14ac:dyDescent="0.25">
      <c r="A9" s="297" t="s">
        <v>280</v>
      </c>
      <c r="B9" s="299" t="s">
        <v>390</v>
      </c>
      <c r="C9" s="49"/>
      <c r="D9" s="48"/>
      <c r="E9" s="294"/>
      <c r="F9" s="294"/>
      <c r="G9" s="294"/>
      <c r="H9" s="48"/>
      <c r="I9" s="294"/>
      <c r="J9" s="48"/>
      <c r="K9" s="349">
        <v>9</v>
      </c>
    </row>
    <row r="10" spans="1:11" s="2" customFormat="1" ht="15" x14ac:dyDescent="0.25">
      <c r="A10" s="297" t="s">
        <v>281</v>
      </c>
      <c r="B10" s="299" t="s">
        <v>393</v>
      </c>
      <c r="C10" s="49"/>
      <c r="D10" s="49"/>
      <c r="E10" s="294"/>
      <c r="F10" s="294"/>
      <c r="G10" s="294"/>
      <c r="H10" s="48"/>
      <c r="I10" s="294"/>
      <c r="J10" s="48"/>
      <c r="K10" s="349">
        <v>10</v>
      </c>
    </row>
    <row r="11" spans="1:11" s="2" customFormat="1" ht="15" x14ac:dyDescent="0.25">
      <c r="A11" s="297" t="s">
        <v>282</v>
      </c>
      <c r="B11" s="299" t="s">
        <v>347</v>
      </c>
      <c r="C11" s="49"/>
      <c r="D11" s="49"/>
      <c r="E11" s="294"/>
      <c r="F11" s="294"/>
      <c r="G11" s="294"/>
      <c r="H11" s="48"/>
      <c r="I11" s="294"/>
      <c r="J11" s="48"/>
      <c r="K11" s="349">
        <v>11</v>
      </c>
    </row>
    <row r="12" spans="1:11" s="2" customFormat="1" ht="15" x14ac:dyDescent="0.25">
      <c r="A12" s="297" t="s">
        <v>283</v>
      </c>
      <c r="B12" s="299" t="s">
        <v>392</v>
      </c>
      <c r="C12" s="49"/>
      <c r="D12" s="49"/>
      <c r="E12" s="294"/>
      <c r="F12" s="294"/>
      <c r="G12" s="294"/>
      <c r="H12" s="48"/>
      <c r="I12" s="294"/>
      <c r="J12" s="48"/>
      <c r="K12" s="349">
        <v>12</v>
      </c>
    </row>
    <row r="13" spans="1:11" s="2" customFormat="1" ht="15" x14ac:dyDescent="0.25">
      <c r="A13" s="297" t="s">
        <v>284</v>
      </c>
      <c r="B13" s="299" t="s">
        <v>391</v>
      </c>
      <c r="C13" s="49"/>
      <c r="D13" s="300"/>
      <c r="E13" s="294"/>
      <c r="F13" s="294"/>
      <c r="G13" s="294"/>
      <c r="H13" s="48"/>
      <c r="I13" s="294"/>
      <c r="J13" s="48"/>
      <c r="K13" s="349">
        <v>13</v>
      </c>
    </row>
    <row r="14" spans="1:11" s="2" customFormat="1" ht="15" x14ac:dyDescent="0.25">
      <c r="A14" s="297" t="s">
        <v>285</v>
      </c>
      <c r="B14" s="299" t="s">
        <v>348</v>
      </c>
      <c r="C14" s="49"/>
      <c r="D14" s="49"/>
      <c r="E14" s="294"/>
      <c r="F14" s="294"/>
      <c r="G14" s="294"/>
      <c r="H14" s="48"/>
      <c r="I14" s="294"/>
      <c r="J14" s="48"/>
      <c r="K14" s="349">
        <v>14</v>
      </c>
    </row>
    <row r="15" spans="1:11" s="2" customFormat="1" ht="15" x14ac:dyDescent="0.25">
      <c r="A15" s="291" t="s">
        <v>278</v>
      </c>
      <c r="B15" s="292" t="s">
        <v>176</v>
      </c>
      <c r="C15" s="49"/>
      <c r="D15" s="49"/>
      <c r="E15" s="294"/>
      <c r="F15" s="294"/>
      <c r="G15" s="294"/>
      <c r="H15" s="48"/>
      <c r="I15" s="294"/>
      <c r="J15" s="48"/>
      <c r="K15" s="348">
        <v>15</v>
      </c>
    </row>
    <row r="16" spans="1:11" s="2" customFormat="1" ht="15" x14ac:dyDescent="0.25">
      <c r="A16" s="291" t="s">
        <v>286</v>
      </c>
      <c r="B16" s="296" t="s">
        <v>307</v>
      </c>
      <c r="C16" s="49"/>
      <c r="D16" s="49"/>
      <c r="E16" s="294"/>
      <c r="F16" s="294"/>
      <c r="G16" s="294"/>
      <c r="H16" s="48"/>
      <c r="I16" s="294"/>
      <c r="J16" s="48"/>
      <c r="K16" s="348">
        <v>16</v>
      </c>
    </row>
    <row r="17" spans="1:11" s="2" customFormat="1" ht="15" x14ac:dyDescent="0.25">
      <c r="A17" s="297" t="s">
        <v>287</v>
      </c>
      <c r="B17" s="299" t="s">
        <v>93</v>
      </c>
      <c r="C17" s="49"/>
      <c r="D17" s="49"/>
      <c r="E17" s="294"/>
      <c r="F17" s="294"/>
      <c r="G17" s="294"/>
      <c r="H17" s="48"/>
      <c r="I17" s="294"/>
      <c r="J17" s="48"/>
      <c r="K17" s="349">
        <v>16</v>
      </c>
    </row>
    <row r="18" spans="1:11" s="2" customFormat="1" ht="15" x14ac:dyDescent="0.25">
      <c r="A18" s="297" t="s">
        <v>288</v>
      </c>
      <c r="B18" s="299" t="s">
        <v>95</v>
      </c>
      <c r="C18" s="49"/>
      <c r="D18" s="49"/>
      <c r="E18" s="294"/>
      <c r="F18" s="294"/>
      <c r="G18" s="294"/>
      <c r="H18" s="48"/>
      <c r="I18" s="294"/>
      <c r="J18" s="48"/>
      <c r="K18" s="349">
        <v>16</v>
      </c>
    </row>
    <row r="19" spans="1:11" s="2" customFormat="1" ht="15" x14ac:dyDescent="0.25">
      <c r="A19" s="297" t="s">
        <v>290</v>
      </c>
      <c r="B19" s="299" t="s">
        <v>94</v>
      </c>
      <c r="C19" s="48"/>
      <c r="D19" s="49"/>
      <c r="E19" s="294"/>
      <c r="F19" s="294"/>
      <c r="G19" s="294"/>
      <c r="H19" s="48"/>
      <c r="I19" s="294"/>
      <c r="J19" s="48"/>
      <c r="K19" s="349">
        <v>17</v>
      </c>
    </row>
    <row r="20" spans="1:11" s="2" customFormat="1" ht="15" x14ac:dyDescent="0.25">
      <c r="A20" s="297" t="s">
        <v>308</v>
      </c>
      <c r="B20" s="299" t="s">
        <v>175</v>
      </c>
      <c r="C20" s="48"/>
      <c r="D20" s="49"/>
      <c r="E20" s="294"/>
      <c r="F20" s="294"/>
      <c r="G20" s="294"/>
      <c r="H20" s="48"/>
      <c r="I20" s="294"/>
      <c r="J20" s="48"/>
      <c r="K20" s="349">
        <v>18</v>
      </c>
    </row>
    <row r="21" spans="1:11" s="2" customFormat="1" ht="15" x14ac:dyDescent="0.25">
      <c r="A21" s="297" t="s">
        <v>309</v>
      </c>
      <c r="B21" s="299" t="s">
        <v>243</v>
      </c>
      <c r="C21" s="48"/>
      <c r="D21" s="49"/>
      <c r="E21" s="294"/>
      <c r="F21" s="294"/>
      <c r="G21" s="294"/>
      <c r="H21" s="48"/>
      <c r="I21" s="294"/>
      <c r="J21" s="48"/>
      <c r="K21" s="349">
        <v>19</v>
      </c>
    </row>
    <row r="22" spans="1:11" s="2" customFormat="1" ht="15" x14ac:dyDescent="0.25">
      <c r="A22" s="291" t="s">
        <v>289</v>
      </c>
      <c r="B22" s="292" t="s">
        <v>304</v>
      </c>
      <c r="C22" s="48"/>
      <c r="D22" s="49"/>
      <c r="E22" s="294"/>
      <c r="F22" s="294"/>
      <c r="G22" s="294"/>
      <c r="H22" s="48"/>
      <c r="I22" s="294"/>
      <c r="J22" s="48"/>
      <c r="K22" s="348">
        <v>20</v>
      </c>
    </row>
    <row r="23" spans="1:11" s="2" customFormat="1" ht="15" x14ac:dyDescent="0.25">
      <c r="A23" s="297" t="s">
        <v>291</v>
      </c>
      <c r="B23" s="299" t="s">
        <v>259</v>
      </c>
      <c r="C23" s="49"/>
      <c r="D23" s="49"/>
      <c r="E23" s="294"/>
      <c r="F23" s="294"/>
      <c r="G23" s="294"/>
      <c r="H23" s="48"/>
      <c r="I23" s="294"/>
      <c r="J23" s="48"/>
      <c r="K23" s="349">
        <v>20</v>
      </c>
    </row>
    <row r="24" spans="1:11" s="2" customFormat="1" ht="15" x14ac:dyDescent="0.25">
      <c r="A24" s="297" t="s">
        <v>292</v>
      </c>
      <c r="B24" s="299" t="s">
        <v>220</v>
      </c>
      <c r="C24" s="49"/>
      <c r="D24" s="49"/>
      <c r="E24" s="294"/>
      <c r="F24" s="294"/>
      <c r="G24" s="294"/>
      <c r="H24" s="48"/>
      <c r="I24" s="294"/>
      <c r="J24" s="48"/>
      <c r="K24" s="349">
        <v>21</v>
      </c>
    </row>
    <row r="25" spans="1:11" s="2" customFormat="1" ht="15" x14ac:dyDescent="0.25">
      <c r="A25" s="297" t="s">
        <v>293</v>
      </c>
      <c r="B25" s="299" t="s">
        <v>221</v>
      </c>
      <c r="C25" s="49"/>
      <c r="D25" s="49"/>
      <c r="E25" s="294"/>
      <c r="F25" s="294"/>
      <c r="G25" s="294"/>
      <c r="H25" s="48"/>
      <c r="I25" s="294"/>
      <c r="J25" s="48"/>
      <c r="K25" s="349">
        <v>22</v>
      </c>
    </row>
    <row r="26" spans="1:11" s="2" customFormat="1" ht="15" x14ac:dyDescent="0.25">
      <c r="A26" s="297" t="s">
        <v>294</v>
      </c>
      <c r="B26" s="299" t="s">
        <v>222</v>
      </c>
      <c r="C26" s="49"/>
      <c r="D26" s="49"/>
      <c r="E26" s="294"/>
      <c r="F26" s="294"/>
      <c r="G26" s="294"/>
      <c r="H26" s="48"/>
      <c r="I26" s="294"/>
      <c r="J26" s="48"/>
      <c r="K26" s="349">
        <v>23</v>
      </c>
    </row>
    <row r="27" spans="1:11" s="2" customFormat="1" ht="15" x14ac:dyDescent="0.25">
      <c r="A27" s="297" t="s">
        <v>295</v>
      </c>
      <c r="B27" s="299" t="s">
        <v>260</v>
      </c>
      <c r="C27" s="49"/>
      <c r="D27" s="49"/>
      <c r="E27" s="294"/>
      <c r="F27" s="294"/>
      <c r="G27" s="294"/>
      <c r="H27" s="48"/>
      <c r="I27" s="294"/>
      <c r="J27" s="48"/>
      <c r="K27" s="349">
        <v>24</v>
      </c>
    </row>
    <row r="28" spans="1:11" s="2" customFormat="1" ht="15" x14ac:dyDescent="0.25">
      <c r="A28" s="297" t="s">
        <v>296</v>
      </c>
      <c r="B28" s="299" t="s">
        <v>223</v>
      </c>
      <c r="C28" s="49"/>
      <c r="D28" s="49"/>
      <c r="E28" s="294"/>
      <c r="F28" s="294"/>
      <c r="G28" s="294"/>
      <c r="H28" s="48"/>
      <c r="I28" s="294"/>
      <c r="J28" s="48"/>
      <c r="K28" s="349">
        <v>25</v>
      </c>
    </row>
    <row r="29" spans="1:11" s="2" customFormat="1" ht="15" x14ac:dyDescent="0.25">
      <c r="A29" s="297" t="s">
        <v>297</v>
      </c>
      <c r="B29" s="299" t="s">
        <v>224</v>
      </c>
      <c r="C29" s="49"/>
      <c r="D29" s="49"/>
      <c r="E29" s="294"/>
      <c r="F29" s="294"/>
      <c r="G29" s="294"/>
      <c r="H29" s="48"/>
      <c r="I29" s="294"/>
      <c r="J29" s="48"/>
      <c r="K29" s="349">
        <v>26</v>
      </c>
    </row>
    <row r="30" spans="1:11" s="2" customFormat="1" ht="15" x14ac:dyDescent="0.25">
      <c r="A30" s="297" t="s">
        <v>298</v>
      </c>
      <c r="B30" s="299" t="s">
        <v>225</v>
      </c>
      <c r="C30" s="49"/>
      <c r="D30" s="49"/>
      <c r="E30" s="294"/>
      <c r="F30" s="294"/>
      <c r="G30" s="294"/>
      <c r="H30" s="48"/>
      <c r="I30" s="294"/>
      <c r="J30" s="48"/>
      <c r="K30" s="349">
        <v>27</v>
      </c>
    </row>
    <row r="31" spans="1:11" s="2" customFormat="1" ht="15" x14ac:dyDescent="0.25">
      <c r="A31" s="297" t="s">
        <v>299</v>
      </c>
      <c r="B31" s="299" t="s">
        <v>226</v>
      </c>
      <c r="C31" s="49"/>
      <c r="D31" s="49"/>
      <c r="E31" s="294"/>
      <c r="F31" s="294"/>
      <c r="G31" s="294"/>
      <c r="H31" s="48"/>
      <c r="I31" s="294"/>
      <c r="J31" s="48"/>
      <c r="K31" s="349">
        <v>28</v>
      </c>
    </row>
    <row r="32" spans="1:11" s="2" customFormat="1" ht="15" x14ac:dyDescent="0.25">
      <c r="A32" s="297" t="s">
        <v>300</v>
      </c>
      <c r="B32" s="299" t="s">
        <v>227</v>
      </c>
      <c r="C32" s="49"/>
      <c r="D32" s="49"/>
      <c r="E32" s="294"/>
      <c r="F32" s="294"/>
      <c r="G32" s="294"/>
      <c r="H32" s="48"/>
      <c r="I32" s="294"/>
      <c r="J32" s="48"/>
      <c r="K32" s="349">
        <v>29</v>
      </c>
    </row>
    <row r="33" spans="1:11" s="2" customFormat="1" ht="15" x14ac:dyDescent="0.25">
      <c r="A33" s="297" t="s">
        <v>301</v>
      </c>
      <c r="B33" s="299" t="s">
        <v>228</v>
      </c>
      <c r="C33" s="49"/>
      <c r="D33" s="49"/>
      <c r="E33" s="294"/>
      <c r="F33" s="294"/>
      <c r="G33" s="294"/>
      <c r="H33" s="48"/>
      <c r="I33" s="294"/>
      <c r="J33" s="48"/>
      <c r="K33" s="349">
        <v>30</v>
      </c>
    </row>
    <row r="34" spans="1:11" s="2" customFormat="1" ht="15" x14ac:dyDescent="0.25">
      <c r="A34" s="297" t="s">
        <v>302</v>
      </c>
      <c r="B34" s="299" t="s">
        <v>229</v>
      </c>
      <c r="C34" s="49"/>
      <c r="D34" s="49"/>
      <c r="E34" s="294"/>
      <c r="F34" s="294"/>
      <c r="G34" s="294"/>
      <c r="H34" s="48"/>
      <c r="I34" s="294"/>
      <c r="J34" s="48"/>
      <c r="K34" s="349">
        <v>31</v>
      </c>
    </row>
    <row r="35" spans="1:11" s="2" customFormat="1" ht="15" x14ac:dyDescent="0.25">
      <c r="A35" s="297" t="s">
        <v>303</v>
      </c>
      <c r="B35" s="299" t="s">
        <v>230</v>
      </c>
      <c r="C35" s="49"/>
      <c r="D35" s="49"/>
      <c r="E35" s="294"/>
      <c r="F35" s="294"/>
      <c r="G35" s="294"/>
      <c r="H35" s="48"/>
      <c r="I35" s="294"/>
      <c r="J35" s="48"/>
      <c r="K35" s="349">
        <v>32</v>
      </c>
    </row>
    <row r="36" spans="1:11" s="2" customFormat="1" ht="15" x14ac:dyDescent="0.25">
      <c r="A36" s="297" t="s">
        <v>305</v>
      </c>
      <c r="B36" s="299" t="s">
        <v>231</v>
      </c>
      <c r="C36" s="49"/>
      <c r="D36" s="49"/>
      <c r="E36" s="294"/>
      <c r="F36" s="294"/>
      <c r="G36" s="294"/>
      <c r="H36" s="48"/>
      <c r="I36" s="294"/>
      <c r="J36" s="48"/>
      <c r="K36" s="349">
        <v>33</v>
      </c>
    </row>
    <row r="37" spans="1:11" s="2" customFormat="1" ht="15" x14ac:dyDescent="0.25">
      <c r="A37" s="291" t="s">
        <v>306</v>
      </c>
      <c r="B37" s="292" t="s">
        <v>244</v>
      </c>
      <c r="C37" s="301"/>
      <c r="D37" s="49"/>
      <c r="E37" s="294"/>
      <c r="F37" s="294"/>
      <c r="G37" s="294"/>
      <c r="H37" s="48"/>
      <c r="I37" s="294"/>
      <c r="J37" s="48"/>
      <c r="K37" s="348">
        <v>34</v>
      </c>
    </row>
    <row r="38" spans="1:11" s="2" customFormat="1" ht="15" x14ac:dyDescent="0.25">
      <c r="A38" s="291" t="s">
        <v>310</v>
      </c>
      <c r="B38" s="292" t="s">
        <v>405</v>
      </c>
      <c r="C38" s="48"/>
      <c r="D38" s="49"/>
      <c r="E38" s="294"/>
      <c r="F38" s="294"/>
      <c r="G38" s="294"/>
      <c r="H38" s="48"/>
      <c r="I38" s="294"/>
      <c r="J38" s="48"/>
      <c r="K38" s="348">
        <v>35</v>
      </c>
    </row>
    <row r="39" spans="1:11" s="2" customFormat="1" ht="15" x14ac:dyDescent="0.25">
      <c r="A39" s="297" t="s">
        <v>311</v>
      </c>
      <c r="B39" s="299" t="s">
        <v>399</v>
      </c>
      <c r="C39" s="48"/>
      <c r="D39" s="49"/>
      <c r="E39" s="294"/>
      <c r="F39" s="294"/>
      <c r="G39" s="294"/>
      <c r="H39" s="48"/>
      <c r="I39" s="294"/>
      <c r="J39" s="48"/>
      <c r="K39" s="349">
        <v>35</v>
      </c>
    </row>
    <row r="40" spans="1:11" s="2" customFormat="1" ht="15" x14ac:dyDescent="0.25">
      <c r="A40" s="297" t="s">
        <v>312</v>
      </c>
      <c r="B40" s="299" t="s">
        <v>403</v>
      </c>
      <c r="C40" s="48"/>
      <c r="D40" s="49"/>
      <c r="E40" s="294"/>
      <c r="F40" s="294"/>
      <c r="G40" s="294"/>
      <c r="H40" s="48"/>
      <c r="I40" s="294"/>
      <c r="J40" s="48"/>
      <c r="K40" s="349">
        <v>36</v>
      </c>
    </row>
    <row r="41" spans="1:11" s="2" customFormat="1" ht="15" x14ac:dyDescent="0.25">
      <c r="A41" s="297" t="s">
        <v>313</v>
      </c>
      <c r="B41" s="299" t="str">
        <f>"Den maxima zatížení brutto ES ČR za měsíc "&amp;TEXT('9.2'!$A$5,"mmmm")</f>
        <v>Den maxima zatížení brutto ES ČR za měsíc duben</v>
      </c>
      <c r="C41" s="48"/>
      <c r="D41" s="49"/>
      <c r="E41" s="294"/>
      <c r="F41" s="294"/>
      <c r="G41" s="294"/>
      <c r="H41" s="48"/>
      <c r="I41" s="294"/>
      <c r="J41" s="48"/>
      <c r="K41" s="349">
        <v>37</v>
      </c>
    </row>
    <row r="42" spans="1:11" s="2" customFormat="1" ht="15" x14ac:dyDescent="0.25">
      <c r="A42" s="297" t="s">
        <v>378</v>
      </c>
      <c r="B42" s="299" t="str">
        <f>"Den maxima zatížení brutto ES ČR za měsíc "&amp;TEXT('9.2'!$G$5,"mmmm")</f>
        <v>Den maxima zatížení brutto ES ČR za měsíc květen</v>
      </c>
      <c r="C42" s="48"/>
      <c r="D42" s="49"/>
      <c r="E42" s="294"/>
      <c r="F42" s="294"/>
      <c r="G42" s="294"/>
      <c r="H42" s="48"/>
      <c r="I42" s="294"/>
      <c r="J42" s="48"/>
      <c r="K42" s="349">
        <v>38</v>
      </c>
    </row>
    <row r="43" spans="1:11" s="2" customFormat="1" ht="15" x14ac:dyDescent="0.25">
      <c r="A43" s="297" t="s">
        <v>379</v>
      </c>
      <c r="B43" s="299" t="str">
        <f>"Den maxima zatížení brutto ES ČR za měsíc "&amp;TEXT('9.2'!$M$5,"mmmm")</f>
        <v>Den maxima zatížení brutto ES ČR za měsíc červen</v>
      </c>
      <c r="C43" s="48"/>
      <c r="D43" s="49"/>
      <c r="E43" s="294"/>
      <c r="F43" s="294"/>
      <c r="G43" s="294"/>
      <c r="H43" s="48"/>
      <c r="I43" s="294"/>
      <c r="J43" s="48"/>
      <c r="K43" s="349">
        <v>39</v>
      </c>
    </row>
    <row r="44" spans="1:11" s="2" customFormat="1" ht="15" x14ac:dyDescent="0.25">
      <c r="A44" s="297" t="s">
        <v>380</v>
      </c>
      <c r="B44" s="299" t="str">
        <f>"Den minima zatížení brutto ES ČR za měsíc "&amp;TEXT('9.2'!$A$5,"mmmm")</f>
        <v>Den minima zatížení brutto ES ČR za měsíc duben</v>
      </c>
      <c r="C44" s="48"/>
      <c r="D44" s="49"/>
      <c r="E44" s="294"/>
      <c r="F44" s="294"/>
      <c r="G44" s="294"/>
      <c r="H44" s="48"/>
      <c r="I44" s="294"/>
      <c r="J44" s="48"/>
      <c r="K44" s="349">
        <v>40</v>
      </c>
    </row>
    <row r="45" spans="1:11" s="2" customFormat="1" ht="15" x14ac:dyDescent="0.25">
      <c r="A45" s="297" t="s">
        <v>381</v>
      </c>
      <c r="B45" s="299" t="str">
        <f>"Den minima zatížení brutto ES ČR za měsíc "&amp;TEXT('9.2'!$G$5,"mmmm")</f>
        <v>Den minima zatížení brutto ES ČR za měsíc květen</v>
      </c>
      <c r="C45" s="48"/>
      <c r="D45" s="49"/>
      <c r="E45" s="294"/>
      <c r="F45" s="294"/>
      <c r="G45" s="294"/>
      <c r="H45" s="48"/>
      <c r="I45" s="294"/>
      <c r="J45" s="48"/>
      <c r="K45" s="349">
        <v>41</v>
      </c>
    </row>
    <row r="46" spans="1:11" s="2" customFormat="1" ht="15" x14ac:dyDescent="0.25">
      <c r="A46" s="297" t="s">
        <v>402</v>
      </c>
      <c r="B46" s="299" t="str">
        <f>"Den minima zatížení brutto ES ČR za měsíc "&amp;TEXT('9.2'!$M$5,"mmmm")</f>
        <v>Den minima zatížení brutto ES ČR za měsíc červen</v>
      </c>
      <c r="C46" s="48"/>
      <c r="D46" s="49"/>
      <c r="E46" s="294"/>
      <c r="F46" s="294"/>
      <c r="G46" s="294"/>
      <c r="H46" s="48"/>
      <c r="I46" s="294"/>
      <c r="J46" s="48"/>
      <c r="K46" s="349">
        <v>42</v>
      </c>
    </row>
    <row r="47" spans="1:11" s="2" customFormat="1" ht="15" x14ac:dyDescent="0.25">
      <c r="A47" s="291" t="s">
        <v>314</v>
      </c>
      <c r="B47" s="292" t="s">
        <v>96</v>
      </c>
      <c r="C47" s="48"/>
      <c r="D47" s="49"/>
      <c r="E47" s="294"/>
      <c r="F47" s="294"/>
      <c r="G47" s="294"/>
      <c r="H47" s="48"/>
      <c r="I47" s="294"/>
      <c r="J47" s="48"/>
      <c r="K47" s="348">
        <v>43</v>
      </c>
    </row>
    <row r="48" spans="1:11" ht="12.75" x14ac:dyDescent="0.2">
      <c r="A48" s="2"/>
      <c r="B48" s="2"/>
      <c r="C48" s="2"/>
      <c r="D48" s="2"/>
      <c r="E48" s="2"/>
      <c r="F48" s="2"/>
      <c r="G48" s="2"/>
      <c r="H48" s="53"/>
      <c r="I48" s="2"/>
      <c r="J48" s="2"/>
      <c r="K48" s="2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328</v>
      </c>
      <c r="M1" s="53" t="str">
        <f>Titulní!A35</f>
        <v>II. čtvrtletí 2021</v>
      </c>
    </row>
    <row r="2" spans="1:24" ht="6" customHeight="1" x14ac:dyDescent="0.2">
      <c r="A2" s="281"/>
    </row>
    <row r="3" spans="1:24" x14ac:dyDescent="0.2">
      <c r="A3" s="229"/>
      <c r="B3" s="507" t="s">
        <v>196</v>
      </c>
      <c r="C3" s="508"/>
      <c r="D3" s="508"/>
      <c r="E3" s="508"/>
      <c r="F3" s="508"/>
      <c r="G3" s="513"/>
      <c r="H3" s="507" t="s">
        <v>19</v>
      </c>
      <c r="I3" s="508"/>
      <c r="J3" s="508"/>
      <c r="K3" s="508"/>
      <c r="L3" s="508"/>
      <c r="M3" s="508"/>
      <c r="N3" s="24"/>
    </row>
    <row r="4" spans="1:24" ht="13.5" x14ac:dyDescent="0.25">
      <c r="A4" s="229"/>
      <c r="B4" s="509" t="s">
        <v>177</v>
      </c>
      <c r="C4" s="510"/>
      <c r="D4" s="510"/>
      <c r="E4" s="510"/>
      <c r="F4" s="510"/>
      <c r="G4" s="514"/>
      <c r="H4" s="509" t="s">
        <v>5</v>
      </c>
      <c r="I4" s="510"/>
      <c r="J4" s="510"/>
      <c r="K4" s="510"/>
      <c r="L4" s="510"/>
      <c r="M4" s="510"/>
      <c r="N4" s="79"/>
    </row>
    <row r="5" spans="1:24" x14ac:dyDescent="0.2">
      <c r="A5" s="230"/>
      <c r="B5" s="511" t="s">
        <v>63</v>
      </c>
      <c r="C5" s="512"/>
      <c r="D5" s="512" t="s">
        <v>64</v>
      </c>
      <c r="E5" s="512"/>
      <c r="F5" s="512" t="s">
        <v>65</v>
      </c>
      <c r="G5" s="515"/>
      <c r="H5" s="511" t="s">
        <v>63</v>
      </c>
      <c r="I5" s="512"/>
      <c r="J5" s="512" t="s">
        <v>64</v>
      </c>
      <c r="K5" s="512"/>
      <c r="L5" s="512" t="s">
        <v>65</v>
      </c>
      <c r="M5" s="512"/>
      <c r="N5" s="74"/>
    </row>
    <row r="6" spans="1:24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74"/>
    </row>
    <row r="7" spans="1:24" x14ac:dyDescent="0.2">
      <c r="A7" s="505" t="s">
        <v>53</v>
      </c>
      <c r="B7" s="452">
        <f>F8</f>
        <v>2916.6114700000003</v>
      </c>
      <c r="C7" s="453"/>
      <c r="D7" s="453"/>
      <c r="E7" s="453"/>
      <c r="F7" s="453"/>
      <c r="G7" s="454"/>
      <c r="H7" s="452">
        <f>SUM(H8,J8,L8)</f>
        <v>3491436.9619999998</v>
      </c>
      <c r="I7" s="453"/>
      <c r="J7" s="453"/>
      <c r="K7" s="453"/>
      <c r="L7" s="453"/>
      <c r="M7" s="453"/>
      <c r="N7" s="80"/>
    </row>
    <row r="8" spans="1:24" x14ac:dyDescent="0.2">
      <c r="A8" s="506"/>
      <c r="B8" s="351">
        <f>SUM(B9:B16)</f>
        <v>2918.4130300000006</v>
      </c>
      <c r="C8" s="352">
        <v>0.13669457257231735</v>
      </c>
      <c r="D8" s="353">
        <f>SUM(D9:D16)</f>
        <v>2917.8412100000005</v>
      </c>
      <c r="E8" s="352">
        <v>0.13668983168373749</v>
      </c>
      <c r="F8" s="353">
        <f>SUM(F9:F16)</f>
        <v>2916.6114700000003</v>
      </c>
      <c r="G8" s="354">
        <v>0.13668953897265437</v>
      </c>
      <c r="H8" s="351">
        <f>SUM(H9:H16)</f>
        <v>894777.853</v>
      </c>
      <c r="I8" s="352">
        <v>0.13891706059537065</v>
      </c>
      <c r="J8" s="353">
        <f>SUM(J9:J16)</f>
        <v>1136968.621</v>
      </c>
      <c r="K8" s="352">
        <v>0.19410023158688267</v>
      </c>
      <c r="L8" s="353">
        <f>SUM(L9:L16)</f>
        <v>1459690.4879999999</v>
      </c>
      <c r="M8" s="352">
        <v>0.24485840683008775</v>
      </c>
      <c r="N8" s="10"/>
    </row>
    <row r="9" spans="1:24" x14ac:dyDescent="0.2">
      <c r="A9" s="204" t="s">
        <v>7</v>
      </c>
      <c r="B9" s="188">
        <v>2250</v>
      </c>
      <c r="C9" s="225">
        <v>0.52447552447552448</v>
      </c>
      <c r="D9" s="189">
        <v>2250</v>
      </c>
      <c r="E9" s="225">
        <v>0.52447552447552448</v>
      </c>
      <c r="F9" s="189">
        <v>2250</v>
      </c>
      <c r="G9" s="226">
        <v>0.52447552447552448</v>
      </c>
      <c r="H9" s="188">
        <v>788367.84</v>
      </c>
      <c r="I9" s="225">
        <v>0.3714429091928223</v>
      </c>
      <c r="J9" s="189">
        <v>1018375.4</v>
      </c>
      <c r="K9" s="225">
        <v>0.4194142640298068</v>
      </c>
      <c r="L9" s="189">
        <v>1357571.36</v>
      </c>
      <c r="M9" s="225">
        <v>0.56431872990224219</v>
      </c>
      <c r="X9" s="77"/>
    </row>
    <row r="10" spans="1:24" x14ac:dyDescent="0.2">
      <c r="A10" s="204" t="s">
        <v>20</v>
      </c>
      <c r="B10" s="188">
        <v>215.453</v>
      </c>
      <c r="C10" s="225">
        <v>2.1438041192306658E-2</v>
      </c>
      <c r="D10" s="191">
        <v>215.453</v>
      </c>
      <c r="E10" s="225">
        <v>2.1438041192306658E-2</v>
      </c>
      <c r="F10" s="191">
        <v>215.453</v>
      </c>
      <c r="G10" s="226">
        <v>2.1438041192306658E-2</v>
      </c>
      <c r="H10" s="188">
        <v>37465.626000000004</v>
      </c>
      <c r="I10" s="225">
        <v>1.3443991740453775E-2</v>
      </c>
      <c r="J10" s="191">
        <v>34996.486999999994</v>
      </c>
      <c r="K10" s="225">
        <v>1.5874096953534478E-2</v>
      </c>
      <c r="L10" s="191">
        <v>23400.884999999998</v>
      </c>
      <c r="M10" s="225">
        <v>1.0516046995407344E-2</v>
      </c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X11" s="77"/>
    </row>
    <row r="12" spans="1:24" x14ac:dyDescent="0.2">
      <c r="A12" s="204" t="s">
        <v>22</v>
      </c>
      <c r="B12" s="188">
        <v>51.424999999999983</v>
      </c>
      <c r="C12" s="225">
        <v>5.2966374463255195E-2</v>
      </c>
      <c r="D12" s="191">
        <v>51.424999999999983</v>
      </c>
      <c r="E12" s="225">
        <v>5.2896854990099523E-2</v>
      </c>
      <c r="F12" s="191">
        <v>51.424999999999983</v>
      </c>
      <c r="G12" s="226">
        <v>5.286515248396826E-2</v>
      </c>
      <c r="H12" s="188">
        <v>26096.149000000001</v>
      </c>
      <c r="I12" s="225">
        <v>7.8339170202601172E-2</v>
      </c>
      <c r="J12" s="191">
        <v>25097.228000000003</v>
      </c>
      <c r="K12" s="225">
        <v>8.031293914689476E-2</v>
      </c>
      <c r="L12" s="191">
        <v>22950.943000000003</v>
      </c>
      <c r="M12" s="225">
        <v>8.3463965740668028E-2</v>
      </c>
      <c r="X12" s="77"/>
    </row>
    <row r="13" spans="1:24" x14ac:dyDescent="0.2">
      <c r="A13" s="204" t="s">
        <v>43</v>
      </c>
      <c r="B13" s="188">
        <v>157.08195000000012</v>
      </c>
      <c r="C13" s="225">
        <v>0.14372240225371646</v>
      </c>
      <c r="D13" s="191">
        <v>157.06695000000011</v>
      </c>
      <c r="E13" s="225">
        <v>0.1437553708528134</v>
      </c>
      <c r="F13" s="191">
        <v>156.53645000000009</v>
      </c>
      <c r="G13" s="226">
        <v>0.14348520374503959</v>
      </c>
      <c r="H13" s="188">
        <v>14025.863000000005</v>
      </c>
      <c r="I13" s="225">
        <v>7.5762986259735696E-2</v>
      </c>
      <c r="J13" s="191">
        <v>29866.950000000004</v>
      </c>
      <c r="K13" s="225">
        <v>0.11418523914654431</v>
      </c>
      <c r="L13" s="191">
        <v>18043.900000000001</v>
      </c>
      <c r="M13" s="225">
        <v>0.10516841756965768</v>
      </c>
      <c r="X13" s="77"/>
    </row>
    <row r="14" spans="1:24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0</v>
      </c>
      <c r="C15" s="225">
        <v>0</v>
      </c>
      <c r="D15" s="191">
        <v>0</v>
      </c>
      <c r="E15" s="227">
        <v>0</v>
      </c>
      <c r="F15" s="191">
        <v>0</v>
      </c>
      <c r="G15" s="228">
        <v>0</v>
      </c>
      <c r="H15" s="188">
        <v>0</v>
      </c>
      <c r="I15" s="225">
        <v>0</v>
      </c>
      <c r="J15" s="191">
        <v>0</v>
      </c>
      <c r="K15" s="227">
        <v>0</v>
      </c>
      <c r="L15" s="191">
        <v>0</v>
      </c>
      <c r="M15" s="227">
        <v>0</v>
      </c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244.45308000000037</v>
      </c>
      <c r="C16" s="225">
        <v>0.11800303268558839</v>
      </c>
      <c r="D16" s="189">
        <v>243.89626000000021</v>
      </c>
      <c r="E16" s="227">
        <v>0.11798277723023066</v>
      </c>
      <c r="F16" s="189">
        <v>243.19702000000018</v>
      </c>
      <c r="G16" s="228">
        <v>0.11809548496296339</v>
      </c>
      <c r="H16" s="188">
        <v>28822.374999999953</v>
      </c>
      <c r="I16" s="225">
        <v>0.12257532588921803</v>
      </c>
      <c r="J16" s="189">
        <v>28632.555999999942</v>
      </c>
      <c r="K16" s="227">
        <v>0.1141361129151925</v>
      </c>
      <c r="L16" s="189">
        <v>37723.399999999929</v>
      </c>
      <c r="M16" s="227">
        <v>0.11837070890490901</v>
      </c>
      <c r="P16" s="63"/>
      <c r="Q16" s="78"/>
      <c r="R16" s="55"/>
      <c r="S16" s="55"/>
      <c r="T16" s="55"/>
      <c r="U16" s="55"/>
      <c r="X16" s="77"/>
    </row>
    <row r="17" spans="1:15" x14ac:dyDescent="0.2">
      <c r="A17" s="25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34"/>
      <c r="B18" s="507" t="s">
        <v>242</v>
      </c>
      <c r="C18" s="508"/>
      <c r="D18" s="508"/>
      <c r="E18" s="508"/>
      <c r="F18" s="508"/>
      <c r="G18" s="508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9" t="s">
        <v>5</v>
      </c>
      <c r="C19" s="510"/>
      <c r="D19" s="510"/>
      <c r="E19" s="510"/>
      <c r="F19" s="510"/>
      <c r="G19" s="510"/>
      <c r="H19" s="85" t="str">
        <f>A24</f>
        <v>VO z vvn</v>
      </c>
      <c r="I19" s="93">
        <f>(B24+D24+F24)/'6.1, 6.2'!B25</f>
        <v>1.8159860667520161E-2</v>
      </c>
      <c r="J19" s="94" t="str">
        <f>A9</f>
        <v>JE</v>
      </c>
      <c r="K19" s="83">
        <f t="shared" ref="K19:K26" si="0">H9+J9+L9</f>
        <v>3164314.6</v>
      </c>
      <c r="L19" s="94" t="str">
        <f>A9</f>
        <v>JE</v>
      </c>
      <c r="M19" s="92">
        <f>K19/'6.1, 6.2'!B5</f>
        <v>0.45489006250069769</v>
      </c>
      <c r="N19" s="85"/>
      <c r="O19" s="75"/>
    </row>
    <row r="20" spans="1:15" x14ac:dyDescent="0.2">
      <c r="A20" s="236"/>
      <c r="B20" s="511" t="s">
        <v>63</v>
      </c>
      <c r="C20" s="512"/>
      <c r="D20" s="512" t="s">
        <v>64</v>
      </c>
      <c r="E20" s="512"/>
      <c r="F20" s="512" t="s">
        <v>65</v>
      </c>
      <c r="G20" s="512"/>
      <c r="H20" s="85" t="str">
        <f>A25</f>
        <v>VO z vn</v>
      </c>
      <c r="I20" s="93">
        <f>(B25+D25+F25)/'6.1, 6.2'!C25</f>
        <v>4.6671840173143186E-2</v>
      </c>
      <c r="J20" s="94" t="str">
        <f t="shared" ref="J20:J26" si="1">A10</f>
        <v>PE</v>
      </c>
      <c r="K20" s="83">
        <f t="shared" si="0"/>
        <v>95862.997999999992</v>
      </c>
      <c r="L20" s="94" t="str">
        <f t="shared" ref="L20:L26" si="2">A10</f>
        <v>PE</v>
      </c>
      <c r="M20" s="92">
        <f>K20/'6.1, 6.2'!C5</f>
        <v>1.3283537818337439E-2</v>
      </c>
      <c r="N20" s="85"/>
      <c r="O20" s="75"/>
    </row>
    <row r="21" spans="1:15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8.4652613297676968E-2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2" t="s">
        <v>53</v>
      </c>
      <c r="B22" s="504">
        <f>SUM(B23,D23,F23)</f>
        <v>755058.20911242848</v>
      </c>
      <c r="C22" s="504"/>
      <c r="D22" s="504"/>
      <c r="E22" s="504"/>
      <c r="F22" s="504"/>
      <c r="G22" s="504"/>
      <c r="H22" s="85" t="str">
        <f>A27</f>
        <v>MOO</v>
      </c>
      <c r="I22" s="93">
        <f>(B27+D27+F27)/'6.1, 6.2'!E25</f>
        <v>7.9211511821145428E-2</v>
      </c>
      <c r="J22" s="94" t="str">
        <f t="shared" si="1"/>
        <v>PSE</v>
      </c>
      <c r="K22" s="83">
        <f t="shared" si="0"/>
        <v>74144.320000000007</v>
      </c>
      <c r="L22" s="94" t="str">
        <f t="shared" si="2"/>
        <v>PSE</v>
      </c>
      <c r="M22" s="92">
        <f>K22/'6.1, 6.2'!E5</f>
        <v>8.0539938092467761E-2</v>
      </c>
      <c r="N22" s="85"/>
      <c r="O22" s="75"/>
    </row>
    <row r="23" spans="1:15" x14ac:dyDescent="0.2">
      <c r="A23" s="503"/>
      <c r="B23" s="351">
        <f>SUM(B24:B27)</f>
        <v>267090.7494348145</v>
      </c>
      <c r="C23" s="355">
        <v>5.7446681272274196E-2</v>
      </c>
      <c r="D23" s="353">
        <f>SUM(D24:D27)</f>
        <v>252419.02471095027</v>
      </c>
      <c r="E23" s="355">
        <v>5.6269994364744107E-2</v>
      </c>
      <c r="F23" s="353">
        <f>SUM(F24:F27)</f>
        <v>235548.43496666368</v>
      </c>
      <c r="G23" s="355">
        <v>5.5964530618686024E-2</v>
      </c>
      <c r="H23" s="75"/>
      <c r="I23" s="75"/>
      <c r="J23" s="94" t="str">
        <f t="shared" si="1"/>
        <v>VE</v>
      </c>
      <c r="K23" s="83">
        <f t="shared" si="0"/>
        <v>61936.713000000011</v>
      </c>
      <c r="L23" s="94" t="str">
        <f t="shared" si="2"/>
        <v>VE</v>
      </c>
      <c r="M23" s="92">
        <f>K23/'6.1, 6.2'!F5</f>
        <v>0.10017819531582724</v>
      </c>
      <c r="N23" s="85"/>
      <c r="O23" s="75"/>
    </row>
    <row r="24" spans="1:15" x14ac:dyDescent="0.2">
      <c r="A24" s="178" t="s">
        <v>8</v>
      </c>
      <c r="B24" s="188">
        <v>11590.676514593601</v>
      </c>
      <c r="C24" s="225">
        <v>1.8055871808053413E-2</v>
      </c>
      <c r="D24" s="189">
        <v>12539.709235722599</v>
      </c>
      <c r="E24" s="225">
        <v>1.8192895872314003E-2</v>
      </c>
      <c r="F24" s="189">
        <v>12125.849111347399</v>
      </c>
      <c r="G24" s="225">
        <v>1.8225971590105507E-2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</row>
    <row r="25" spans="1:15" x14ac:dyDescent="0.2">
      <c r="A25" s="178" t="s">
        <v>9</v>
      </c>
      <c r="B25" s="188">
        <v>86005.090537175594</v>
      </c>
      <c r="C25" s="225">
        <v>4.5502325137890216E-2</v>
      </c>
      <c r="D25" s="191">
        <v>89140.36035493169</v>
      </c>
      <c r="E25" s="225">
        <v>4.6072117930183815E-2</v>
      </c>
      <c r="F25" s="191">
        <v>96622.937216870589</v>
      </c>
      <c r="G25" s="225">
        <v>4.8358932417013271E-2</v>
      </c>
      <c r="H25" s="75"/>
      <c r="I25" s="75"/>
      <c r="J25" s="94" t="str">
        <f t="shared" si="1"/>
        <v>VTE</v>
      </c>
      <c r="K25" s="83">
        <f t="shared" si="0"/>
        <v>0</v>
      </c>
      <c r="L25" s="94" t="str">
        <f t="shared" si="2"/>
        <v>VTE</v>
      </c>
      <c r="M25" s="92">
        <f>K25/'6.1, 6.2'!H5</f>
        <v>0</v>
      </c>
    </row>
    <row r="26" spans="1:15" x14ac:dyDescent="0.2">
      <c r="A26" s="178" t="s">
        <v>138</v>
      </c>
      <c r="B26" s="188">
        <v>52994.392684484301</v>
      </c>
      <c r="C26" s="225">
        <v>8.4671252606780198E-2</v>
      </c>
      <c r="D26" s="191">
        <v>52371.645378574096</v>
      </c>
      <c r="E26" s="227">
        <v>8.9231193569641598E-2</v>
      </c>
      <c r="F26" s="191">
        <v>41162.365141716095</v>
      </c>
      <c r="G26" s="227">
        <v>7.9443658843877898E-2</v>
      </c>
      <c r="H26" s="75"/>
      <c r="I26" s="75"/>
      <c r="J26" s="94" t="str">
        <f t="shared" si="1"/>
        <v>FVE</v>
      </c>
      <c r="K26" s="83">
        <f t="shared" si="0"/>
        <v>95178.330999999831</v>
      </c>
      <c r="L26" s="94" t="str">
        <f t="shared" si="2"/>
        <v>FVE</v>
      </c>
      <c r="M26" s="92">
        <f>K26/'6.1, 6.2'!I5</f>
        <v>0.11827920752848638</v>
      </c>
    </row>
    <row r="27" spans="1:15" x14ac:dyDescent="0.2">
      <c r="A27" s="178" t="s">
        <v>136</v>
      </c>
      <c r="B27" s="188">
        <v>116500.58969856099</v>
      </c>
      <c r="C27" s="225">
        <v>7.8113631945877338E-2</v>
      </c>
      <c r="D27" s="189">
        <v>98367.309741721911</v>
      </c>
      <c r="E27" s="227">
        <v>7.715873760382097E-2</v>
      </c>
      <c r="F27" s="189">
        <v>85637.283496729593</v>
      </c>
      <c r="G27" s="227">
        <v>8.3352424969794336E-2</v>
      </c>
      <c r="H27" s="75"/>
      <c r="I27" s="75"/>
      <c r="J27" s="75"/>
      <c r="K27" s="75"/>
      <c r="L27" s="75"/>
      <c r="M27" s="75"/>
    </row>
    <row r="28" spans="1:15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8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85"/>
      <c r="O29" s="75"/>
    </row>
    <row r="30" spans="1:15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0.52447552447552448</v>
      </c>
      <c r="J31" s="94" t="str">
        <f t="shared" ref="J31:J38" si="5">A9</f>
        <v>JE</v>
      </c>
      <c r="K31" s="77">
        <f t="shared" ref="K31:K38" si="6">H9</f>
        <v>788367.84</v>
      </c>
      <c r="L31" s="77">
        <f t="shared" ref="L31:L38" si="7">J9</f>
        <v>1018375.4</v>
      </c>
      <c r="M31" s="77">
        <f t="shared" ref="M31:M38" si="8">L9</f>
        <v>1357571.36</v>
      </c>
    </row>
    <row r="32" spans="1:15" x14ac:dyDescent="0.2">
      <c r="H32" s="94" t="str">
        <f t="shared" si="3"/>
        <v>PE</v>
      </c>
      <c r="I32" s="95">
        <f t="shared" si="4"/>
        <v>2.1438041192306658E-2</v>
      </c>
      <c r="J32" s="94" t="str">
        <f t="shared" si="5"/>
        <v>PE</v>
      </c>
      <c r="K32" s="77">
        <f t="shared" si="6"/>
        <v>37465.626000000004</v>
      </c>
      <c r="L32" s="77">
        <f t="shared" si="7"/>
        <v>34996.486999999994</v>
      </c>
      <c r="M32" s="77">
        <f t="shared" si="8"/>
        <v>23400.884999999998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5.286515248396826E-2</v>
      </c>
      <c r="J34" s="94" t="str">
        <f t="shared" si="5"/>
        <v>PSE</v>
      </c>
      <c r="K34" s="77">
        <f t="shared" si="6"/>
        <v>26096.149000000001</v>
      </c>
      <c r="L34" s="77">
        <f t="shared" si="7"/>
        <v>25097.228000000003</v>
      </c>
      <c r="M34" s="77">
        <f t="shared" si="8"/>
        <v>22950.943000000003</v>
      </c>
    </row>
    <row r="35" spans="8:13" ht="13.5" customHeight="1" x14ac:dyDescent="0.2">
      <c r="H35" s="94" t="str">
        <f t="shared" si="3"/>
        <v>VE</v>
      </c>
      <c r="I35" s="95">
        <f t="shared" si="4"/>
        <v>0.14348520374503959</v>
      </c>
      <c r="J35" s="94" t="str">
        <f t="shared" si="5"/>
        <v>VE</v>
      </c>
      <c r="K35" s="77">
        <f t="shared" si="6"/>
        <v>14025.863000000005</v>
      </c>
      <c r="L35" s="77">
        <f t="shared" si="7"/>
        <v>29866.950000000004</v>
      </c>
      <c r="M35" s="77">
        <f t="shared" si="8"/>
        <v>18043.900000000001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</v>
      </c>
      <c r="J37" s="94" t="str">
        <f t="shared" si="5"/>
        <v>VTE</v>
      </c>
      <c r="K37" s="77">
        <f t="shared" si="6"/>
        <v>0</v>
      </c>
      <c r="L37" s="77">
        <f t="shared" si="7"/>
        <v>0</v>
      </c>
      <c r="M37" s="77">
        <f t="shared" si="8"/>
        <v>0</v>
      </c>
    </row>
    <row r="38" spans="8:13" ht="12.75" customHeight="1" x14ac:dyDescent="0.2">
      <c r="H38" s="94" t="str">
        <f t="shared" si="3"/>
        <v>FVE</v>
      </c>
      <c r="I38" s="95">
        <f t="shared" si="4"/>
        <v>0.11809548496296339</v>
      </c>
      <c r="J38" s="94" t="str">
        <f t="shared" si="5"/>
        <v>FVE</v>
      </c>
      <c r="K38" s="77">
        <f t="shared" si="6"/>
        <v>28822.374999999953</v>
      </c>
      <c r="L38" s="77">
        <f t="shared" si="7"/>
        <v>28632.555999999942</v>
      </c>
      <c r="M38" s="77">
        <f t="shared" si="8"/>
        <v>37723.399999999929</v>
      </c>
    </row>
    <row r="39" spans="8:13" ht="12.75" customHeight="1" x14ac:dyDescent="0.2"/>
  </sheetData>
  <mergeCells count="20">
    <mergeCell ref="H5:I5"/>
    <mergeCell ref="J5:K5"/>
    <mergeCell ref="L5:M5"/>
    <mergeCell ref="A7:A8"/>
    <mergeCell ref="H3:M3"/>
    <mergeCell ref="H4:M4"/>
    <mergeCell ref="H7:M7"/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customWidth="1"/>
    <col min="4" max="4" width="14.42578125" style="9" customWidth="1"/>
    <col min="5" max="5" width="8" style="9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329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II. čtvrtletí 2021</v>
      </c>
      <c r="N1" s="85"/>
      <c r="O1" s="75"/>
    </row>
    <row r="2" spans="1:21" ht="6" customHeight="1" x14ac:dyDescent="0.3">
      <c r="A2" s="280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85"/>
      <c r="O2" s="75"/>
    </row>
    <row r="3" spans="1:21" x14ac:dyDescent="0.2">
      <c r="A3" s="229"/>
      <c r="B3" s="507" t="s">
        <v>196</v>
      </c>
      <c r="C3" s="508"/>
      <c r="D3" s="508"/>
      <c r="E3" s="508"/>
      <c r="F3" s="508"/>
      <c r="G3" s="513"/>
      <c r="H3" s="507" t="s">
        <v>19</v>
      </c>
      <c r="I3" s="508"/>
      <c r="J3" s="508"/>
      <c r="K3" s="508"/>
      <c r="L3" s="508"/>
      <c r="M3" s="508"/>
      <c r="N3" s="86"/>
    </row>
    <row r="4" spans="1:21" ht="13.5" customHeight="1" x14ac:dyDescent="0.25">
      <c r="A4" s="229"/>
      <c r="B4" s="509" t="s">
        <v>177</v>
      </c>
      <c r="C4" s="510"/>
      <c r="D4" s="510"/>
      <c r="E4" s="510"/>
      <c r="F4" s="510"/>
      <c r="G4" s="514"/>
      <c r="H4" s="509" t="s">
        <v>5</v>
      </c>
      <c r="I4" s="510"/>
      <c r="J4" s="510"/>
      <c r="K4" s="510"/>
      <c r="L4" s="510"/>
      <c r="M4" s="510"/>
      <c r="N4" s="87"/>
    </row>
    <row r="5" spans="1:21" x14ac:dyDescent="0.2">
      <c r="A5" s="230"/>
      <c r="B5" s="511" t="s">
        <v>63</v>
      </c>
      <c r="C5" s="512"/>
      <c r="D5" s="512" t="s">
        <v>64</v>
      </c>
      <c r="E5" s="512"/>
      <c r="F5" s="512" t="s">
        <v>65</v>
      </c>
      <c r="G5" s="515"/>
      <c r="H5" s="511" t="s">
        <v>63</v>
      </c>
      <c r="I5" s="512"/>
      <c r="J5" s="512" t="s">
        <v>64</v>
      </c>
      <c r="K5" s="512"/>
      <c r="L5" s="512" t="s">
        <v>65</v>
      </c>
      <c r="M5" s="512"/>
      <c r="N5" s="88"/>
    </row>
    <row r="6" spans="1:21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88"/>
    </row>
    <row r="7" spans="1:21" x14ac:dyDescent="0.2">
      <c r="A7" s="505" t="s">
        <v>53</v>
      </c>
      <c r="B7" s="452">
        <f>F8</f>
        <v>913.35512999999946</v>
      </c>
      <c r="C7" s="453"/>
      <c r="D7" s="453"/>
      <c r="E7" s="453"/>
      <c r="F7" s="453"/>
      <c r="G7" s="454"/>
      <c r="H7" s="452">
        <f>SUM(H8,J8,L8)</f>
        <v>420664.46200000029</v>
      </c>
      <c r="I7" s="453"/>
      <c r="J7" s="453"/>
      <c r="K7" s="453"/>
      <c r="L7" s="453"/>
      <c r="M7" s="453"/>
      <c r="N7" s="89"/>
    </row>
    <row r="8" spans="1:21" x14ac:dyDescent="0.2">
      <c r="A8" s="506"/>
      <c r="B8" s="351">
        <f>SUM(B9:B16)</f>
        <v>913.68772999999942</v>
      </c>
      <c r="C8" s="352">
        <v>4.2795914229083881E-2</v>
      </c>
      <c r="D8" s="353">
        <f>SUM(D9:D16)</f>
        <v>913.37065999999936</v>
      </c>
      <c r="E8" s="352">
        <v>4.2787963016076569E-2</v>
      </c>
      <c r="F8" s="353">
        <f>SUM(F9:F16)</f>
        <v>913.35512999999946</v>
      </c>
      <c r="G8" s="354">
        <v>4.280518434565736E-2</v>
      </c>
      <c r="H8" s="351">
        <f>SUM(H9:H16)</f>
        <v>150542.07800000004</v>
      </c>
      <c r="I8" s="352">
        <v>2.3372128513868148E-2</v>
      </c>
      <c r="J8" s="353">
        <f>SUM(J9:J16)</f>
        <v>121590.20400000004</v>
      </c>
      <c r="K8" s="352">
        <v>2.0757553303747962E-2</v>
      </c>
      <c r="L8" s="353">
        <f>SUM(L9:L16)</f>
        <v>148532.1800000002</v>
      </c>
      <c r="M8" s="352">
        <v>2.4915797737115813E-2</v>
      </c>
      <c r="N8" s="9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226.29999999999998</v>
      </c>
      <c r="C10" s="225">
        <v>2.251734123831646E-2</v>
      </c>
      <c r="D10" s="191">
        <v>226.29999999999998</v>
      </c>
      <c r="E10" s="225">
        <v>2.251734123831646E-2</v>
      </c>
      <c r="F10" s="191">
        <v>226.29999999999998</v>
      </c>
      <c r="G10" s="226">
        <v>2.251734123831646E-2</v>
      </c>
      <c r="H10" s="188">
        <v>29639.616000000002</v>
      </c>
      <c r="I10" s="225">
        <v>1.0635742552232319E-2</v>
      </c>
      <c r="J10" s="191">
        <v>24043.559999999998</v>
      </c>
      <c r="K10" s="225">
        <v>1.0905946146769631E-2</v>
      </c>
      <c r="L10" s="191">
        <v>40578.394999999997</v>
      </c>
      <c r="M10" s="225">
        <v>1.8235391901554255E-2</v>
      </c>
      <c r="N10" s="83"/>
      <c r="O10" s="92"/>
    </row>
    <row r="11" spans="1:21" x14ac:dyDescent="0.2">
      <c r="A11" s="204" t="s">
        <v>21</v>
      </c>
      <c r="B11" s="188">
        <v>118.5</v>
      </c>
      <c r="C11" s="225">
        <v>8.690869086908691E-2</v>
      </c>
      <c r="D11" s="191">
        <v>118.5</v>
      </c>
      <c r="E11" s="225">
        <v>8.690869086908691E-2</v>
      </c>
      <c r="F11" s="191">
        <v>118.5</v>
      </c>
      <c r="G11" s="226">
        <v>8.690869086908691E-2</v>
      </c>
      <c r="H11" s="188">
        <v>25506.2</v>
      </c>
      <c r="I11" s="225">
        <v>4.12742032766567E-2</v>
      </c>
      <c r="J11" s="191">
        <v>16.8</v>
      </c>
      <c r="K11" s="225">
        <v>6.7156568504017088E-5</v>
      </c>
      <c r="L11" s="191">
        <v>170.7</v>
      </c>
      <c r="M11" s="225">
        <v>3.4714694123989944E-4</v>
      </c>
      <c r="N11" s="83"/>
      <c r="O11" s="92"/>
    </row>
    <row r="12" spans="1:21" x14ac:dyDescent="0.2">
      <c r="A12" s="204" t="s">
        <v>22</v>
      </c>
      <c r="B12" s="188">
        <v>76.185999999999993</v>
      </c>
      <c r="C12" s="225">
        <v>7.8469542145990501E-2</v>
      </c>
      <c r="D12" s="191">
        <v>76.185999999999993</v>
      </c>
      <c r="E12" s="225">
        <v>7.8366549232391308E-2</v>
      </c>
      <c r="F12" s="191">
        <v>77.109999999999985</v>
      </c>
      <c r="G12" s="226">
        <v>7.9269458590934233E-2</v>
      </c>
      <c r="H12" s="188">
        <v>31982.738999999987</v>
      </c>
      <c r="I12" s="225">
        <v>9.6010381994154348E-2</v>
      </c>
      <c r="J12" s="191">
        <v>29616.721000000005</v>
      </c>
      <c r="K12" s="225">
        <v>9.4775642608959057E-2</v>
      </c>
      <c r="L12" s="191">
        <v>25924.060999999998</v>
      </c>
      <c r="M12" s="225">
        <v>9.427608003570867E-2</v>
      </c>
      <c r="N12" s="83"/>
      <c r="O12" s="92"/>
    </row>
    <row r="13" spans="1:21" x14ac:dyDescent="0.2">
      <c r="A13" s="204" t="s">
        <v>43</v>
      </c>
      <c r="B13" s="188">
        <v>33.717999999999996</v>
      </c>
      <c r="C13" s="225">
        <v>3.0850342507148704E-2</v>
      </c>
      <c r="D13" s="191">
        <v>33.848999999999997</v>
      </c>
      <c r="E13" s="225">
        <v>3.0980263817415931E-2</v>
      </c>
      <c r="F13" s="191">
        <v>33.848999999999997</v>
      </c>
      <c r="G13" s="226">
        <v>3.1026835357297562E-2</v>
      </c>
      <c r="H13" s="188">
        <v>6916.0850000000009</v>
      </c>
      <c r="I13" s="225">
        <v>3.7358360966891241E-2</v>
      </c>
      <c r="J13" s="191">
        <v>8179.1559999999999</v>
      </c>
      <c r="K13" s="225">
        <v>3.126997848380543E-2</v>
      </c>
      <c r="L13" s="191">
        <v>5958.6809999999996</v>
      </c>
      <c r="M13" s="225">
        <v>3.4730022421559932E-2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8.4101999999999997</v>
      </c>
      <c r="C15" s="225">
        <v>2.477855977825336E-2</v>
      </c>
      <c r="D15" s="191">
        <v>8.4101999999999997</v>
      </c>
      <c r="E15" s="227">
        <v>2.477855977825336E-2</v>
      </c>
      <c r="F15" s="191">
        <v>8.4101999999999997</v>
      </c>
      <c r="G15" s="228">
        <v>2.477855977825336E-2</v>
      </c>
      <c r="H15" s="188">
        <v>1634.479</v>
      </c>
      <c r="I15" s="225">
        <v>2.8029068498144454E-2</v>
      </c>
      <c r="J15" s="191">
        <v>1612.0329999999997</v>
      </c>
      <c r="K15" s="227">
        <v>2.2209632123023633E-2</v>
      </c>
      <c r="L15" s="191">
        <v>678.85699999999997</v>
      </c>
      <c r="M15" s="227">
        <v>2.8577010470986878E-2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450.57352999999944</v>
      </c>
      <c r="C16" s="225">
        <v>0.21750203756013545</v>
      </c>
      <c r="D16" s="189">
        <v>450.12545999999946</v>
      </c>
      <c r="E16" s="227">
        <v>0.21774442901598817</v>
      </c>
      <c r="F16" s="189">
        <v>449.18592999999953</v>
      </c>
      <c r="G16" s="228">
        <v>0.21812286286192828</v>
      </c>
      <c r="H16" s="188">
        <v>54862.959000000046</v>
      </c>
      <c r="I16" s="225">
        <v>0.23332029642497623</v>
      </c>
      <c r="J16" s="189">
        <v>58121.93400000003</v>
      </c>
      <c r="K16" s="227">
        <v>0.23168772015580388</v>
      </c>
      <c r="L16" s="189">
        <v>75221.486000000208</v>
      </c>
      <c r="M16" s="227">
        <v>0.23603441425483201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20" x14ac:dyDescent="0.2">
      <c r="A18" s="234"/>
      <c r="B18" s="507" t="s">
        <v>242</v>
      </c>
      <c r="C18" s="508"/>
      <c r="D18" s="508"/>
      <c r="E18" s="508"/>
      <c r="F18" s="508"/>
      <c r="G18" s="508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9" t="s">
        <v>5</v>
      </c>
      <c r="C19" s="510"/>
      <c r="D19" s="510"/>
      <c r="E19" s="510"/>
      <c r="F19" s="510"/>
      <c r="G19" s="510"/>
      <c r="H19" s="85" t="str">
        <f>A24</f>
        <v>VO z vvn</v>
      </c>
      <c r="I19" s="93">
        <f>(B24+D24+F24)/'6.1, 6.2'!B25</f>
        <v>6.2912261252139876E-2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11" t="s">
        <v>63</v>
      </c>
      <c r="C20" s="512"/>
      <c r="D20" s="512" t="s">
        <v>64</v>
      </c>
      <c r="E20" s="512"/>
      <c r="F20" s="512" t="s">
        <v>65</v>
      </c>
      <c r="G20" s="512"/>
      <c r="H20" s="85" t="str">
        <f>A25</f>
        <v>VO z vn</v>
      </c>
      <c r="I20" s="93">
        <f>(B25+D25+F25)/'6.1, 6.2'!C25</f>
        <v>0.11640998515669937</v>
      </c>
      <c r="J20" s="94" t="str">
        <f t="shared" ref="J20:J26" si="1">A10</f>
        <v>PE</v>
      </c>
      <c r="K20" s="83">
        <f t="shared" si="0"/>
        <v>94261.570999999996</v>
      </c>
      <c r="L20" s="94" t="str">
        <f t="shared" ref="L20:L26" si="2">A10</f>
        <v>PE</v>
      </c>
      <c r="M20" s="92">
        <f>K20/'6.1, 6.2'!C5</f>
        <v>1.3061631383512538E-2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8.5134752434404173E-2</v>
      </c>
      <c r="J21" s="94" t="str">
        <f t="shared" si="1"/>
        <v>PPE</v>
      </c>
      <c r="K21" s="83">
        <f t="shared" si="0"/>
        <v>25693.7</v>
      </c>
      <c r="L21" s="94" t="str">
        <f t="shared" si="2"/>
        <v>PPE</v>
      </c>
      <c r="M21" s="92">
        <f>K21/'6.1, 6.2'!D5</f>
        <v>1.8894457346893361E-2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502" t="s">
        <v>53</v>
      </c>
      <c r="B22" s="504">
        <f>SUM(B23,D23,F23)</f>
        <v>1266125.6503872732</v>
      </c>
      <c r="C22" s="504"/>
      <c r="D22" s="504"/>
      <c r="E22" s="504"/>
      <c r="F22" s="504"/>
      <c r="G22" s="504"/>
      <c r="H22" s="85" t="str">
        <f>A27</f>
        <v>MOO</v>
      </c>
      <c r="I22" s="93">
        <f>(B27+D27+F27)/'6.1, 6.2'!E25</f>
        <v>8.3113215978594793E-2</v>
      </c>
      <c r="J22" s="94" t="str">
        <f t="shared" si="1"/>
        <v>PSE</v>
      </c>
      <c r="K22" s="83">
        <f t="shared" si="0"/>
        <v>87523.520999999993</v>
      </c>
      <c r="L22" s="94" t="str">
        <f t="shared" si="2"/>
        <v>PSE</v>
      </c>
      <c r="M22" s="92">
        <f>K22/'6.1, 6.2'!E5</f>
        <v>9.5073216167803551E-2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503"/>
      <c r="B23" s="351">
        <f>SUM(B24:B27)</f>
        <v>427723.14389923739</v>
      </c>
      <c r="C23" s="355">
        <v>9.1995979540097722E-2</v>
      </c>
      <c r="D23" s="353">
        <f>SUM(D24:D27)</f>
        <v>426540.18083757785</v>
      </c>
      <c r="E23" s="355">
        <v>9.5085596656400623E-2</v>
      </c>
      <c r="F23" s="353">
        <f>SUM(F24:F27)</f>
        <v>411862.32565045799</v>
      </c>
      <c r="G23" s="355">
        <v>9.7855380519978524E-2</v>
      </c>
      <c r="H23" s="75"/>
      <c r="I23" s="75"/>
      <c r="J23" s="94" t="str">
        <f t="shared" si="1"/>
        <v>VE</v>
      </c>
      <c r="K23" s="83">
        <f t="shared" si="0"/>
        <v>21053.922000000002</v>
      </c>
      <c r="L23" s="94" t="str">
        <f t="shared" si="2"/>
        <v>VE</v>
      </c>
      <c r="M23" s="92">
        <f>K23/'6.1, 6.2'!F5</f>
        <v>3.40532102547998E-2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37432.4774967333</v>
      </c>
      <c r="C24" s="225">
        <v>5.831204194922341E-2</v>
      </c>
      <c r="D24" s="189">
        <v>45326.241660724801</v>
      </c>
      <c r="E24" s="225">
        <v>6.5760344144804958E-2</v>
      </c>
      <c r="F24" s="189">
        <v>42845.863465553906</v>
      </c>
      <c r="G24" s="225">
        <v>6.4400231530668622E-2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217756.821864011</v>
      </c>
      <c r="C25" s="225">
        <v>0.11520761907886089</v>
      </c>
      <c r="D25" s="191">
        <v>226016.25423122302</v>
      </c>
      <c r="E25" s="225">
        <v>0.11681630495566211</v>
      </c>
      <c r="F25" s="191">
        <v>234077.93445975901</v>
      </c>
      <c r="G25" s="225">
        <v>0.1171539526628786</v>
      </c>
      <c r="H25" s="75"/>
      <c r="I25" s="75"/>
      <c r="J25" s="94" t="str">
        <f t="shared" si="1"/>
        <v>VTE</v>
      </c>
      <c r="K25" s="83">
        <f t="shared" si="0"/>
        <v>3925.3689999999997</v>
      </c>
      <c r="L25" s="94" t="str">
        <f t="shared" si="2"/>
        <v>VTE</v>
      </c>
      <c r="M25" s="92">
        <f>K25/'6.1, 6.2'!H5</f>
        <v>2.5382001689577594E-2</v>
      </c>
      <c r="N25" s="85"/>
      <c r="O25" s="93"/>
    </row>
    <row r="26" spans="1:20" x14ac:dyDescent="0.2">
      <c r="A26" s="178" t="s">
        <v>138</v>
      </c>
      <c r="B26" s="188">
        <v>50294.810708244098</v>
      </c>
      <c r="C26" s="225">
        <v>8.0358022925975353E-2</v>
      </c>
      <c r="D26" s="191">
        <v>51985.118087203002</v>
      </c>
      <c r="E26" s="227">
        <v>8.8572625535222091E-2</v>
      </c>
      <c r="F26" s="191">
        <v>45083.027237351002</v>
      </c>
      <c r="G26" s="227">
        <v>8.7010564703038099E-2</v>
      </c>
      <c r="H26" s="75"/>
      <c r="I26" s="75"/>
      <c r="J26" s="94" t="str">
        <f t="shared" si="1"/>
        <v>FVE</v>
      </c>
      <c r="K26" s="83">
        <f t="shared" si="0"/>
        <v>188206.37900000028</v>
      </c>
      <c r="L26" s="94" t="str">
        <f t="shared" si="2"/>
        <v>FVE</v>
      </c>
      <c r="M26" s="92">
        <f>K26/'6.1, 6.2'!I5</f>
        <v>0.23388623362103328</v>
      </c>
      <c r="N26" s="85"/>
      <c r="O26" s="93"/>
    </row>
    <row r="27" spans="1:20" x14ac:dyDescent="0.2">
      <c r="A27" s="178" t="s">
        <v>136</v>
      </c>
      <c r="B27" s="188">
        <v>122239.033830249</v>
      </c>
      <c r="C27" s="225">
        <v>8.1961258073817822E-2</v>
      </c>
      <c r="D27" s="189">
        <v>103212.566858427</v>
      </c>
      <c r="E27" s="227">
        <v>8.0959328709468814E-2</v>
      </c>
      <c r="F27" s="189">
        <v>89855.500487794096</v>
      </c>
      <c r="G27" s="227">
        <v>8.7458097182849096E-2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2.251734123831646E-2</v>
      </c>
      <c r="J32" s="94" t="str">
        <f t="shared" si="5"/>
        <v>PE</v>
      </c>
      <c r="K32" s="77">
        <f t="shared" si="6"/>
        <v>29639.616000000002</v>
      </c>
      <c r="L32" s="77">
        <f t="shared" si="7"/>
        <v>24043.559999999998</v>
      </c>
      <c r="M32" s="77">
        <f t="shared" si="8"/>
        <v>40578.394999999997</v>
      </c>
    </row>
    <row r="33" spans="8:13" x14ac:dyDescent="0.2">
      <c r="H33" s="94" t="str">
        <f t="shared" si="3"/>
        <v>PPE</v>
      </c>
      <c r="I33" s="95">
        <f t="shared" si="4"/>
        <v>8.690869086908691E-2</v>
      </c>
      <c r="J33" s="94" t="str">
        <f t="shared" si="5"/>
        <v>PPE</v>
      </c>
      <c r="K33" s="77">
        <f t="shared" si="6"/>
        <v>25506.2</v>
      </c>
      <c r="L33" s="77">
        <f t="shared" si="7"/>
        <v>16.8</v>
      </c>
      <c r="M33" s="77">
        <f t="shared" si="8"/>
        <v>170.7</v>
      </c>
    </row>
    <row r="34" spans="8:13" ht="13.5" customHeight="1" x14ac:dyDescent="0.2">
      <c r="H34" s="94" t="str">
        <f t="shared" si="3"/>
        <v>PSE</v>
      </c>
      <c r="I34" s="95">
        <f t="shared" si="4"/>
        <v>7.9269458590934233E-2</v>
      </c>
      <c r="J34" s="94" t="str">
        <f t="shared" si="5"/>
        <v>PSE</v>
      </c>
      <c r="K34" s="77">
        <f t="shared" si="6"/>
        <v>31982.738999999987</v>
      </c>
      <c r="L34" s="77">
        <f t="shared" si="7"/>
        <v>29616.721000000005</v>
      </c>
      <c r="M34" s="77">
        <f t="shared" si="8"/>
        <v>25924.060999999998</v>
      </c>
    </row>
    <row r="35" spans="8:13" ht="12.75" customHeight="1" x14ac:dyDescent="0.2">
      <c r="H35" s="94" t="str">
        <f t="shared" si="3"/>
        <v>VE</v>
      </c>
      <c r="I35" s="95">
        <f t="shared" si="4"/>
        <v>3.1026835357297562E-2</v>
      </c>
      <c r="J35" s="94" t="str">
        <f t="shared" si="5"/>
        <v>VE</v>
      </c>
      <c r="K35" s="77">
        <f t="shared" si="6"/>
        <v>6916.0850000000009</v>
      </c>
      <c r="L35" s="77">
        <f t="shared" si="7"/>
        <v>8179.1559999999999</v>
      </c>
      <c r="M35" s="77">
        <f t="shared" si="8"/>
        <v>5958.6809999999996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2.477855977825336E-2</v>
      </c>
      <c r="J37" s="94" t="str">
        <f t="shared" si="5"/>
        <v>VTE</v>
      </c>
      <c r="K37" s="77">
        <f t="shared" si="6"/>
        <v>1634.479</v>
      </c>
      <c r="L37" s="77">
        <f t="shared" si="7"/>
        <v>1612.0329999999997</v>
      </c>
      <c r="M37" s="77">
        <f t="shared" si="8"/>
        <v>678.85699999999997</v>
      </c>
    </row>
    <row r="38" spans="8:13" ht="12.75" customHeight="1" x14ac:dyDescent="0.2">
      <c r="H38" s="94" t="str">
        <f t="shared" si="3"/>
        <v>FVE</v>
      </c>
      <c r="I38" s="95">
        <f t="shared" si="4"/>
        <v>0.21812286286192828</v>
      </c>
      <c r="J38" s="94" t="str">
        <f t="shared" si="5"/>
        <v>FVE</v>
      </c>
      <c r="K38" s="77">
        <f t="shared" si="6"/>
        <v>54862.959000000046</v>
      </c>
      <c r="L38" s="77">
        <f t="shared" si="7"/>
        <v>58121.93400000003</v>
      </c>
      <c r="M38" s="77">
        <f t="shared" si="8"/>
        <v>75221.486000000208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330</v>
      </c>
      <c r="M1" s="53" t="str">
        <f>Titulní!A35</f>
        <v>II. čtvrtletí 2021</v>
      </c>
    </row>
    <row r="2" spans="1:24" ht="6" customHeight="1" x14ac:dyDescent="0.2">
      <c r="A2" s="281"/>
    </row>
    <row r="3" spans="1:24" x14ac:dyDescent="0.2">
      <c r="A3" s="229"/>
      <c r="B3" s="507" t="s">
        <v>196</v>
      </c>
      <c r="C3" s="508"/>
      <c r="D3" s="508"/>
      <c r="E3" s="508"/>
      <c r="F3" s="508"/>
      <c r="G3" s="513"/>
      <c r="H3" s="507" t="s">
        <v>19</v>
      </c>
      <c r="I3" s="508"/>
      <c r="J3" s="508"/>
      <c r="K3" s="508"/>
      <c r="L3" s="508"/>
      <c r="M3" s="508"/>
      <c r="N3" s="24"/>
    </row>
    <row r="4" spans="1:24" ht="13.5" x14ac:dyDescent="0.25">
      <c r="A4" s="229"/>
      <c r="B4" s="509" t="s">
        <v>177</v>
      </c>
      <c r="C4" s="510"/>
      <c r="D4" s="510"/>
      <c r="E4" s="510"/>
      <c r="F4" s="510"/>
      <c r="G4" s="514"/>
      <c r="H4" s="509" t="s">
        <v>5</v>
      </c>
      <c r="I4" s="510"/>
      <c r="J4" s="510"/>
      <c r="K4" s="510"/>
      <c r="L4" s="510"/>
      <c r="M4" s="510"/>
      <c r="N4" s="79"/>
    </row>
    <row r="5" spans="1:24" x14ac:dyDescent="0.2">
      <c r="A5" s="230"/>
      <c r="B5" s="511" t="s">
        <v>63</v>
      </c>
      <c r="C5" s="512"/>
      <c r="D5" s="512" t="s">
        <v>64</v>
      </c>
      <c r="E5" s="512"/>
      <c r="F5" s="512" t="s">
        <v>65</v>
      </c>
      <c r="G5" s="515"/>
      <c r="H5" s="511" t="s">
        <v>63</v>
      </c>
      <c r="I5" s="512"/>
      <c r="J5" s="512" t="s">
        <v>64</v>
      </c>
      <c r="K5" s="512"/>
      <c r="L5" s="512" t="s">
        <v>65</v>
      </c>
      <c r="M5" s="512"/>
      <c r="N5" s="74"/>
    </row>
    <row r="6" spans="1:24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74"/>
    </row>
    <row r="7" spans="1:24" x14ac:dyDescent="0.2">
      <c r="A7" s="505" t="s">
        <v>53</v>
      </c>
      <c r="B7" s="452">
        <f>F8</f>
        <v>1050.6462200000001</v>
      </c>
      <c r="C7" s="453"/>
      <c r="D7" s="453"/>
      <c r="E7" s="453"/>
      <c r="F7" s="453"/>
      <c r="G7" s="454"/>
      <c r="H7" s="452">
        <f>SUM(H8,J8,L8)</f>
        <v>958603.63599999994</v>
      </c>
      <c r="I7" s="453"/>
      <c r="J7" s="453"/>
      <c r="K7" s="453"/>
      <c r="L7" s="453"/>
      <c r="M7" s="453"/>
      <c r="N7" s="80"/>
    </row>
    <row r="8" spans="1:24" x14ac:dyDescent="0.2">
      <c r="A8" s="506"/>
      <c r="B8" s="351">
        <f>SUM(B9:B16)</f>
        <v>1050.84422</v>
      </c>
      <c r="C8" s="352">
        <v>4.9220141226202718E-2</v>
      </c>
      <c r="D8" s="353">
        <f>SUM(D9:D16)</f>
        <v>1050.8202200000001</v>
      </c>
      <c r="E8" s="352">
        <v>4.9226955363231704E-2</v>
      </c>
      <c r="F8" s="353">
        <f>SUM(F9:F16)</f>
        <v>1050.6462200000001</v>
      </c>
      <c r="G8" s="354">
        <v>4.923945095613369E-2</v>
      </c>
      <c r="H8" s="351">
        <f>SUM(H9:H16)</f>
        <v>315100.217</v>
      </c>
      <c r="I8" s="352">
        <v>4.8920294341039582E-2</v>
      </c>
      <c r="J8" s="353">
        <f>SUM(J9:J16)</f>
        <v>320635.25900000002</v>
      </c>
      <c r="K8" s="352">
        <v>5.4737990897305605E-2</v>
      </c>
      <c r="L8" s="353">
        <f>SUM(L9:L16)</f>
        <v>322868.15999999997</v>
      </c>
      <c r="M8" s="352">
        <v>5.4160100325160075E-2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539.80600000000004</v>
      </c>
      <c r="C10" s="225">
        <v>5.3711868778129279E-2</v>
      </c>
      <c r="D10" s="191">
        <v>539.80600000000004</v>
      </c>
      <c r="E10" s="225">
        <v>5.3711868778129279E-2</v>
      </c>
      <c r="F10" s="191">
        <v>539.80600000000004</v>
      </c>
      <c r="G10" s="226">
        <v>5.3711868778129279E-2</v>
      </c>
      <c r="H10" s="188">
        <v>105447.80699999999</v>
      </c>
      <c r="I10" s="225">
        <v>3.7838402763027724E-2</v>
      </c>
      <c r="J10" s="191">
        <v>98872.358999999997</v>
      </c>
      <c r="K10" s="225">
        <v>4.4847627500173591E-2</v>
      </c>
      <c r="L10" s="191">
        <v>123427.753</v>
      </c>
      <c r="M10" s="225">
        <v>5.5466793289464481E-2</v>
      </c>
      <c r="N10" s="83"/>
      <c r="O10" s="92"/>
      <c r="X10" s="77"/>
    </row>
    <row r="11" spans="1:24" x14ac:dyDescent="0.2">
      <c r="A11" s="204" t="s">
        <v>21</v>
      </c>
      <c r="B11" s="188">
        <v>400</v>
      </c>
      <c r="C11" s="225">
        <v>0.29336266960029334</v>
      </c>
      <c r="D11" s="191">
        <v>400</v>
      </c>
      <c r="E11" s="225">
        <v>0.29336266960029334</v>
      </c>
      <c r="F11" s="191">
        <v>400</v>
      </c>
      <c r="G11" s="226">
        <v>0.29336266960029334</v>
      </c>
      <c r="H11" s="188">
        <v>188602.09</v>
      </c>
      <c r="I11" s="225">
        <v>0.30519642287217624</v>
      </c>
      <c r="J11" s="191">
        <v>198283.09</v>
      </c>
      <c r="K11" s="225">
        <v>0.79261975695078479</v>
      </c>
      <c r="L11" s="191">
        <v>187276.19</v>
      </c>
      <c r="M11" s="225">
        <v>0.38085739030792182</v>
      </c>
      <c r="N11" s="83"/>
      <c r="O11" s="92"/>
      <c r="X11" s="77"/>
    </row>
    <row r="12" spans="1:24" x14ac:dyDescent="0.2">
      <c r="A12" s="204" t="s">
        <v>22</v>
      </c>
      <c r="B12" s="188">
        <v>22.401999999999997</v>
      </c>
      <c r="C12" s="225">
        <v>2.3073460782223495E-2</v>
      </c>
      <c r="D12" s="191">
        <v>22.401999999999997</v>
      </c>
      <c r="E12" s="225">
        <v>2.3043176382852887E-2</v>
      </c>
      <c r="F12" s="191">
        <v>22.401999999999997</v>
      </c>
      <c r="G12" s="226">
        <v>2.3029365988251966E-2</v>
      </c>
      <c r="H12" s="188">
        <v>7031.8909999999996</v>
      </c>
      <c r="I12" s="225">
        <v>2.1109340918276459E-2</v>
      </c>
      <c r="J12" s="191">
        <v>4879.652</v>
      </c>
      <c r="K12" s="225">
        <v>1.5615238230055657E-2</v>
      </c>
      <c r="L12" s="191">
        <v>3425.4610000000007</v>
      </c>
      <c r="M12" s="225">
        <v>1.2457116012618501E-2</v>
      </c>
      <c r="N12" s="83"/>
      <c r="O12" s="92"/>
      <c r="X12" s="77"/>
    </row>
    <row r="13" spans="1:24" x14ac:dyDescent="0.2">
      <c r="A13" s="204" t="s">
        <v>43</v>
      </c>
      <c r="B13" s="188">
        <v>7.897999999999997</v>
      </c>
      <c r="C13" s="225">
        <v>7.2262887811098044E-3</v>
      </c>
      <c r="D13" s="191">
        <v>7.8849999999999971</v>
      </c>
      <c r="E13" s="225">
        <v>7.2167384620025563E-3</v>
      </c>
      <c r="F13" s="191">
        <v>7.7309999999999972</v>
      </c>
      <c r="G13" s="226">
        <v>7.0864269002708325E-3</v>
      </c>
      <c r="H13" s="188">
        <v>2865.5650000000005</v>
      </c>
      <c r="I13" s="225">
        <v>1.547881664902755E-2</v>
      </c>
      <c r="J13" s="191">
        <v>3287.6029999999996</v>
      </c>
      <c r="K13" s="225">
        <v>1.2568934383119013E-2</v>
      </c>
      <c r="L13" s="191">
        <v>2172.3140000000008</v>
      </c>
      <c r="M13" s="225">
        <v>1.2661277542239394E-2</v>
      </c>
      <c r="N13" s="83"/>
      <c r="O13" s="92"/>
      <c r="X13" s="77"/>
    </row>
    <row r="14" spans="1:24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67.91</v>
      </c>
      <c r="C15" s="225">
        <v>0.20007990232588826</v>
      </c>
      <c r="D15" s="191">
        <v>67.91</v>
      </c>
      <c r="E15" s="227">
        <v>0.20007990232588826</v>
      </c>
      <c r="F15" s="191">
        <v>67.91</v>
      </c>
      <c r="G15" s="228">
        <v>0.20007990232588826</v>
      </c>
      <c r="H15" s="188">
        <v>9725.6380000000008</v>
      </c>
      <c r="I15" s="225">
        <v>0.16678132523584374</v>
      </c>
      <c r="J15" s="191">
        <v>13776.593999999997</v>
      </c>
      <c r="K15" s="227">
        <v>0.18980572026022707</v>
      </c>
      <c r="L15" s="191">
        <v>4817.5450000000001</v>
      </c>
      <c r="M15" s="227">
        <v>0.20279828286288643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12.828219999999988</v>
      </c>
      <c r="C16" s="225">
        <v>6.1924720439518084E-3</v>
      </c>
      <c r="D16" s="189">
        <v>12.817219999999988</v>
      </c>
      <c r="E16" s="227">
        <v>6.2002230455311383E-3</v>
      </c>
      <c r="F16" s="189">
        <v>12.797219999999989</v>
      </c>
      <c r="G16" s="228">
        <v>6.2142780453384337E-3</v>
      </c>
      <c r="H16" s="188">
        <v>1427.2259999999999</v>
      </c>
      <c r="I16" s="225">
        <v>6.0696834340530706E-3</v>
      </c>
      <c r="J16" s="189">
        <v>1535.9609999999993</v>
      </c>
      <c r="K16" s="227">
        <v>6.1227023577403381E-3</v>
      </c>
      <c r="L16" s="189">
        <v>1748.8969999999995</v>
      </c>
      <c r="M16" s="227">
        <v>5.4877921314533942E-3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34"/>
      <c r="B18" s="507" t="s">
        <v>242</v>
      </c>
      <c r="C18" s="508"/>
      <c r="D18" s="508"/>
      <c r="E18" s="508"/>
      <c r="F18" s="508"/>
      <c r="G18" s="508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9" t="s">
        <v>5</v>
      </c>
      <c r="C19" s="510"/>
      <c r="D19" s="510"/>
      <c r="E19" s="510"/>
      <c r="F19" s="510"/>
      <c r="G19" s="510"/>
      <c r="H19" s="85" t="str">
        <f>A24</f>
        <v>VO z vvn</v>
      </c>
      <c r="I19" s="93">
        <f>(B24+D24+F24)/'6.1, 6.2'!B25</f>
        <v>1.3855926507119254E-2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11" t="s">
        <v>63</v>
      </c>
      <c r="C20" s="512"/>
      <c r="D20" s="512" t="s">
        <v>64</v>
      </c>
      <c r="E20" s="512"/>
      <c r="F20" s="512" t="s">
        <v>65</v>
      </c>
      <c r="G20" s="512"/>
      <c r="H20" s="85" t="str">
        <f>A25</f>
        <v>VO z vn</v>
      </c>
      <c r="I20" s="93">
        <f>(B25+D25+F25)/'6.1, 6.2'!C25</f>
        <v>2.0525717157520874E-2</v>
      </c>
      <c r="J20" s="94" t="str">
        <f t="shared" ref="J20:J26" si="1">A10</f>
        <v>PE</v>
      </c>
      <c r="K20" s="83">
        <f t="shared" si="0"/>
        <v>327747.91899999999</v>
      </c>
      <c r="L20" s="94" t="str">
        <f t="shared" ref="L20:L26" si="2">A10</f>
        <v>PE</v>
      </c>
      <c r="M20" s="92">
        <f>K20/'6.1, 6.2'!C5</f>
        <v>4.5415352823806904E-2</v>
      </c>
      <c r="N20" s="85"/>
      <c r="O20" s="75"/>
    </row>
    <row r="21" spans="1:15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3.1406599279768216E-2</v>
      </c>
      <c r="J21" s="94" t="str">
        <f t="shared" si="1"/>
        <v>PPE</v>
      </c>
      <c r="K21" s="83">
        <f t="shared" si="0"/>
        <v>574161.37</v>
      </c>
      <c r="L21" s="94" t="str">
        <f t="shared" si="2"/>
        <v>PPE</v>
      </c>
      <c r="M21" s="92">
        <f>K21/'6.1, 6.2'!D5</f>
        <v>0.4222228606895409</v>
      </c>
      <c r="N21" s="85"/>
      <c r="O21" s="75"/>
    </row>
    <row r="22" spans="1:15" x14ac:dyDescent="0.2">
      <c r="A22" s="502" t="s">
        <v>53</v>
      </c>
      <c r="B22" s="504">
        <f>SUM(B23,D23,F23)</f>
        <v>295000.33999999997</v>
      </c>
      <c r="C22" s="504"/>
      <c r="D22" s="504"/>
      <c r="E22" s="504"/>
      <c r="F22" s="504"/>
      <c r="G22" s="504"/>
      <c r="H22" s="85" t="str">
        <f>A27</f>
        <v>MOO</v>
      </c>
      <c r="I22" s="93">
        <f>(B27+D27+F27)/'6.1, 6.2'!E25</f>
        <v>2.4633847079961645E-2</v>
      </c>
      <c r="J22" s="94" t="str">
        <f t="shared" si="1"/>
        <v>PSE</v>
      </c>
      <c r="K22" s="83">
        <f t="shared" si="0"/>
        <v>15337.004000000001</v>
      </c>
      <c r="L22" s="94" t="str">
        <f t="shared" si="2"/>
        <v>PSE</v>
      </c>
      <c r="M22" s="92">
        <f>K22/'6.1, 6.2'!E5</f>
        <v>1.6659959288640454E-2</v>
      </c>
      <c r="N22" s="85"/>
      <c r="O22" s="75"/>
    </row>
    <row r="23" spans="1:15" x14ac:dyDescent="0.2">
      <c r="A23" s="503"/>
      <c r="B23" s="351">
        <f>SUM(B24:B27)</f>
        <v>104394.70600000001</v>
      </c>
      <c r="C23" s="355">
        <v>2.2453527180500182E-2</v>
      </c>
      <c r="D23" s="353">
        <f>SUM(D24:D27)</f>
        <v>98722.777999999991</v>
      </c>
      <c r="E23" s="355">
        <v>2.2007573193396045E-2</v>
      </c>
      <c r="F23" s="353">
        <f>SUM(F24:F27)</f>
        <v>91882.856</v>
      </c>
      <c r="G23" s="355">
        <v>2.1830673206009937E-2</v>
      </c>
      <c r="H23" s="75"/>
      <c r="I23" s="75"/>
      <c r="J23" s="94" t="str">
        <f t="shared" si="1"/>
        <v>VE</v>
      </c>
      <c r="K23" s="83">
        <f t="shared" si="0"/>
        <v>8325.482</v>
      </c>
      <c r="L23" s="94" t="str">
        <f t="shared" si="2"/>
        <v>VE</v>
      </c>
      <c r="M23" s="92">
        <f>K23/'6.1, 6.2'!F5</f>
        <v>1.3465870587843496E-2</v>
      </c>
      <c r="N23" s="85"/>
      <c r="O23" s="75"/>
    </row>
    <row r="24" spans="1:15" x14ac:dyDescent="0.2">
      <c r="A24" s="178" t="s">
        <v>8</v>
      </c>
      <c r="B24" s="188">
        <v>8666.366</v>
      </c>
      <c r="C24" s="225">
        <v>1.350040209824277E-2</v>
      </c>
      <c r="D24" s="189">
        <v>9606.5679999999993</v>
      </c>
      <c r="E24" s="225">
        <v>1.3937427736874682E-2</v>
      </c>
      <c r="F24" s="189">
        <v>9390.4789999999994</v>
      </c>
      <c r="G24" s="225">
        <v>1.4114525250963184E-2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78" t="s">
        <v>9</v>
      </c>
      <c r="B25" s="188">
        <v>38632.868000000002</v>
      </c>
      <c r="C25" s="225">
        <v>2.0439317135365967E-2</v>
      </c>
      <c r="D25" s="191">
        <v>39232.677000000003</v>
      </c>
      <c r="E25" s="225">
        <v>2.027737507750392E-2</v>
      </c>
      <c r="F25" s="191">
        <v>41654.942000000003</v>
      </c>
      <c r="G25" s="225">
        <v>2.0847933037797271E-2</v>
      </c>
      <c r="H25" s="75"/>
      <c r="I25" s="75"/>
      <c r="J25" s="94" t="str">
        <f t="shared" si="1"/>
        <v>VTE</v>
      </c>
      <c r="K25" s="83">
        <f t="shared" si="0"/>
        <v>28319.776999999995</v>
      </c>
      <c r="L25" s="94" t="str">
        <f t="shared" si="2"/>
        <v>VTE</v>
      </c>
      <c r="M25" s="92">
        <f>K25/'6.1, 6.2'!H5</f>
        <v>0.18311975961048774</v>
      </c>
      <c r="N25" s="85"/>
      <c r="O25" s="93"/>
    </row>
    <row r="26" spans="1:15" x14ac:dyDescent="0.2">
      <c r="A26" s="178" t="s">
        <v>138</v>
      </c>
      <c r="B26" s="188">
        <v>19774.707999999999</v>
      </c>
      <c r="C26" s="225">
        <v>3.1594838840063415E-2</v>
      </c>
      <c r="D26" s="191">
        <v>18188.679</v>
      </c>
      <c r="E26" s="227">
        <v>3.09900047037488E-2</v>
      </c>
      <c r="F26" s="191">
        <v>16399.481</v>
      </c>
      <c r="G26" s="227">
        <v>3.1651115510374223E-2</v>
      </c>
      <c r="H26" s="75"/>
      <c r="I26" s="75"/>
      <c r="J26" s="94" t="str">
        <f t="shared" si="1"/>
        <v>FVE</v>
      </c>
      <c r="K26" s="83">
        <f t="shared" si="0"/>
        <v>4712.0839999999989</v>
      </c>
      <c r="L26" s="94" t="str">
        <f t="shared" si="2"/>
        <v>FVE</v>
      </c>
      <c r="M26" s="92">
        <f>K26/'6.1, 6.2'!I5</f>
        <v>5.8557610274513122E-3</v>
      </c>
      <c r="N26" s="85"/>
      <c r="O26" s="93"/>
    </row>
    <row r="27" spans="1:15" x14ac:dyDescent="0.2">
      <c r="A27" s="178" t="s">
        <v>136</v>
      </c>
      <c r="B27" s="188">
        <v>37320.764000000003</v>
      </c>
      <c r="C27" s="225">
        <v>2.5023567954274128E-2</v>
      </c>
      <c r="D27" s="189">
        <v>31694.853999999999</v>
      </c>
      <c r="E27" s="227">
        <v>2.4861256545477693E-2</v>
      </c>
      <c r="F27" s="189">
        <v>24437.954000000002</v>
      </c>
      <c r="G27" s="227">
        <v>2.3785933462941701E-2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5.3711868778129279E-2</v>
      </c>
      <c r="J32" s="94" t="str">
        <f t="shared" si="5"/>
        <v>PE</v>
      </c>
      <c r="K32" s="77">
        <f t="shared" si="6"/>
        <v>105447.80699999999</v>
      </c>
      <c r="L32" s="77">
        <f t="shared" si="7"/>
        <v>98872.358999999997</v>
      </c>
      <c r="M32" s="77">
        <f t="shared" si="8"/>
        <v>123427.753</v>
      </c>
    </row>
    <row r="33" spans="8:13" ht="12.75" customHeight="1" x14ac:dyDescent="0.2">
      <c r="H33" s="94" t="str">
        <f t="shared" si="3"/>
        <v>PPE</v>
      </c>
      <c r="I33" s="95">
        <f t="shared" si="4"/>
        <v>0.29336266960029334</v>
      </c>
      <c r="J33" s="94" t="str">
        <f t="shared" si="5"/>
        <v>PPE</v>
      </c>
      <c r="K33" s="77">
        <f t="shared" si="6"/>
        <v>188602.09</v>
      </c>
      <c r="L33" s="77">
        <f t="shared" si="7"/>
        <v>198283.09</v>
      </c>
      <c r="M33" s="77">
        <f t="shared" si="8"/>
        <v>187276.19</v>
      </c>
    </row>
    <row r="34" spans="8:13" x14ac:dyDescent="0.2">
      <c r="H34" s="94" t="str">
        <f t="shared" si="3"/>
        <v>PSE</v>
      </c>
      <c r="I34" s="95">
        <f t="shared" si="4"/>
        <v>2.3029365988251966E-2</v>
      </c>
      <c r="J34" s="94" t="str">
        <f t="shared" si="5"/>
        <v>PSE</v>
      </c>
      <c r="K34" s="77">
        <f t="shared" si="6"/>
        <v>7031.8909999999996</v>
      </c>
      <c r="L34" s="77">
        <f t="shared" si="7"/>
        <v>4879.652</v>
      </c>
      <c r="M34" s="77">
        <f t="shared" si="8"/>
        <v>3425.4610000000007</v>
      </c>
    </row>
    <row r="35" spans="8:13" ht="13.5" customHeight="1" x14ac:dyDescent="0.2">
      <c r="H35" s="94" t="str">
        <f t="shared" si="3"/>
        <v>VE</v>
      </c>
      <c r="I35" s="95">
        <f t="shared" si="4"/>
        <v>7.0864269002708325E-3</v>
      </c>
      <c r="J35" s="94" t="str">
        <f t="shared" si="5"/>
        <v>VE</v>
      </c>
      <c r="K35" s="77">
        <f t="shared" si="6"/>
        <v>2865.5650000000005</v>
      </c>
      <c r="L35" s="77">
        <f t="shared" si="7"/>
        <v>3287.6029999999996</v>
      </c>
      <c r="M35" s="77">
        <f t="shared" si="8"/>
        <v>2172.3140000000008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0.20007990232588826</v>
      </c>
      <c r="J37" s="94" t="str">
        <f t="shared" si="5"/>
        <v>VTE</v>
      </c>
      <c r="K37" s="77">
        <f t="shared" si="6"/>
        <v>9725.6380000000008</v>
      </c>
      <c r="L37" s="77">
        <f t="shared" si="7"/>
        <v>13776.593999999997</v>
      </c>
      <c r="M37" s="77">
        <f t="shared" si="8"/>
        <v>4817.5450000000001</v>
      </c>
    </row>
    <row r="38" spans="8:13" ht="12.75" customHeight="1" x14ac:dyDescent="0.2">
      <c r="H38" s="94" t="str">
        <f t="shared" si="3"/>
        <v>FVE</v>
      </c>
      <c r="I38" s="95">
        <f t="shared" si="4"/>
        <v>6.2142780453384337E-3</v>
      </c>
      <c r="J38" s="94" t="str">
        <f t="shared" si="5"/>
        <v>FVE</v>
      </c>
      <c r="K38" s="77">
        <f t="shared" si="6"/>
        <v>1427.2259999999999</v>
      </c>
      <c r="L38" s="77">
        <f t="shared" si="7"/>
        <v>1535.9609999999993</v>
      </c>
      <c r="M38" s="77">
        <f t="shared" si="8"/>
        <v>1748.8969999999995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331</v>
      </c>
      <c r="M1" s="53" t="str">
        <f>Titulní!A35</f>
        <v>II. čtvrtletí 2021</v>
      </c>
    </row>
    <row r="2" spans="1:24" ht="6" customHeight="1" x14ac:dyDescent="0.2">
      <c r="A2" s="281"/>
    </row>
    <row r="3" spans="1:24" x14ac:dyDescent="0.2">
      <c r="A3" s="229"/>
      <c r="B3" s="507" t="s">
        <v>196</v>
      </c>
      <c r="C3" s="508"/>
      <c r="D3" s="508"/>
      <c r="E3" s="508"/>
      <c r="F3" s="508"/>
      <c r="G3" s="513"/>
      <c r="H3" s="507" t="s">
        <v>19</v>
      </c>
      <c r="I3" s="508"/>
      <c r="J3" s="508"/>
      <c r="K3" s="508"/>
      <c r="L3" s="508"/>
      <c r="M3" s="508"/>
      <c r="N3" s="24"/>
    </row>
    <row r="4" spans="1:24" ht="13.5" x14ac:dyDescent="0.25">
      <c r="A4" s="229"/>
      <c r="B4" s="509" t="s">
        <v>177</v>
      </c>
      <c r="C4" s="510"/>
      <c r="D4" s="510"/>
      <c r="E4" s="510"/>
      <c r="F4" s="510"/>
      <c r="G4" s="514"/>
      <c r="H4" s="509" t="s">
        <v>5</v>
      </c>
      <c r="I4" s="510"/>
      <c r="J4" s="510"/>
      <c r="K4" s="510"/>
      <c r="L4" s="510"/>
      <c r="M4" s="510"/>
      <c r="N4" s="79"/>
    </row>
    <row r="5" spans="1:24" x14ac:dyDescent="0.2">
      <c r="A5" s="230"/>
      <c r="B5" s="511" t="s">
        <v>63</v>
      </c>
      <c r="C5" s="512"/>
      <c r="D5" s="512" t="s">
        <v>64</v>
      </c>
      <c r="E5" s="512"/>
      <c r="F5" s="512" t="s">
        <v>65</v>
      </c>
      <c r="G5" s="515"/>
      <c r="H5" s="511" t="s">
        <v>63</v>
      </c>
      <c r="I5" s="512"/>
      <c r="J5" s="512" t="s">
        <v>64</v>
      </c>
      <c r="K5" s="512"/>
      <c r="L5" s="512" t="s">
        <v>65</v>
      </c>
      <c r="M5" s="512"/>
      <c r="N5" s="74"/>
    </row>
    <row r="6" spans="1:24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74"/>
    </row>
    <row r="7" spans="1:24" x14ac:dyDescent="0.2">
      <c r="A7" s="505" t="s">
        <v>53</v>
      </c>
      <c r="B7" s="452">
        <f>F8</f>
        <v>2731.9898199999998</v>
      </c>
      <c r="C7" s="453"/>
      <c r="D7" s="453"/>
      <c r="E7" s="453"/>
      <c r="F7" s="453"/>
      <c r="G7" s="454"/>
      <c r="H7" s="452">
        <f>SUM(H8,J8,L8)</f>
        <v>4107945.72</v>
      </c>
      <c r="I7" s="453"/>
      <c r="J7" s="453"/>
      <c r="K7" s="453"/>
      <c r="L7" s="453"/>
      <c r="M7" s="453"/>
      <c r="N7" s="80"/>
    </row>
    <row r="8" spans="1:24" x14ac:dyDescent="0.2">
      <c r="A8" s="506"/>
      <c r="B8" s="351">
        <f>SUM(B9:B16)</f>
        <v>2733.1162599999998</v>
      </c>
      <c r="C8" s="352">
        <v>0.12801551908886263</v>
      </c>
      <c r="D8" s="353">
        <f>SUM(D9:D16)</f>
        <v>2732.8614299999995</v>
      </c>
      <c r="E8" s="352">
        <v>0.12802422818672782</v>
      </c>
      <c r="F8" s="353">
        <f>SUM(F9:F16)</f>
        <v>2731.9898199999998</v>
      </c>
      <c r="G8" s="354">
        <v>0.12803708440938996</v>
      </c>
      <c r="H8" s="351">
        <f>SUM(H9:H16)</f>
        <v>1442182.4650000003</v>
      </c>
      <c r="I8" s="352">
        <v>0.2239033389218073</v>
      </c>
      <c r="J8" s="353">
        <f>SUM(J9:J16)</f>
        <v>1516491.673</v>
      </c>
      <c r="K8" s="352">
        <v>0.25889138846240778</v>
      </c>
      <c r="L8" s="353">
        <f>SUM(L9:L16)</f>
        <v>1149271.5819999999</v>
      </c>
      <c r="M8" s="352">
        <v>0.19278662901283122</v>
      </c>
      <c r="N8" s="10"/>
    </row>
    <row r="9" spans="1:24" x14ac:dyDescent="0.2">
      <c r="A9" s="204" t="s">
        <v>7</v>
      </c>
      <c r="B9" s="188">
        <v>2040</v>
      </c>
      <c r="C9" s="225">
        <v>0.47552447552447552</v>
      </c>
      <c r="D9" s="189">
        <v>2040</v>
      </c>
      <c r="E9" s="225">
        <v>0.47552447552447552</v>
      </c>
      <c r="F9" s="189">
        <v>2040</v>
      </c>
      <c r="G9" s="226">
        <v>0.47552447552447552</v>
      </c>
      <c r="H9" s="188">
        <v>1334079.03</v>
      </c>
      <c r="I9" s="225">
        <v>0.62855709080717759</v>
      </c>
      <c r="J9" s="189">
        <v>1409714.17</v>
      </c>
      <c r="K9" s="225">
        <v>0.58058573597019325</v>
      </c>
      <c r="L9" s="189">
        <v>1048110.55</v>
      </c>
      <c r="M9" s="225">
        <v>0.43568127009775787</v>
      </c>
      <c r="N9" s="83"/>
      <c r="O9" s="92"/>
      <c r="X9" s="77"/>
    </row>
    <row r="10" spans="1:24" x14ac:dyDescent="0.2">
      <c r="A10" s="204" t="s">
        <v>20</v>
      </c>
      <c r="B10" s="188">
        <v>15.260000000000002</v>
      </c>
      <c r="C10" s="225">
        <v>1.5184031254825861E-3</v>
      </c>
      <c r="D10" s="191">
        <v>15.260000000000002</v>
      </c>
      <c r="E10" s="225">
        <v>1.5184031254825861E-3</v>
      </c>
      <c r="F10" s="191">
        <v>15.260000000000002</v>
      </c>
      <c r="G10" s="226">
        <v>1.5184031254825861E-3</v>
      </c>
      <c r="H10" s="188">
        <v>6105.5419999999995</v>
      </c>
      <c r="I10" s="225">
        <v>2.190884418132867E-3</v>
      </c>
      <c r="J10" s="191">
        <v>4885.2599999999993</v>
      </c>
      <c r="K10" s="225">
        <v>2.2159107250743154E-3</v>
      </c>
      <c r="L10" s="191">
        <v>4300.8219999999992</v>
      </c>
      <c r="M10" s="225">
        <v>1.9327322992648271E-3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84.198000000000008</v>
      </c>
      <c r="C12" s="225">
        <v>8.6721687837766903E-2</v>
      </c>
      <c r="D12" s="191">
        <v>84.198000000000008</v>
      </c>
      <c r="E12" s="225">
        <v>8.6607863810527985E-2</v>
      </c>
      <c r="F12" s="191">
        <v>83.857000000000014</v>
      </c>
      <c r="G12" s="226">
        <v>8.6205407717027296E-2</v>
      </c>
      <c r="H12" s="188">
        <v>43039.596999999994</v>
      </c>
      <c r="I12" s="225">
        <v>0.12920244725895619</v>
      </c>
      <c r="J12" s="191">
        <v>42763.664999999994</v>
      </c>
      <c r="K12" s="225">
        <v>0.13684681132287568</v>
      </c>
      <c r="L12" s="191">
        <v>38230.627999999982</v>
      </c>
      <c r="M12" s="225">
        <v>0.13903044531269246</v>
      </c>
      <c r="N12" s="83"/>
      <c r="O12" s="92"/>
      <c r="X12" s="77"/>
    </row>
    <row r="13" spans="1:24" x14ac:dyDescent="0.2">
      <c r="A13" s="204" t="s">
        <v>43</v>
      </c>
      <c r="B13" s="188">
        <v>16.332599999999992</v>
      </c>
      <c r="C13" s="225">
        <v>1.4943540661731322E-2</v>
      </c>
      <c r="D13" s="191">
        <v>16.306599999999989</v>
      </c>
      <c r="E13" s="225">
        <v>1.4924599544006449E-2</v>
      </c>
      <c r="F13" s="191">
        <v>16.233099999999986</v>
      </c>
      <c r="G13" s="226">
        <v>1.4879663240820901E-2</v>
      </c>
      <c r="H13" s="188">
        <v>7412.4240000000009</v>
      </c>
      <c r="I13" s="225">
        <v>4.003941701578969E-2</v>
      </c>
      <c r="J13" s="191">
        <v>9081.8090000000011</v>
      </c>
      <c r="K13" s="225">
        <v>3.4720938446953523E-2</v>
      </c>
      <c r="L13" s="191">
        <v>5630.4510000000018</v>
      </c>
      <c r="M13" s="225">
        <v>3.2816942117474428E-2</v>
      </c>
      <c r="N13" s="83"/>
      <c r="O13" s="92"/>
      <c r="X13" s="77"/>
    </row>
    <row r="14" spans="1:24" x14ac:dyDescent="0.2">
      <c r="A14" s="204" t="s">
        <v>44</v>
      </c>
      <c r="B14" s="188">
        <v>475</v>
      </c>
      <c r="C14" s="225">
        <v>0.40546308151941957</v>
      </c>
      <c r="D14" s="191">
        <v>475</v>
      </c>
      <c r="E14" s="225">
        <v>0.40546308151941957</v>
      </c>
      <c r="F14" s="191">
        <v>475</v>
      </c>
      <c r="G14" s="226">
        <v>0.40546308151941957</v>
      </c>
      <c r="H14" s="188">
        <v>39076.04</v>
      </c>
      <c r="I14" s="225">
        <v>0.38240534043836433</v>
      </c>
      <c r="J14" s="191">
        <v>37016.49</v>
      </c>
      <c r="K14" s="225">
        <v>0.47916396987323606</v>
      </c>
      <c r="L14" s="191">
        <v>37976.199999999997</v>
      </c>
      <c r="M14" s="225">
        <v>0.76394745438724021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10.91</v>
      </c>
      <c r="C15" s="225">
        <v>3.2143597914525715E-2</v>
      </c>
      <c r="D15" s="191">
        <v>10.91</v>
      </c>
      <c r="E15" s="227">
        <v>3.2143597914525715E-2</v>
      </c>
      <c r="F15" s="191">
        <v>10.91</v>
      </c>
      <c r="G15" s="228">
        <v>3.2143597914525715E-2</v>
      </c>
      <c r="H15" s="188">
        <v>2118.8869999999997</v>
      </c>
      <c r="I15" s="225">
        <v>3.6335999950337566E-2</v>
      </c>
      <c r="J15" s="191">
        <v>2298.9139999999998</v>
      </c>
      <c r="K15" s="227">
        <v>3.1673070106175712E-2</v>
      </c>
      <c r="L15" s="191">
        <v>923.61200000000008</v>
      </c>
      <c r="M15" s="227">
        <v>3.8880161499592898E-2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91.415659999999789</v>
      </c>
      <c r="C16" s="225">
        <v>4.4128407443074939E-2</v>
      </c>
      <c r="D16" s="189">
        <v>91.186829999999787</v>
      </c>
      <c r="E16" s="227">
        <v>4.4110866850606403E-2</v>
      </c>
      <c r="F16" s="189">
        <v>90.729719999999801</v>
      </c>
      <c r="G16" s="228">
        <v>4.4057983457008836E-2</v>
      </c>
      <c r="H16" s="188">
        <v>10350.945000000038</v>
      </c>
      <c r="I16" s="225">
        <v>4.4020329922026855E-2</v>
      </c>
      <c r="J16" s="189">
        <v>10731.365000000009</v>
      </c>
      <c r="K16" s="227">
        <v>4.277774877569953E-2</v>
      </c>
      <c r="L16" s="189">
        <v>14099.318999999989</v>
      </c>
      <c r="M16" s="227">
        <v>4.4241674533749734E-2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34"/>
      <c r="B18" s="507" t="s">
        <v>242</v>
      </c>
      <c r="C18" s="508"/>
      <c r="D18" s="508"/>
      <c r="E18" s="508"/>
      <c r="F18" s="508"/>
      <c r="G18" s="508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9" t="s">
        <v>5</v>
      </c>
      <c r="C19" s="510"/>
      <c r="D19" s="510"/>
      <c r="E19" s="510"/>
      <c r="F19" s="510"/>
      <c r="G19" s="510"/>
      <c r="H19" s="85" t="str">
        <f>A24</f>
        <v>VO z vvn</v>
      </c>
      <c r="I19" s="93">
        <f>(B24+D24+F24)/'6.1, 6.2'!B25</f>
        <v>5.5707621105711445E-2</v>
      </c>
      <c r="J19" s="94" t="str">
        <f>A9</f>
        <v>JE</v>
      </c>
      <c r="K19" s="83">
        <f t="shared" ref="K19:K26" si="0">H9+J9+L9</f>
        <v>3791903.75</v>
      </c>
      <c r="L19" s="94" t="str">
        <f>A9</f>
        <v>JE</v>
      </c>
      <c r="M19" s="92">
        <f>K19/'6.1, 6.2'!B5</f>
        <v>0.54510993749930237</v>
      </c>
      <c r="N19" s="85"/>
      <c r="O19" s="75"/>
    </row>
    <row r="20" spans="1:15" x14ac:dyDescent="0.2">
      <c r="A20" s="236"/>
      <c r="B20" s="511" t="s">
        <v>63</v>
      </c>
      <c r="C20" s="512"/>
      <c r="D20" s="512" t="s">
        <v>64</v>
      </c>
      <c r="E20" s="512"/>
      <c r="F20" s="512" t="s">
        <v>65</v>
      </c>
      <c r="G20" s="512"/>
      <c r="H20" s="85" t="str">
        <f>A25</f>
        <v>VO z vn</v>
      </c>
      <c r="I20" s="93">
        <f>(B25+D25+F25)/'6.1, 6.2'!C25</f>
        <v>5.4092707296748026E-2</v>
      </c>
      <c r="J20" s="94" t="str">
        <f t="shared" ref="J20:J26" si="1">A10</f>
        <v>PE</v>
      </c>
      <c r="K20" s="83">
        <f t="shared" si="0"/>
        <v>15291.624</v>
      </c>
      <c r="L20" s="94" t="str">
        <f t="shared" ref="L20:L26" si="2">A10</f>
        <v>PE</v>
      </c>
      <c r="M20" s="92">
        <f>K20/'6.1, 6.2'!C5</f>
        <v>2.1189287832182801E-3</v>
      </c>
      <c r="N20" s="85"/>
      <c r="O20" s="75"/>
    </row>
    <row r="21" spans="1:15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4.5070475986492602E-2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2" t="s">
        <v>53</v>
      </c>
      <c r="B22" s="504">
        <f>SUM(B23,D23,F23)</f>
        <v>682626.99454320292</v>
      </c>
      <c r="C22" s="504"/>
      <c r="D22" s="504"/>
      <c r="E22" s="504"/>
      <c r="F22" s="504"/>
      <c r="G22" s="504"/>
      <c r="H22" s="85" t="str">
        <f>A27</f>
        <v>MOO</v>
      </c>
      <c r="I22" s="93">
        <f>(B27+D27+F27)/'6.1, 6.2'!E25</f>
        <v>4.7028551693418554E-2</v>
      </c>
      <c r="J22" s="94" t="str">
        <f t="shared" si="1"/>
        <v>PSE</v>
      </c>
      <c r="K22" s="83">
        <f t="shared" si="0"/>
        <v>124033.88999999997</v>
      </c>
      <c r="L22" s="94" t="str">
        <f t="shared" si="2"/>
        <v>PSE</v>
      </c>
      <c r="M22" s="92">
        <f>K22/'6.1, 6.2'!E5</f>
        <v>0.1347329346599706</v>
      </c>
      <c r="N22" s="85"/>
      <c r="O22" s="75"/>
    </row>
    <row r="23" spans="1:15" x14ac:dyDescent="0.2">
      <c r="A23" s="503"/>
      <c r="B23" s="351">
        <f>SUM(B24:B27)</f>
        <v>237992.77412370051</v>
      </c>
      <c r="C23" s="355">
        <v>5.1188201272861E-2</v>
      </c>
      <c r="D23" s="353">
        <f>SUM(D24:D27)</f>
        <v>230257.5054864939</v>
      </c>
      <c r="E23" s="355">
        <v>5.1329683057772205E-2</v>
      </c>
      <c r="F23" s="353">
        <f>SUM(F24:F27)</f>
        <v>214376.7149330086</v>
      </c>
      <c r="G23" s="355">
        <v>5.0934289707760726E-2</v>
      </c>
      <c r="H23" s="75"/>
      <c r="I23" s="75"/>
      <c r="J23" s="94" t="str">
        <f t="shared" si="1"/>
        <v>VE</v>
      </c>
      <c r="K23" s="83">
        <f t="shared" si="0"/>
        <v>22124.684000000001</v>
      </c>
      <c r="L23" s="94" t="str">
        <f t="shared" si="2"/>
        <v>VE</v>
      </c>
      <c r="M23" s="92">
        <f>K23/'6.1, 6.2'!F5</f>
        <v>3.5785091066310823E-2</v>
      </c>
      <c r="N23" s="85"/>
      <c r="O23" s="75"/>
    </row>
    <row r="24" spans="1:15" x14ac:dyDescent="0.2">
      <c r="A24" s="178" t="s">
        <v>8</v>
      </c>
      <c r="B24" s="188">
        <v>36348.033440945997</v>
      </c>
      <c r="C24" s="225">
        <v>5.6622702864516185E-2</v>
      </c>
      <c r="D24" s="189">
        <v>37609.662961424896</v>
      </c>
      <c r="E24" s="225">
        <v>5.4564955948167106E-2</v>
      </c>
      <c r="F24" s="189">
        <v>37262.793191234094</v>
      </c>
      <c r="G24" s="225">
        <v>5.6008499185088712E-2</v>
      </c>
      <c r="H24" s="75"/>
      <c r="I24" s="75"/>
      <c r="J24" s="94" t="str">
        <f t="shared" si="1"/>
        <v>PVE</v>
      </c>
      <c r="K24" s="83">
        <f t="shared" si="0"/>
        <v>114068.73</v>
      </c>
      <c r="L24" s="94" t="str">
        <f t="shared" si="2"/>
        <v>PVE</v>
      </c>
      <c r="M24" s="92">
        <f>K24/'6.1, 6.2'!G5</f>
        <v>0.49779588131574432</v>
      </c>
      <c r="N24" s="85"/>
      <c r="O24" s="93"/>
    </row>
    <row r="25" spans="1:15" x14ac:dyDescent="0.2">
      <c r="A25" s="178" t="s">
        <v>9</v>
      </c>
      <c r="B25" s="188">
        <v>103656.91145803311</v>
      </c>
      <c r="C25" s="225">
        <v>5.4841294375641197E-2</v>
      </c>
      <c r="D25" s="191">
        <v>106418.7677988307</v>
      </c>
      <c r="E25" s="225">
        <v>5.5002447830482887E-2</v>
      </c>
      <c r="F25" s="191">
        <v>104904.14189334899</v>
      </c>
      <c r="G25" s="225">
        <v>5.2503602707696079E-2</v>
      </c>
      <c r="H25" s="75"/>
      <c r="I25" s="75"/>
      <c r="J25" s="94" t="str">
        <f t="shared" si="1"/>
        <v>VTE</v>
      </c>
      <c r="K25" s="83">
        <f t="shared" si="0"/>
        <v>5341.4129999999996</v>
      </c>
      <c r="L25" s="94" t="str">
        <f t="shared" si="2"/>
        <v>VTE</v>
      </c>
      <c r="M25" s="92">
        <f>K25/'6.1, 6.2'!H5</f>
        <v>3.4538346277950362E-2</v>
      </c>
      <c r="N25" s="85"/>
      <c r="O25" s="93"/>
    </row>
    <row r="26" spans="1:15" x14ac:dyDescent="0.2">
      <c r="A26" s="178" t="s">
        <v>138</v>
      </c>
      <c r="B26" s="188">
        <v>28408.2988144466</v>
      </c>
      <c r="C26" s="225">
        <v>4.5389070865815312E-2</v>
      </c>
      <c r="D26" s="191">
        <v>27410.390652511</v>
      </c>
      <c r="E26" s="227">
        <v>4.6702024663413326E-2</v>
      </c>
      <c r="F26" s="191">
        <v>22195.4984088126</v>
      </c>
      <c r="G26" s="227">
        <v>4.2837470524076639E-2</v>
      </c>
      <c r="H26" s="75"/>
      <c r="I26" s="75"/>
      <c r="J26" s="94" t="str">
        <f t="shared" si="1"/>
        <v>FVE</v>
      </c>
      <c r="K26" s="83">
        <f t="shared" si="0"/>
        <v>35181.629000000037</v>
      </c>
      <c r="L26" s="94" t="str">
        <f t="shared" si="2"/>
        <v>FVE</v>
      </c>
      <c r="M26" s="92">
        <f>K26/'6.1, 6.2'!I5</f>
        <v>4.3720615332929369E-2</v>
      </c>
      <c r="N26" s="85"/>
      <c r="O26" s="93"/>
    </row>
    <row r="27" spans="1:15" x14ac:dyDescent="0.2">
      <c r="A27" s="178" t="s">
        <v>136</v>
      </c>
      <c r="B27" s="188">
        <v>69579.530410274805</v>
      </c>
      <c r="C27" s="225">
        <v>4.6653067108915418E-2</v>
      </c>
      <c r="D27" s="189">
        <v>58818.684073727294</v>
      </c>
      <c r="E27" s="227">
        <v>4.6137028882491056E-2</v>
      </c>
      <c r="F27" s="189">
        <v>50014.281439612896</v>
      </c>
      <c r="G27" s="227">
        <v>4.8679867820336856E-2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0.47552447552447552</v>
      </c>
      <c r="J31" s="94" t="str">
        <f t="shared" ref="J31:J38" si="5">A9</f>
        <v>JE</v>
      </c>
      <c r="K31" s="77">
        <f t="shared" ref="K31:K38" si="6">H9</f>
        <v>1334079.03</v>
      </c>
      <c r="L31" s="77">
        <f t="shared" ref="L31:L38" si="7">J9</f>
        <v>1409714.17</v>
      </c>
      <c r="M31" s="77">
        <f t="shared" ref="M31:M38" si="8">L9</f>
        <v>1048110.55</v>
      </c>
    </row>
    <row r="32" spans="1:15" x14ac:dyDescent="0.2">
      <c r="H32" s="94" t="str">
        <f t="shared" si="3"/>
        <v>PE</v>
      </c>
      <c r="I32" s="95">
        <f t="shared" si="4"/>
        <v>1.5184031254825861E-3</v>
      </c>
      <c r="J32" s="94" t="str">
        <f t="shared" si="5"/>
        <v>PE</v>
      </c>
      <c r="K32" s="77">
        <f t="shared" si="6"/>
        <v>6105.5419999999995</v>
      </c>
      <c r="L32" s="77">
        <f t="shared" si="7"/>
        <v>4885.2599999999993</v>
      </c>
      <c r="M32" s="77">
        <f t="shared" si="8"/>
        <v>4300.8219999999992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8.6205407717027296E-2</v>
      </c>
      <c r="J34" s="94" t="str">
        <f t="shared" si="5"/>
        <v>PSE</v>
      </c>
      <c r="K34" s="77">
        <f t="shared" si="6"/>
        <v>43039.596999999994</v>
      </c>
      <c r="L34" s="77">
        <f t="shared" si="7"/>
        <v>42763.664999999994</v>
      </c>
      <c r="M34" s="77">
        <f t="shared" si="8"/>
        <v>38230.627999999982</v>
      </c>
    </row>
    <row r="35" spans="8:13" ht="13.5" customHeight="1" x14ac:dyDescent="0.2">
      <c r="H35" s="94" t="str">
        <f t="shared" si="3"/>
        <v>VE</v>
      </c>
      <c r="I35" s="95">
        <f t="shared" si="4"/>
        <v>1.4879663240820901E-2</v>
      </c>
      <c r="J35" s="94" t="str">
        <f t="shared" si="5"/>
        <v>VE</v>
      </c>
      <c r="K35" s="77">
        <f t="shared" si="6"/>
        <v>7412.4240000000009</v>
      </c>
      <c r="L35" s="77">
        <f t="shared" si="7"/>
        <v>9081.8090000000011</v>
      </c>
      <c r="M35" s="77">
        <f t="shared" si="8"/>
        <v>5630.4510000000018</v>
      </c>
    </row>
    <row r="36" spans="8:13" ht="12.75" customHeight="1" x14ac:dyDescent="0.2">
      <c r="H36" s="94" t="str">
        <f t="shared" si="3"/>
        <v>PVE</v>
      </c>
      <c r="I36" s="95">
        <f t="shared" si="4"/>
        <v>0.40546308151941957</v>
      </c>
      <c r="J36" s="94" t="str">
        <f t="shared" si="5"/>
        <v>PVE</v>
      </c>
      <c r="K36" s="77">
        <f t="shared" si="6"/>
        <v>39076.04</v>
      </c>
      <c r="L36" s="77">
        <f t="shared" si="7"/>
        <v>37016.49</v>
      </c>
      <c r="M36" s="77">
        <f t="shared" si="8"/>
        <v>37976.199999999997</v>
      </c>
    </row>
    <row r="37" spans="8:13" ht="12.75" customHeight="1" x14ac:dyDescent="0.2">
      <c r="H37" s="94" t="str">
        <f t="shared" si="3"/>
        <v>VTE</v>
      </c>
      <c r="I37" s="95">
        <f t="shared" si="4"/>
        <v>3.2143597914525715E-2</v>
      </c>
      <c r="J37" s="94" t="str">
        <f t="shared" si="5"/>
        <v>VTE</v>
      </c>
      <c r="K37" s="77">
        <f t="shared" si="6"/>
        <v>2118.8869999999997</v>
      </c>
      <c r="L37" s="77">
        <f t="shared" si="7"/>
        <v>2298.9139999999998</v>
      </c>
      <c r="M37" s="77">
        <f t="shared" si="8"/>
        <v>923.61200000000008</v>
      </c>
    </row>
    <row r="38" spans="8:13" ht="12.75" customHeight="1" x14ac:dyDescent="0.2">
      <c r="H38" s="94" t="str">
        <f t="shared" si="3"/>
        <v>FVE</v>
      </c>
      <c r="I38" s="95">
        <f t="shared" si="4"/>
        <v>4.4057983457008836E-2</v>
      </c>
      <c r="J38" s="94" t="str">
        <f t="shared" si="5"/>
        <v>FVE</v>
      </c>
      <c r="K38" s="77">
        <f t="shared" si="6"/>
        <v>10350.945000000038</v>
      </c>
      <c r="L38" s="77">
        <f t="shared" si="7"/>
        <v>10731.365000000009</v>
      </c>
      <c r="M38" s="77">
        <f t="shared" si="8"/>
        <v>14099.318999999989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332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II. čtvrtletí 2021</v>
      </c>
      <c r="N1" s="75"/>
      <c r="O1" s="75"/>
    </row>
    <row r="2" spans="1:21" ht="6" customHeight="1" x14ac:dyDescent="0.3">
      <c r="A2" s="280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507" t="s">
        <v>196</v>
      </c>
      <c r="C3" s="508"/>
      <c r="D3" s="508"/>
      <c r="E3" s="508"/>
      <c r="F3" s="508"/>
      <c r="G3" s="513"/>
      <c r="H3" s="507" t="s">
        <v>19</v>
      </c>
      <c r="I3" s="508"/>
      <c r="J3" s="508"/>
      <c r="K3" s="508"/>
      <c r="L3" s="508"/>
      <c r="M3" s="508"/>
      <c r="N3" s="24"/>
    </row>
    <row r="4" spans="1:21" ht="13.5" customHeight="1" x14ac:dyDescent="0.25">
      <c r="A4" s="229"/>
      <c r="B4" s="509" t="s">
        <v>177</v>
      </c>
      <c r="C4" s="510"/>
      <c r="D4" s="510"/>
      <c r="E4" s="510"/>
      <c r="F4" s="510"/>
      <c r="G4" s="514"/>
      <c r="H4" s="509" t="s">
        <v>5</v>
      </c>
      <c r="I4" s="510"/>
      <c r="J4" s="510"/>
      <c r="K4" s="510"/>
      <c r="L4" s="510"/>
      <c r="M4" s="510"/>
      <c r="N4" s="79"/>
    </row>
    <row r="5" spans="1:21" x14ac:dyDescent="0.2">
      <c r="A5" s="230"/>
      <c r="B5" s="511" t="s">
        <v>63</v>
      </c>
      <c r="C5" s="512"/>
      <c r="D5" s="512" t="s">
        <v>64</v>
      </c>
      <c r="E5" s="512"/>
      <c r="F5" s="512" t="s">
        <v>65</v>
      </c>
      <c r="G5" s="515"/>
      <c r="H5" s="511" t="s">
        <v>63</v>
      </c>
      <c r="I5" s="512"/>
      <c r="J5" s="512" t="s">
        <v>64</v>
      </c>
      <c r="K5" s="512"/>
      <c r="L5" s="512" t="s">
        <v>65</v>
      </c>
      <c r="M5" s="512"/>
      <c r="N5" s="91"/>
    </row>
    <row r="6" spans="1:21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91"/>
    </row>
    <row r="7" spans="1:21" x14ac:dyDescent="0.2">
      <c r="A7" s="505" t="s">
        <v>53</v>
      </c>
      <c r="B7" s="452">
        <f>F8</f>
        <v>373.34439999999961</v>
      </c>
      <c r="C7" s="453"/>
      <c r="D7" s="453"/>
      <c r="E7" s="453"/>
      <c r="F7" s="453"/>
      <c r="G7" s="454"/>
      <c r="H7" s="452">
        <f>SUM(H8,J8,L8)</f>
        <v>268296.41699999996</v>
      </c>
      <c r="I7" s="453"/>
      <c r="J7" s="453"/>
      <c r="K7" s="453"/>
      <c r="L7" s="453"/>
      <c r="M7" s="453"/>
      <c r="N7" s="80"/>
    </row>
    <row r="8" spans="1:21" x14ac:dyDescent="0.2">
      <c r="A8" s="506"/>
      <c r="B8" s="351">
        <f>SUM(B9:B16)</f>
        <v>375.54467999999963</v>
      </c>
      <c r="C8" s="352">
        <v>1.7590011758687782E-2</v>
      </c>
      <c r="D8" s="353">
        <f>SUM(D9:D16)</f>
        <v>375.61386999999962</v>
      </c>
      <c r="E8" s="352">
        <v>1.7596090045070407E-2</v>
      </c>
      <c r="F8" s="353">
        <f>SUM(F9:F16)</f>
        <v>373.34439999999961</v>
      </c>
      <c r="G8" s="354">
        <v>1.7497110752986992E-2</v>
      </c>
      <c r="H8" s="351">
        <f>SUM(H9:H16)</f>
        <v>97658.195000000007</v>
      </c>
      <c r="I8" s="352">
        <v>1.5161740254258982E-2</v>
      </c>
      <c r="J8" s="353">
        <f>SUM(J9:J16)</f>
        <v>88208.222999999984</v>
      </c>
      <c r="K8" s="352">
        <v>1.5058671097808059E-2</v>
      </c>
      <c r="L8" s="353">
        <f>SUM(L9:L16)</f>
        <v>82429.998999999967</v>
      </c>
      <c r="M8" s="352">
        <v>1.3827368470284722E-2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182.59900000000002</v>
      </c>
      <c r="C10" s="225">
        <v>1.8168996874835829E-2</v>
      </c>
      <c r="D10" s="191">
        <v>182.59900000000002</v>
      </c>
      <c r="E10" s="225">
        <v>1.8168996874835829E-2</v>
      </c>
      <c r="F10" s="191">
        <v>182.59900000000002</v>
      </c>
      <c r="G10" s="226">
        <v>1.8168996874835829E-2</v>
      </c>
      <c r="H10" s="188">
        <v>46391.150999999998</v>
      </c>
      <c r="I10" s="225">
        <v>1.6646785799712616E-2</v>
      </c>
      <c r="J10" s="191">
        <v>32213.006999999998</v>
      </c>
      <c r="K10" s="225">
        <v>1.4611535045871458E-2</v>
      </c>
      <c r="L10" s="191">
        <v>36974.639999999999</v>
      </c>
      <c r="M10" s="225">
        <v>1.661591225623596E-2</v>
      </c>
      <c r="N10" s="83"/>
      <c r="O10" s="92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</row>
    <row r="12" spans="1:21" x14ac:dyDescent="0.2">
      <c r="A12" s="204" t="s">
        <v>22</v>
      </c>
      <c r="B12" s="188">
        <v>58.431000000000026</v>
      </c>
      <c r="C12" s="225">
        <v>6.0182367063927406E-2</v>
      </c>
      <c r="D12" s="191">
        <v>58.431000000000026</v>
      </c>
      <c r="E12" s="225">
        <v>6.0103376449713322E-2</v>
      </c>
      <c r="F12" s="191">
        <v>58.431000000000026</v>
      </c>
      <c r="G12" s="226">
        <v>6.0067354881686963E-2</v>
      </c>
      <c r="H12" s="188">
        <v>28538.911</v>
      </c>
      <c r="I12" s="225">
        <v>8.5672204210126432E-2</v>
      </c>
      <c r="J12" s="191">
        <v>27160.840000000007</v>
      </c>
      <c r="K12" s="225">
        <v>8.6916646336342218E-2</v>
      </c>
      <c r="L12" s="191">
        <v>23921.73</v>
      </c>
      <c r="M12" s="225">
        <v>8.699435370378944E-2</v>
      </c>
      <c r="N12" s="83"/>
      <c r="O12" s="92"/>
    </row>
    <row r="13" spans="1:21" x14ac:dyDescent="0.2">
      <c r="A13" s="204" t="s">
        <v>43</v>
      </c>
      <c r="B13" s="188">
        <v>30.287899999999961</v>
      </c>
      <c r="C13" s="225">
        <v>2.7711966570445105E-2</v>
      </c>
      <c r="D13" s="191">
        <v>30.647899999999968</v>
      </c>
      <c r="E13" s="225">
        <v>2.8050460204135447E-2</v>
      </c>
      <c r="F13" s="191">
        <v>30.318399999999972</v>
      </c>
      <c r="G13" s="226">
        <v>2.7790599577437729E-2</v>
      </c>
      <c r="H13" s="188">
        <v>10840.752000000008</v>
      </c>
      <c r="I13" s="225">
        <v>5.8558089781798286E-2</v>
      </c>
      <c r="J13" s="191">
        <v>15326.684999999998</v>
      </c>
      <c r="K13" s="225">
        <v>5.8595912607372125E-2</v>
      </c>
      <c r="L13" s="191">
        <v>6895.1540000000014</v>
      </c>
      <c r="M13" s="225">
        <v>4.0188231761376168E-2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10.204499999999999</v>
      </c>
      <c r="C15" s="225">
        <v>3.0065017866065778E-2</v>
      </c>
      <c r="D15" s="191">
        <v>10.204499999999999</v>
      </c>
      <c r="E15" s="227">
        <v>3.0065017866065778E-2</v>
      </c>
      <c r="F15" s="191">
        <v>10.204499999999999</v>
      </c>
      <c r="G15" s="228">
        <v>3.0065017866065778E-2</v>
      </c>
      <c r="H15" s="188">
        <v>1786.3720000000001</v>
      </c>
      <c r="I15" s="225">
        <v>3.06338246934756E-2</v>
      </c>
      <c r="J15" s="191">
        <v>2330.2460000000001</v>
      </c>
      <c r="K15" s="227">
        <v>3.2104743771465806E-2</v>
      </c>
      <c r="L15" s="191">
        <v>828.86400000000003</v>
      </c>
      <c r="M15" s="227">
        <v>3.4891671157584098E-2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94.022279999999625</v>
      </c>
      <c r="C16" s="225">
        <v>4.5386681894183878E-2</v>
      </c>
      <c r="D16" s="189">
        <v>93.731469999999618</v>
      </c>
      <c r="E16" s="227">
        <v>4.534181518188099E-2</v>
      </c>
      <c r="F16" s="189">
        <v>91.791499999999601</v>
      </c>
      <c r="G16" s="228">
        <v>4.4573579511697138E-2</v>
      </c>
      <c r="H16" s="188">
        <v>10101.008999999998</v>
      </c>
      <c r="I16" s="225">
        <v>4.2957406181306231E-2</v>
      </c>
      <c r="J16" s="189">
        <v>11177.444999999983</v>
      </c>
      <c r="K16" s="227">
        <v>4.4555928734527038E-2</v>
      </c>
      <c r="L16" s="189">
        <v>13809.610999999974</v>
      </c>
      <c r="M16" s="227">
        <v>4.3332611688528325E-2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20" x14ac:dyDescent="0.2">
      <c r="A18" s="234"/>
      <c r="B18" s="507" t="s">
        <v>242</v>
      </c>
      <c r="C18" s="508"/>
      <c r="D18" s="508"/>
      <c r="E18" s="508"/>
      <c r="F18" s="508"/>
      <c r="G18" s="508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9" t="s">
        <v>5</v>
      </c>
      <c r="C19" s="510"/>
      <c r="D19" s="510"/>
      <c r="E19" s="510"/>
      <c r="F19" s="510"/>
      <c r="G19" s="510"/>
      <c r="H19" s="85" t="str">
        <f>A24</f>
        <v>VO z vvn</v>
      </c>
      <c r="I19" s="93">
        <f>(B24+D24+F24)/'6.1, 6.2'!B25</f>
        <v>6.2601570356365654E-2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11" t="s">
        <v>63</v>
      </c>
      <c r="C20" s="512"/>
      <c r="D20" s="512" t="s">
        <v>64</v>
      </c>
      <c r="E20" s="512"/>
      <c r="F20" s="512" t="s">
        <v>65</v>
      </c>
      <c r="G20" s="512"/>
      <c r="H20" s="85" t="str">
        <f>A25</f>
        <v>VO z vn</v>
      </c>
      <c r="I20" s="93">
        <f>(B25+D25+F25)/'6.1, 6.2'!C25</f>
        <v>6.0207197669983108E-2</v>
      </c>
      <c r="J20" s="94" t="str">
        <f t="shared" ref="J20:J26" si="1">A10</f>
        <v>PE</v>
      </c>
      <c r="K20" s="83">
        <f t="shared" si="0"/>
        <v>115578.798</v>
      </c>
      <c r="L20" s="94" t="str">
        <f t="shared" ref="L20:L26" si="2">A10</f>
        <v>PE</v>
      </c>
      <c r="M20" s="92">
        <f>K20/'6.1, 6.2'!C5</f>
        <v>1.6015515540531954E-2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6.3303875364389417E-2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502" t="s">
        <v>53</v>
      </c>
      <c r="B22" s="504">
        <f>SUM(B23,D23,F23)</f>
        <v>821532.27099999995</v>
      </c>
      <c r="C22" s="504"/>
      <c r="D22" s="504"/>
      <c r="E22" s="504"/>
      <c r="F22" s="504"/>
      <c r="G22" s="504"/>
      <c r="H22" s="85" t="str">
        <f>A27</f>
        <v>MOO</v>
      </c>
      <c r="I22" s="93">
        <f>(B27+D27+F27)/'6.1, 6.2'!E25</f>
        <v>6.2310745671692327E-2</v>
      </c>
      <c r="J22" s="94" t="str">
        <f t="shared" si="1"/>
        <v>PSE</v>
      </c>
      <c r="K22" s="83">
        <f t="shared" si="0"/>
        <v>79621.481</v>
      </c>
      <c r="L22" s="94" t="str">
        <f t="shared" si="2"/>
        <v>PSE</v>
      </c>
      <c r="M22" s="92">
        <f>K22/'6.1, 6.2'!E5</f>
        <v>8.6489553759082252E-2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503"/>
      <c r="B23" s="351">
        <f>SUM(B24:B27)</f>
        <v>288687.48</v>
      </c>
      <c r="C23" s="355">
        <v>6.209177100273746E-2</v>
      </c>
      <c r="D23" s="353">
        <f>SUM(D24:D27)</f>
        <v>276996.93200000003</v>
      </c>
      <c r="E23" s="355">
        <v>6.174897403450446E-2</v>
      </c>
      <c r="F23" s="353">
        <f>SUM(F24:F27)</f>
        <v>255847.859</v>
      </c>
      <c r="G23" s="355">
        <v>6.0787520582580801E-2</v>
      </c>
      <c r="H23" s="75"/>
      <c r="I23" s="75"/>
      <c r="J23" s="94" t="str">
        <f t="shared" si="1"/>
        <v>VE</v>
      </c>
      <c r="K23" s="83">
        <f t="shared" si="0"/>
        <v>33062.591000000008</v>
      </c>
      <c r="L23" s="94" t="str">
        <f t="shared" si="2"/>
        <v>VE</v>
      </c>
      <c r="M23" s="92">
        <f>K23/'6.1, 6.2'!F5</f>
        <v>5.347637190312815E-2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39303.771000000001</v>
      </c>
      <c r="C24" s="225">
        <v>6.1227129396249053E-2</v>
      </c>
      <c r="D24" s="189">
        <v>42673.982000000004</v>
      </c>
      <c r="E24" s="225">
        <v>6.1912385398166236E-2</v>
      </c>
      <c r="F24" s="189">
        <v>43006.534</v>
      </c>
      <c r="G24" s="225">
        <v>6.4641730214125045E-2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115123.33900000001</v>
      </c>
      <c r="C25" s="225">
        <v>6.09077854510632E-2</v>
      </c>
      <c r="D25" s="191">
        <v>117490.023</v>
      </c>
      <c r="E25" s="225">
        <v>6.072461647813536E-2</v>
      </c>
      <c r="F25" s="191">
        <v>117970.909</v>
      </c>
      <c r="G25" s="225">
        <v>5.9043405011584824E-2</v>
      </c>
      <c r="H25" s="75"/>
      <c r="I25" s="75"/>
      <c r="J25" s="94" t="str">
        <f t="shared" si="1"/>
        <v>VTE</v>
      </c>
      <c r="K25" s="83">
        <f t="shared" si="0"/>
        <v>4945.482</v>
      </c>
      <c r="L25" s="94" t="str">
        <f t="shared" si="2"/>
        <v>VTE</v>
      </c>
      <c r="M25" s="92">
        <f>K25/'6.1, 6.2'!H5</f>
        <v>3.1978199369225059E-2</v>
      </c>
      <c r="N25" s="85"/>
      <c r="O25" s="93"/>
    </row>
    <row r="26" spans="1:20" x14ac:dyDescent="0.2">
      <c r="A26" s="178" t="s">
        <v>138</v>
      </c>
      <c r="B26" s="188">
        <v>39858.362000000001</v>
      </c>
      <c r="C26" s="225">
        <v>6.3683293013424416E-2</v>
      </c>
      <c r="D26" s="191">
        <v>36661.527000000002</v>
      </c>
      <c r="E26" s="227">
        <v>6.246417863422702E-2</v>
      </c>
      <c r="F26" s="191">
        <v>33055.178</v>
      </c>
      <c r="G26" s="227">
        <v>6.3796729731506796E-2</v>
      </c>
      <c r="H26" s="75"/>
      <c r="I26" s="75"/>
      <c r="J26" s="94" t="str">
        <f t="shared" si="1"/>
        <v>FVE</v>
      </c>
      <c r="K26" s="83">
        <f t="shared" si="0"/>
        <v>35088.064999999959</v>
      </c>
      <c r="L26" s="94" t="str">
        <f t="shared" si="2"/>
        <v>FVE</v>
      </c>
      <c r="M26" s="92">
        <f>K26/'6.1, 6.2'!I5</f>
        <v>4.3604342273116999E-2</v>
      </c>
      <c r="N26" s="85"/>
      <c r="O26" s="93"/>
    </row>
    <row r="27" spans="1:20" x14ac:dyDescent="0.2">
      <c r="A27" s="178" t="s">
        <v>136</v>
      </c>
      <c r="B27" s="188">
        <v>94402.008000000002</v>
      </c>
      <c r="C27" s="225">
        <v>6.3296535467707193E-2</v>
      </c>
      <c r="D27" s="189">
        <v>80171.399999999994</v>
      </c>
      <c r="E27" s="227">
        <v>6.2885973319520894E-2</v>
      </c>
      <c r="F27" s="189">
        <v>61815.237999999998</v>
      </c>
      <c r="G27" s="227">
        <v>6.0165967169915506E-2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1.8168996874835829E-2</v>
      </c>
      <c r="J32" s="94" t="str">
        <f t="shared" si="5"/>
        <v>PE</v>
      </c>
      <c r="K32" s="77">
        <f t="shared" si="6"/>
        <v>46391.150999999998</v>
      </c>
      <c r="L32" s="77">
        <f t="shared" si="7"/>
        <v>32213.006999999998</v>
      </c>
      <c r="M32" s="77">
        <f t="shared" si="8"/>
        <v>36974.639999999999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6.0067354881686963E-2</v>
      </c>
      <c r="J34" s="94" t="str">
        <f t="shared" si="5"/>
        <v>PSE</v>
      </c>
      <c r="K34" s="77">
        <f t="shared" si="6"/>
        <v>28538.911</v>
      </c>
      <c r="L34" s="77">
        <f t="shared" si="7"/>
        <v>27160.840000000007</v>
      </c>
      <c r="M34" s="77">
        <f t="shared" si="8"/>
        <v>23921.73</v>
      </c>
    </row>
    <row r="35" spans="8:13" ht="12.75" customHeight="1" x14ac:dyDescent="0.2">
      <c r="H35" s="94" t="str">
        <f t="shared" si="3"/>
        <v>VE</v>
      </c>
      <c r="I35" s="95">
        <f t="shared" si="4"/>
        <v>2.7790599577437729E-2</v>
      </c>
      <c r="J35" s="94" t="str">
        <f t="shared" si="5"/>
        <v>VE</v>
      </c>
      <c r="K35" s="77">
        <f t="shared" si="6"/>
        <v>10840.752000000008</v>
      </c>
      <c r="L35" s="77">
        <f t="shared" si="7"/>
        <v>15326.684999999998</v>
      </c>
      <c r="M35" s="77">
        <f t="shared" si="8"/>
        <v>6895.1540000000014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3.0065017866065778E-2</v>
      </c>
      <c r="J37" s="94" t="str">
        <f t="shared" si="5"/>
        <v>VTE</v>
      </c>
      <c r="K37" s="77">
        <f t="shared" si="6"/>
        <v>1786.3720000000001</v>
      </c>
      <c r="L37" s="77">
        <f t="shared" si="7"/>
        <v>2330.2460000000001</v>
      </c>
      <c r="M37" s="77">
        <f t="shared" si="8"/>
        <v>828.86400000000003</v>
      </c>
    </row>
    <row r="38" spans="8:13" ht="12.75" customHeight="1" x14ac:dyDescent="0.2">
      <c r="H38" s="94" t="str">
        <f t="shared" si="3"/>
        <v>FVE</v>
      </c>
      <c r="I38" s="95">
        <f t="shared" si="4"/>
        <v>4.4573579511697138E-2</v>
      </c>
      <c r="J38" s="94" t="str">
        <f t="shared" si="5"/>
        <v>FVE</v>
      </c>
      <c r="K38" s="77">
        <f t="shared" si="6"/>
        <v>10101.008999999998</v>
      </c>
      <c r="L38" s="77">
        <f t="shared" si="7"/>
        <v>11177.444999999983</v>
      </c>
      <c r="M38" s="77">
        <f t="shared" si="8"/>
        <v>13809.610999999974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333</v>
      </c>
      <c r="M1" s="53" t="str">
        <f>Titulní!A35</f>
        <v>II. čtvrtletí 2021</v>
      </c>
    </row>
    <row r="2" spans="1:24" ht="6" customHeight="1" x14ac:dyDescent="0.2">
      <c r="A2" s="281"/>
    </row>
    <row r="3" spans="1:24" x14ac:dyDescent="0.2">
      <c r="A3" s="229"/>
      <c r="B3" s="507" t="s">
        <v>196</v>
      </c>
      <c r="C3" s="508"/>
      <c r="D3" s="508"/>
      <c r="E3" s="508"/>
      <c r="F3" s="508"/>
      <c r="G3" s="513"/>
      <c r="H3" s="507" t="s">
        <v>19</v>
      </c>
      <c r="I3" s="508"/>
      <c r="J3" s="508"/>
      <c r="K3" s="508"/>
      <c r="L3" s="508"/>
      <c r="M3" s="508"/>
      <c r="N3" s="24"/>
    </row>
    <row r="4" spans="1:24" ht="13.5" x14ac:dyDescent="0.25">
      <c r="A4" s="229"/>
      <c r="B4" s="509" t="s">
        <v>177</v>
      </c>
      <c r="C4" s="510"/>
      <c r="D4" s="510"/>
      <c r="E4" s="510"/>
      <c r="F4" s="510"/>
      <c r="G4" s="514"/>
      <c r="H4" s="509" t="s">
        <v>5</v>
      </c>
      <c r="I4" s="510"/>
      <c r="J4" s="510"/>
      <c r="K4" s="510"/>
      <c r="L4" s="510"/>
      <c r="M4" s="510"/>
      <c r="N4" s="79"/>
    </row>
    <row r="5" spans="1:24" x14ac:dyDescent="0.2">
      <c r="A5" s="230"/>
      <c r="B5" s="511" t="s">
        <v>63</v>
      </c>
      <c r="C5" s="512"/>
      <c r="D5" s="512" t="s">
        <v>64</v>
      </c>
      <c r="E5" s="512"/>
      <c r="F5" s="512" t="s">
        <v>65</v>
      </c>
      <c r="G5" s="515"/>
      <c r="H5" s="511" t="s">
        <v>63</v>
      </c>
      <c r="I5" s="512"/>
      <c r="J5" s="512" t="s">
        <v>64</v>
      </c>
      <c r="K5" s="512"/>
      <c r="L5" s="512" t="s">
        <v>65</v>
      </c>
      <c r="M5" s="512"/>
      <c r="N5" s="74"/>
    </row>
    <row r="6" spans="1:24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74"/>
    </row>
    <row r="7" spans="1:24" x14ac:dyDescent="0.2">
      <c r="A7" s="505" t="s">
        <v>53</v>
      </c>
      <c r="B7" s="452">
        <f>F8</f>
        <v>232.45792999999986</v>
      </c>
      <c r="C7" s="453"/>
      <c r="D7" s="453"/>
      <c r="E7" s="453"/>
      <c r="F7" s="453"/>
      <c r="G7" s="454"/>
      <c r="H7" s="452">
        <f>SUM(H8,J8,L8)</f>
        <v>122893.86099999998</v>
      </c>
      <c r="I7" s="453"/>
      <c r="J7" s="453"/>
      <c r="K7" s="453"/>
      <c r="L7" s="453"/>
      <c r="M7" s="453"/>
      <c r="N7" s="80"/>
    </row>
    <row r="8" spans="1:24" x14ac:dyDescent="0.2">
      <c r="A8" s="506"/>
      <c r="B8" s="351">
        <f>SUM(B9:B16)</f>
        <v>233.20981999999987</v>
      </c>
      <c r="C8" s="352">
        <v>1.0923236819761267E-2</v>
      </c>
      <c r="D8" s="353">
        <f>SUM(D9:D16)</f>
        <v>232.77415999999988</v>
      </c>
      <c r="E8" s="352">
        <v>1.0904589544378722E-2</v>
      </c>
      <c r="F8" s="353">
        <f>SUM(F9:F16)</f>
        <v>232.45792999999986</v>
      </c>
      <c r="G8" s="354">
        <v>1.0894343524692214E-2</v>
      </c>
      <c r="H8" s="351">
        <f>SUM(H9:H16)</f>
        <v>43411.142</v>
      </c>
      <c r="I8" s="352">
        <v>6.7397155880748426E-3</v>
      </c>
      <c r="J8" s="353">
        <f>SUM(J9:J16)</f>
        <v>45840.161999999975</v>
      </c>
      <c r="K8" s="352">
        <v>7.8257094310610828E-3</v>
      </c>
      <c r="L8" s="353">
        <f>SUM(L9:L16)</f>
        <v>33642.556999999993</v>
      </c>
      <c r="M8" s="352">
        <v>5.6434312454808674E-3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4.835</v>
      </c>
      <c r="C10" s="225">
        <v>4.810929955247905E-4</v>
      </c>
      <c r="D10" s="191">
        <v>4.835</v>
      </c>
      <c r="E10" s="225">
        <v>4.810929955247905E-4</v>
      </c>
      <c r="F10" s="191">
        <v>4.835</v>
      </c>
      <c r="G10" s="226">
        <v>4.810929955247905E-4</v>
      </c>
      <c r="H10" s="188">
        <v>2381.9609999999998</v>
      </c>
      <c r="I10" s="225">
        <v>8.5473185500978971E-4</v>
      </c>
      <c r="J10" s="191">
        <v>1236.0899999999999</v>
      </c>
      <c r="K10" s="225">
        <v>5.6067949058128134E-4</v>
      </c>
      <c r="L10" s="191">
        <v>2720.2</v>
      </c>
      <c r="M10" s="225">
        <v>1.2224217604123544E-3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40.119000000000014</v>
      </c>
      <c r="C12" s="225">
        <v>4.132149688072604E-2</v>
      </c>
      <c r="D12" s="191">
        <v>40.119000000000014</v>
      </c>
      <c r="E12" s="225">
        <v>4.1267261552704021E-2</v>
      </c>
      <c r="F12" s="191">
        <v>40.119000000000014</v>
      </c>
      <c r="G12" s="226">
        <v>4.1242528974318411E-2</v>
      </c>
      <c r="H12" s="188">
        <v>12120.676000000001</v>
      </c>
      <c r="I12" s="225">
        <v>3.6385587012650149E-2</v>
      </c>
      <c r="J12" s="191">
        <v>9181.3849999999966</v>
      </c>
      <c r="K12" s="225">
        <v>2.9381093991305018E-2</v>
      </c>
      <c r="L12" s="191">
        <v>7138.3260000000018</v>
      </c>
      <c r="M12" s="225">
        <v>2.5959412504737604E-2</v>
      </c>
      <c r="N12" s="83"/>
      <c r="O12" s="92"/>
      <c r="X12" s="77"/>
    </row>
    <row r="13" spans="1:24" x14ac:dyDescent="0.2">
      <c r="A13" s="204" t="s">
        <v>43</v>
      </c>
      <c r="B13" s="188">
        <v>26.223299999999977</v>
      </c>
      <c r="C13" s="225">
        <v>2.3993053759645055E-2</v>
      </c>
      <c r="D13" s="191">
        <v>25.873299999999976</v>
      </c>
      <c r="E13" s="225">
        <v>2.3680512269997546E-2</v>
      </c>
      <c r="F13" s="191">
        <v>25.867799999999974</v>
      </c>
      <c r="G13" s="226">
        <v>2.3711068913572074E-2</v>
      </c>
      <c r="H13" s="188">
        <v>10163.406000000001</v>
      </c>
      <c r="I13" s="225">
        <v>5.4899294904713895E-2</v>
      </c>
      <c r="J13" s="191">
        <v>11662.276999999998</v>
      </c>
      <c r="K13" s="225">
        <v>4.458640364142448E-2</v>
      </c>
      <c r="L13" s="191">
        <v>4295.1800000000012</v>
      </c>
      <c r="M13" s="225">
        <v>2.5034348659482838E-2</v>
      </c>
      <c r="N13" s="83"/>
      <c r="O13" s="92"/>
      <c r="X13" s="77"/>
    </row>
    <row r="14" spans="1:24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50.098699999999994</v>
      </c>
      <c r="C15" s="225">
        <v>0.14760334269848296</v>
      </c>
      <c r="D15" s="191">
        <v>50.098699999999994</v>
      </c>
      <c r="E15" s="227">
        <v>0.14760334269848296</v>
      </c>
      <c r="F15" s="191">
        <v>50.098699999999994</v>
      </c>
      <c r="G15" s="228">
        <v>0.14760334269848296</v>
      </c>
      <c r="H15" s="188">
        <v>7499.1889999999994</v>
      </c>
      <c r="I15" s="225">
        <v>0.12860078481371212</v>
      </c>
      <c r="J15" s="191">
        <v>10875.301999999998</v>
      </c>
      <c r="K15" s="227">
        <v>0.14983344425752027</v>
      </c>
      <c r="L15" s="191">
        <v>3548.322000000001</v>
      </c>
      <c r="M15" s="227">
        <v>0.14936935900849976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111.93381999999988</v>
      </c>
      <c r="C16" s="225">
        <v>5.4032987516797637E-2</v>
      </c>
      <c r="D16" s="189">
        <v>111.84815999999988</v>
      </c>
      <c r="E16" s="227">
        <v>5.4105612545642029E-2</v>
      </c>
      <c r="F16" s="189">
        <v>111.53742999999989</v>
      </c>
      <c r="G16" s="228">
        <v>5.416212290501158E-2</v>
      </c>
      <c r="H16" s="188">
        <v>11245.91</v>
      </c>
      <c r="I16" s="225">
        <v>4.7826422464172999E-2</v>
      </c>
      <c r="J16" s="189">
        <v>12885.107999999986</v>
      </c>
      <c r="K16" s="227">
        <v>5.1363075710476269E-2</v>
      </c>
      <c r="L16" s="189">
        <v>15940.528999999993</v>
      </c>
      <c r="M16" s="227">
        <v>5.0019131839899457E-2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34"/>
      <c r="B18" s="507" t="s">
        <v>242</v>
      </c>
      <c r="C18" s="508"/>
      <c r="D18" s="508"/>
      <c r="E18" s="508"/>
      <c r="F18" s="508"/>
      <c r="G18" s="508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9" t="s">
        <v>5</v>
      </c>
      <c r="C19" s="510"/>
      <c r="D19" s="510"/>
      <c r="E19" s="510"/>
      <c r="F19" s="510"/>
      <c r="G19" s="510"/>
      <c r="H19" s="85" t="str">
        <f>A24</f>
        <v>VO z vvn</v>
      </c>
      <c r="I19" s="93">
        <f>(B24+D24+F24)/'6.1, 6.2'!B25</f>
        <v>6.8055620475980195E-3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11" t="s">
        <v>63</v>
      </c>
      <c r="C20" s="512"/>
      <c r="D20" s="512" t="s">
        <v>64</v>
      </c>
      <c r="E20" s="512"/>
      <c r="F20" s="512" t="s">
        <v>65</v>
      </c>
      <c r="G20" s="512"/>
      <c r="H20" s="85" t="str">
        <f>A25</f>
        <v>VO z vn</v>
      </c>
      <c r="I20" s="93">
        <f>(B25+D25+F25)/'6.1, 6.2'!C25</f>
        <v>5.6504412881204912E-2</v>
      </c>
      <c r="J20" s="94" t="str">
        <f t="shared" ref="J20:J26" si="1">A10</f>
        <v>PE</v>
      </c>
      <c r="K20" s="83">
        <f t="shared" si="0"/>
        <v>6338.2509999999993</v>
      </c>
      <c r="L20" s="94" t="str">
        <f t="shared" ref="L20:L26" si="2">A10</f>
        <v>PE</v>
      </c>
      <c r="M20" s="92">
        <f>K20/'6.1, 6.2'!C5</f>
        <v>8.782783620079886E-4</v>
      </c>
      <c r="N20" s="85"/>
      <c r="O20" s="75"/>
    </row>
    <row r="21" spans="1:15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4.5804407712844129E-2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2" t="s">
        <v>53</v>
      </c>
      <c r="B22" s="504">
        <f>SUM(B23,D23,F23)</f>
        <v>606460.95299999998</v>
      </c>
      <c r="C22" s="504"/>
      <c r="D22" s="504"/>
      <c r="E22" s="504"/>
      <c r="F22" s="504"/>
      <c r="G22" s="504"/>
      <c r="H22" s="85" t="str">
        <f>A27</f>
        <v>MOO</v>
      </c>
      <c r="I22" s="93">
        <f>(B27+D27+F27)/'6.1, 6.2'!E25</f>
        <v>4.8650568310731314E-2</v>
      </c>
      <c r="J22" s="94" t="str">
        <f t="shared" si="1"/>
        <v>PSE</v>
      </c>
      <c r="K22" s="83">
        <f t="shared" si="0"/>
        <v>28440.386999999999</v>
      </c>
      <c r="L22" s="94" t="str">
        <f t="shared" si="2"/>
        <v>PSE</v>
      </c>
      <c r="M22" s="92">
        <f>K22/'6.1, 6.2'!E5</f>
        <v>3.0893627567234072E-2</v>
      </c>
      <c r="N22" s="85"/>
      <c r="O22" s="75"/>
    </row>
    <row r="23" spans="1:15" x14ac:dyDescent="0.2">
      <c r="A23" s="503"/>
      <c r="B23" s="351">
        <f>SUM(B24:B27)</f>
        <v>213810.62600000002</v>
      </c>
      <c r="C23" s="355">
        <v>4.5987032162059627E-2</v>
      </c>
      <c r="D23" s="353">
        <f>SUM(D24:D27)</f>
        <v>205039.05199999997</v>
      </c>
      <c r="E23" s="355">
        <v>4.5707910938188323E-2</v>
      </c>
      <c r="F23" s="353">
        <f>SUM(F24:F27)</f>
        <v>187611.27499999997</v>
      </c>
      <c r="G23" s="355">
        <v>4.457502316088064E-2</v>
      </c>
      <c r="H23" s="75"/>
      <c r="I23" s="75"/>
      <c r="J23" s="94" t="str">
        <f t="shared" si="1"/>
        <v>VE</v>
      </c>
      <c r="K23" s="83">
        <f t="shared" si="0"/>
        <v>26120.862999999998</v>
      </c>
      <c r="L23" s="94" t="str">
        <f t="shared" si="2"/>
        <v>VE</v>
      </c>
      <c r="M23" s="92">
        <f>K23/'6.1, 6.2'!F5</f>
        <v>4.224862425992746E-2</v>
      </c>
      <c r="N23" s="85"/>
      <c r="O23" s="75"/>
    </row>
    <row r="24" spans="1:15" x14ac:dyDescent="0.2">
      <c r="A24" s="178" t="s">
        <v>8</v>
      </c>
      <c r="B24" s="188">
        <v>3759.5810000000001</v>
      </c>
      <c r="C24" s="225">
        <v>5.8566480138172849E-3</v>
      </c>
      <c r="D24" s="189">
        <v>5941.4040000000005</v>
      </c>
      <c r="E24" s="225">
        <v>8.6199242961251307E-3</v>
      </c>
      <c r="F24" s="189">
        <v>3886.3470000000002</v>
      </c>
      <c r="G24" s="225">
        <v>5.841442472264197E-3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78" t="s">
        <v>9</v>
      </c>
      <c r="B25" s="188">
        <v>107504.398</v>
      </c>
      <c r="C25" s="225">
        <v>5.687686671796157E-2</v>
      </c>
      <c r="D25" s="191">
        <v>109974.995</v>
      </c>
      <c r="E25" s="225">
        <v>5.6840480774779094E-2</v>
      </c>
      <c r="F25" s="191">
        <v>111543.7</v>
      </c>
      <c r="G25" s="225">
        <v>5.5826643292124792E-2</v>
      </c>
      <c r="H25" s="75"/>
      <c r="I25" s="75"/>
      <c r="J25" s="94" t="str">
        <f t="shared" si="1"/>
        <v>VTE</v>
      </c>
      <c r="K25" s="83">
        <f t="shared" si="0"/>
        <v>21922.812999999998</v>
      </c>
      <c r="L25" s="94" t="str">
        <f t="shared" si="2"/>
        <v>VTE</v>
      </c>
      <c r="M25" s="92">
        <f>K25/'6.1, 6.2'!H5</f>
        <v>0.14175606843746247</v>
      </c>
      <c r="N25" s="85"/>
      <c r="O25" s="93"/>
    </row>
    <row r="26" spans="1:15" x14ac:dyDescent="0.2">
      <c r="A26" s="178" t="s">
        <v>138</v>
      </c>
      <c r="B26" s="188">
        <v>28840.077000000001</v>
      </c>
      <c r="C26" s="225">
        <v>4.6078940075879739E-2</v>
      </c>
      <c r="D26" s="191">
        <v>26526.962</v>
      </c>
      <c r="E26" s="227">
        <v>4.5196832444850205E-2</v>
      </c>
      <c r="F26" s="191">
        <v>23917.539000000001</v>
      </c>
      <c r="G26" s="227">
        <v>4.6161021169687046E-2</v>
      </c>
      <c r="H26" s="75"/>
      <c r="I26" s="75"/>
      <c r="J26" s="94" t="str">
        <f t="shared" si="1"/>
        <v>FVE</v>
      </c>
      <c r="K26" s="83">
        <f t="shared" si="0"/>
        <v>40071.546999999977</v>
      </c>
      <c r="L26" s="94" t="str">
        <f t="shared" si="2"/>
        <v>FVE</v>
      </c>
      <c r="M26" s="92">
        <f>K26/'6.1, 6.2'!I5</f>
        <v>4.9797372719222209E-2</v>
      </c>
      <c r="N26" s="85"/>
      <c r="O26" s="93"/>
    </row>
    <row r="27" spans="1:15" x14ac:dyDescent="0.2">
      <c r="A27" s="178" t="s">
        <v>136</v>
      </c>
      <c r="B27" s="188">
        <v>73706.570000000007</v>
      </c>
      <c r="C27" s="225">
        <v>4.9420246677465196E-2</v>
      </c>
      <c r="D27" s="189">
        <v>62595.690999999999</v>
      </c>
      <c r="E27" s="227">
        <v>4.9099690839164274E-2</v>
      </c>
      <c r="F27" s="189">
        <v>48263.688999999998</v>
      </c>
      <c r="G27" s="227">
        <v>4.6975982327739516E-2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4.810929955247905E-4</v>
      </c>
      <c r="J32" s="94" t="str">
        <f t="shared" si="5"/>
        <v>PE</v>
      </c>
      <c r="K32" s="77">
        <f t="shared" si="6"/>
        <v>2381.9609999999998</v>
      </c>
      <c r="L32" s="77">
        <f t="shared" si="7"/>
        <v>1236.0899999999999</v>
      </c>
      <c r="M32" s="77">
        <f t="shared" si="8"/>
        <v>2720.2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4.1242528974318411E-2</v>
      </c>
      <c r="J34" s="94" t="str">
        <f t="shared" si="5"/>
        <v>PSE</v>
      </c>
      <c r="K34" s="77">
        <f t="shared" si="6"/>
        <v>12120.676000000001</v>
      </c>
      <c r="L34" s="77">
        <f t="shared" si="7"/>
        <v>9181.3849999999966</v>
      </c>
      <c r="M34" s="77">
        <f t="shared" si="8"/>
        <v>7138.3260000000018</v>
      </c>
    </row>
    <row r="35" spans="8:13" ht="13.5" customHeight="1" x14ac:dyDescent="0.2">
      <c r="H35" s="94" t="str">
        <f t="shared" si="3"/>
        <v>VE</v>
      </c>
      <c r="I35" s="95">
        <f t="shared" si="4"/>
        <v>2.3711068913572074E-2</v>
      </c>
      <c r="J35" s="94" t="str">
        <f t="shared" si="5"/>
        <v>VE</v>
      </c>
      <c r="K35" s="77">
        <f t="shared" si="6"/>
        <v>10163.406000000001</v>
      </c>
      <c r="L35" s="77">
        <f t="shared" si="7"/>
        <v>11662.276999999998</v>
      </c>
      <c r="M35" s="77">
        <f t="shared" si="8"/>
        <v>4295.1800000000012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0.14760334269848296</v>
      </c>
      <c r="J37" s="94" t="str">
        <f t="shared" si="5"/>
        <v>VTE</v>
      </c>
      <c r="K37" s="77">
        <f t="shared" si="6"/>
        <v>7499.1889999999994</v>
      </c>
      <c r="L37" s="77">
        <f t="shared" si="7"/>
        <v>10875.301999999998</v>
      </c>
      <c r="M37" s="77">
        <f t="shared" si="8"/>
        <v>3548.322000000001</v>
      </c>
    </row>
    <row r="38" spans="8:13" ht="12.75" customHeight="1" x14ac:dyDescent="0.2">
      <c r="H38" s="94" t="str">
        <f t="shared" si="3"/>
        <v>FVE</v>
      </c>
      <c r="I38" s="95">
        <f t="shared" si="4"/>
        <v>5.416212290501158E-2</v>
      </c>
      <c r="J38" s="94" t="str">
        <f t="shared" si="5"/>
        <v>FVE</v>
      </c>
      <c r="K38" s="77">
        <f t="shared" si="6"/>
        <v>11245.91</v>
      </c>
      <c r="L38" s="77">
        <f t="shared" si="7"/>
        <v>12885.107999999986</v>
      </c>
      <c r="M38" s="77">
        <f t="shared" si="8"/>
        <v>15940.528999999993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334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II. čtvrtletí 2021</v>
      </c>
      <c r="N1" s="75"/>
      <c r="O1" s="75"/>
    </row>
    <row r="2" spans="1:21" ht="6" customHeight="1" x14ac:dyDescent="0.3">
      <c r="A2" s="280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507" t="s">
        <v>196</v>
      </c>
      <c r="C3" s="508"/>
      <c r="D3" s="508"/>
      <c r="E3" s="508"/>
      <c r="F3" s="508"/>
      <c r="G3" s="513"/>
      <c r="H3" s="507" t="s">
        <v>19</v>
      </c>
      <c r="I3" s="508"/>
      <c r="J3" s="508"/>
      <c r="K3" s="508"/>
      <c r="L3" s="508"/>
      <c r="M3" s="508"/>
      <c r="N3" s="24"/>
    </row>
    <row r="4" spans="1:21" ht="13.5" customHeight="1" x14ac:dyDescent="0.25">
      <c r="A4" s="229"/>
      <c r="B4" s="509" t="s">
        <v>177</v>
      </c>
      <c r="C4" s="510"/>
      <c r="D4" s="510"/>
      <c r="E4" s="510"/>
      <c r="F4" s="510"/>
      <c r="G4" s="514"/>
      <c r="H4" s="509" t="s">
        <v>5</v>
      </c>
      <c r="I4" s="510"/>
      <c r="J4" s="510"/>
      <c r="K4" s="510"/>
      <c r="L4" s="510"/>
      <c r="M4" s="510"/>
      <c r="N4" s="79"/>
    </row>
    <row r="5" spans="1:21" x14ac:dyDescent="0.2">
      <c r="A5" s="230"/>
      <c r="B5" s="511" t="s">
        <v>63</v>
      </c>
      <c r="C5" s="512"/>
      <c r="D5" s="512" t="s">
        <v>64</v>
      </c>
      <c r="E5" s="512"/>
      <c r="F5" s="512" t="s">
        <v>65</v>
      </c>
      <c r="G5" s="515"/>
      <c r="H5" s="511" t="s">
        <v>63</v>
      </c>
      <c r="I5" s="512"/>
      <c r="J5" s="512" t="s">
        <v>64</v>
      </c>
      <c r="K5" s="512"/>
      <c r="L5" s="512" t="s">
        <v>65</v>
      </c>
      <c r="M5" s="512"/>
      <c r="N5" s="91"/>
    </row>
    <row r="6" spans="1:21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91"/>
    </row>
    <row r="7" spans="1:21" x14ac:dyDescent="0.2">
      <c r="A7" s="505" t="s">
        <v>53</v>
      </c>
      <c r="B7" s="452">
        <f>F8</f>
        <v>1481.9781600000008</v>
      </c>
      <c r="C7" s="453"/>
      <c r="D7" s="453"/>
      <c r="E7" s="453"/>
      <c r="F7" s="453"/>
      <c r="G7" s="454"/>
      <c r="H7" s="452">
        <f>SUM(H8,J8,L8)</f>
        <v>883308.61100000027</v>
      </c>
      <c r="I7" s="453"/>
      <c r="J7" s="453"/>
      <c r="K7" s="453"/>
      <c r="L7" s="453"/>
      <c r="M7" s="453"/>
      <c r="N7" s="80"/>
    </row>
    <row r="8" spans="1:21" x14ac:dyDescent="0.2">
      <c r="A8" s="506"/>
      <c r="B8" s="351">
        <f>SUM(B9:B16)</f>
        <v>1482.4214400000008</v>
      </c>
      <c r="C8" s="352">
        <v>6.9434642399756302E-2</v>
      </c>
      <c r="D8" s="353">
        <f>SUM(D9:D16)</f>
        <v>1482.2799900000007</v>
      </c>
      <c r="E8" s="352">
        <v>6.9439214734126037E-2</v>
      </c>
      <c r="F8" s="353">
        <f>SUM(F9:F16)</f>
        <v>1481.9781600000008</v>
      </c>
      <c r="G8" s="354">
        <v>6.9454198319374605E-2</v>
      </c>
      <c r="H8" s="351">
        <f>SUM(H9:H16)</f>
        <v>318062.85500000004</v>
      </c>
      <c r="I8" s="352">
        <v>4.9380253157843411E-2</v>
      </c>
      <c r="J8" s="353">
        <f>SUM(J9:J16)</f>
        <v>277041.66300000006</v>
      </c>
      <c r="K8" s="352">
        <v>4.7295809184442837E-2</v>
      </c>
      <c r="L8" s="353">
        <f>SUM(L9:L16)</f>
        <v>288204.09300000005</v>
      </c>
      <c r="M8" s="352">
        <v>4.8345314047076579E-2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1282.4810000000002</v>
      </c>
      <c r="C10" s="225">
        <v>0.12760964343198117</v>
      </c>
      <c r="D10" s="191">
        <v>1282.4810000000002</v>
      </c>
      <c r="E10" s="225">
        <v>0.12760964343198117</v>
      </c>
      <c r="F10" s="191">
        <v>1282.4810000000002</v>
      </c>
      <c r="G10" s="226">
        <v>0.12760964343198117</v>
      </c>
      <c r="H10" s="188">
        <v>259031.90400000001</v>
      </c>
      <c r="I10" s="225">
        <v>9.2949808923251817E-2</v>
      </c>
      <c r="J10" s="191">
        <v>214384.726</v>
      </c>
      <c r="K10" s="225">
        <v>9.7243015445548128E-2</v>
      </c>
      <c r="L10" s="191">
        <v>235229.74600000001</v>
      </c>
      <c r="M10" s="225">
        <v>0.10570912440506985</v>
      </c>
      <c r="N10" s="83"/>
      <c r="O10" s="92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</row>
    <row r="12" spans="1:21" x14ac:dyDescent="0.2">
      <c r="A12" s="204" t="s">
        <v>22</v>
      </c>
      <c r="B12" s="188">
        <v>92.911999999999964</v>
      </c>
      <c r="C12" s="225">
        <v>9.5696874752162694E-2</v>
      </c>
      <c r="D12" s="191">
        <v>92.911999999999964</v>
      </c>
      <c r="E12" s="225">
        <v>9.5571270604572225E-2</v>
      </c>
      <c r="F12" s="191">
        <v>92.911999999999964</v>
      </c>
      <c r="G12" s="226">
        <v>9.5513992174826617E-2</v>
      </c>
      <c r="H12" s="188">
        <v>39891.654000000002</v>
      </c>
      <c r="I12" s="225">
        <v>0.11975249958793827</v>
      </c>
      <c r="J12" s="191">
        <v>39415.752999999997</v>
      </c>
      <c r="K12" s="225">
        <v>0.12613325153351732</v>
      </c>
      <c r="L12" s="191">
        <v>36510.847000000023</v>
      </c>
      <c r="M12" s="225">
        <v>0.13277624728407778</v>
      </c>
      <c r="N12" s="83"/>
      <c r="O12" s="92"/>
    </row>
    <row r="13" spans="1:21" x14ac:dyDescent="0.2">
      <c r="A13" s="204" t="s">
        <v>43</v>
      </c>
      <c r="B13" s="188">
        <v>17.744399999999985</v>
      </c>
      <c r="C13" s="225">
        <v>1.6235269517285992E-2</v>
      </c>
      <c r="D13" s="191">
        <v>17.714399999999987</v>
      </c>
      <c r="E13" s="225">
        <v>1.6213087103525432E-2</v>
      </c>
      <c r="F13" s="191">
        <v>17.605899999999984</v>
      </c>
      <c r="G13" s="226">
        <v>1.6138005867737445E-2</v>
      </c>
      <c r="H13" s="188">
        <v>7292.2929999999997</v>
      </c>
      <c r="I13" s="225">
        <v>3.9390509828947179E-2</v>
      </c>
      <c r="J13" s="191">
        <v>8629.1230000000014</v>
      </c>
      <c r="K13" s="225">
        <v>3.2990260919844375E-2</v>
      </c>
      <c r="L13" s="191">
        <v>5227.7809999999999</v>
      </c>
      <c r="M13" s="225">
        <v>3.0469990144631844E-2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28.4</v>
      </c>
      <c r="C15" s="225">
        <v>8.3673527110222745E-2</v>
      </c>
      <c r="D15" s="191">
        <v>28.4</v>
      </c>
      <c r="E15" s="227">
        <v>8.3673527110222745E-2</v>
      </c>
      <c r="F15" s="191">
        <v>28.4</v>
      </c>
      <c r="G15" s="228">
        <v>8.3673527110222745E-2</v>
      </c>
      <c r="H15" s="188">
        <v>6003.607</v>
      </c>
      <c r="I15" s="225">
        <v>0.10295360897199629</v>
      </c>
      <c r="J15" s="191">
        <v>7795.6660000000002</v>
      </c>
      <c r="K15" s="227">
        <v>0.10740405067015575</v>
      </c>
      <c r="L15" s="191">
        <v>2057.6849999999999</v>
      </c>
      <c r="M15" s="227">
        <v>8.6619841573398568E-2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60.884040000000368</v>
      </c>
      <c r="C16" s="225">
        <v>2.9390103663863444E-2</v>
      </c>
      <c r="D16" s="189">
        <v>60.772590000000356</v>
      </c>
      <c r="E16" s="227">
        <v>2.9398232460285285E-2</v>
      </c>
      <c r="F16" s="189">
        <v>60.579260000000332</v>
      </c>
      <c r="G16" s="228">
        <v>2.9417042562435526E-2</v>
      </c>
      <c r="H16" s="188">
        <v>5843.3970000000036</v>
      </c>
      <c r="I16" s="225">
        <v>2.4850703371081691E-2</v>
      </c>
      <c r="J16" s="189">
        <v>6816.3950000000159</v>
      </c>
      <c r="K16" s="227">
        <v>2.7171756143410913E-2</v>
      </c>
      <c r="L16" s="189">
        <v>9178.0339999999851</v>
      </c>
      <c r="M16" s="227">
        <v>2.8799376273966767E-2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20" x14ac:dyDescent="0.2">
      <c r="A18" s="234"/>
      <c r="B18" s="507" t="s">
        <v>242</v>
      </c>
      <c r="C18" s="508"/>
      <c r="D18" s="508"/>
      <c r="E18" s="508"/>
      <c r="F18" s="508"/>
      <c r="G18" s="508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9" t="s">
        <v>5</v>
      </c>
      <c r="C19" s="510"/>
      <c r="D19" s="510"/>
      <c r="E19" s="510"/>
      <c r="F19" s="510"/>
      <c r="G19" s="510"/>
      <c r="H19" s="85" t="str">
        <f>A24</f>
        <v>VO z vvn</v>
      </c>
      <c r="I19" s="93">
        <f>(B24+D24+F24)/'6.1, 6.2'!B25</f>
        <v>0.23215146370489007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11" t="s">
        <v>63</v>
      </c>
      <c r="C20" s="512"/>
      <c r="D20" s="512" t="s">
        <v>64</v>
      </c>
      <c r="E20" s="512"/>
      <c r="F20" s="512" t="s">
        <v>65</v>
      </c>
      <c r="G20" s="512"/>
      <c r="H20" s="85" t="str">
        <f>A25</f>
        <v>VO z vn</v>
      </c>
      <c r="I20" s="93">
        <f>(B25+D25+F25)/'6.1, 6.2'!C25</f>
        <v>0.10881047246151569</v>
      </c>
      <c r="J20" s="94" t="str">
        <f t="shared" ref="J20:J26" si="1">A10</f>
        <v>PE</v>
      </c>
      <c r="K20" s="83">
        <f t="shared" si="0"/>
        <v>708646.37600000005</v>
      </c>
      <c r="L20" s="94" t="str">
        <f t="shared" ref="L20:L26" si="2">A10</f>
        <v>PE</v>
      </c>
      <c r="M20" s="92">
        <f>K20/'6.1, 6.2'!C5</f>
        <v>9.8195666021458808E-2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8.5600524222869359E-2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502" t="s">
        <v>53</v>
      </c>
      <c r="B22" s="504">
        <f>SUM(B23,D23,F23)</f>
        <v>1578307.7420000001</v>
      </c>
      <c r="C22" s="504"/>
      <c r="D22" s="504"/>
      <c r="E22" s="504"/>
      <c r="F22" s="504"/>
      <c r="G22" s="504"/>
      <c r="H22" s="85" t="str">
        <f>A27</f>
        <v>MOO</v>
      </c>
      <c r="I22" s="93">
        <f>(B27+D27+F27)/'6.1, 6.2'!E25</f>
        <v>8.7789593405483229E-2</v>
      </c>
      <c r="J22" s="94" t="str">
        <f t="shared" si="1"/>
        <v>PSE</v>
      </c>
      <c r="K22" s="83">
        <f t="shared" si="0"/>
        <v>115818.25400000003</v>
      </c>
      <c r="L22" s="94" t="str">
        <f t="shared" si="2"/>
        <v>PSE</v>
      </c>
      <c r="M22" s="92">
        <f>K22/'6.1, 6.2'!E5</f>
        <v>0.12580862576037796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503"/>
      <c r="B23" s="351">
        <f>SUM(B24:B27)</f>
        <v>545401.02300000004</v>
      </c>
      <c r="C23" s="355">
        <v>0.11730649152077793</v>
      </c>
      <c r="D23" s="353">
        <f>SUM(D24:D27)</f>
        <v>532144.64300000004</v>
      </c>
      <c r="E23" s="355">
        <v>0.11862725520442821</v>
      </c>
      <c r="F23" s="353">
        <f>SUM(F24:F27)</f>
        <v>500762.076</v>
      </c>
      <c r="G23" s="355">
        <v>0.11897729033497947</v>
      </c>
      <c r="H23" s="75"/>
      <c r="I23" s="75"/>
      <c r="J23" s="94" t="str">
        <f t="shared" si="1"/>
        <v>VE</v>
      </c>
      <c r="K23" s="83">
        <f t="shared" si="0"/>
        <v>21149.197</v>
      </c>
      <c r="L23" s="94" t="str">
        <f t="shared" si="2"/>
        <v>VE</v>
      </c>
      <c r="M23" s="92">
        <f>K23/'6.1, 6.2'!F5</f>
        <v>3.4207310740544256E-2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153402.47200000001</v>
      </c>
      <c r="C24" s="225">
        <v>0.23896925826400914</v>
      </c>
      <c r="D24" s="189">
        <v>157912.448</v>
      </c>
      <c r="E24" s="225">
        <v>0.22910297754130104</v>
      </c>
      <c r="F24" s="189">
        <v>152176.41099999999</v>
      </c>
      <c r="G24" s="225">
        <v>0.22873144124601649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205098.465</v>
      </c>
      <c r="C25" s="225">
        <v>0.10851051933580901</v>
      </c>
      <c r="D25" s="191">
        <v>211704.421</v>
      </c>
      <c r="E25" s="225">
        <v>0.10941924636401429</v>
      </c>
      <c r="F25" s="191">
        <v>216796.44500000001</v>
      </c>
      <c r="G25" s="225">
        <v>0.10850471879645154</v>
      </c>
      <c r="H25" s="75"/>
      <c r="I25" s="75"/>
      <c r="J25" s="94" t="str">
        <f t="shared" si="1"/>
        <v>VTE</v>
      </c>
      <c r="K25" s="83">
        <f t="shared" si="0"/>
        <v>15856.958000000001</v>
      </c>
      <c r="L25" s="94" t="str">
        <f t="shared" si="2"/>
        <v>VTE</v>
      </c>
      <c r="M25" s="92">
        <f>K25/'6.1, 6.2'!H5</f>
        <v>0.10253337577882767</v>
      </c>
      <c r="N25" s="85"/>
      <c r="O25" s="93"/>
    </row>
    <row r="26" spans="1:20" x14ac:dyDescent="0.2">
      <c r="A26" s="178" t="s">
        <v>138</v>
      </c>
      <c r="B26" s="188">
        <v>53897.122000000003</v>
      </c>
      <c r="C26" s="225">
        <v>8.6113579200928617E-2</v>
      </c>
      <c r="D26" s="191">
        <v>49574.309000000001</v>
      </c>
      <c r="E26" s="227">
        <v>8.4465071327890079E-2</v>
      </c>
      <c r="F26" s="191">
        <v>44697.747000000003</v>
      </c>
      <c r="G26" s="227">
        <v>8.6266971091980477E-2</v>
      </c>
      <c r="H26" s="75"/>
      <c r="I26" s="75"/>
      <c r="J26" s="94" t="str">
        <f t="shared" si="1"/>
        <v>FVE</v>
      </c>
      <c r="K26" s="83">
        <f t="shared" si="0"/>
        <v>21837.826000000005</v>
      </c>
      <c r="L26" s="94" t="str">
        <f t="shared" si="2"/>
        <v>FVE</v>
      </c>
      <c r="M26" s="92">
        <f>K26/'6.1, 6.2'!I5</f>
        <v>2.7138117744731002E-2</v>
      </c>
      <c r="N26" s="85"/>
      <c r="O26" s="93"/>
    </row>
    <row r="27" spans="1:20" x14ac:dyDescent="0.2">
      <c r="A27" s="178" t="s">
        <v>136</v>
      </c>
      <c r="B27" s="188">
        <v>133002.96400000001</v>
      </c>
      <c r="C27" s="225">
        <v>8.9178472010215962E-2</v>
      </c>
      <c r="D27" s="189">
        <v>112953.465</v>
      </c>
      <c r="E27" s="227">
        <v>8.8600031761169665E-2</v>
      </c>
      <c r="F27" s="189">
        <v>87091.472999999998</v>
      </c>
      <c r="G27" s="227">
        <v>8.4767815749533848E-2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0.12760964343198117</v>
      </c>
      <c r="J32" s="94" t="str">
        <f t="shared" si="5"/>
        <v>PE</v>
      </c>
      <c r="K32" s="77">
        <f t="shared" si="6"/>
        <v>259031.90400000001</v>
      </c>
      <c r="L32" s="77">
        <f t="shared" si="7"/>
        <v>214384.726</v>
      </c>
      <c r="M32" s="77">
        <f t="shared" si="8"/>
        <v>235229.74600000001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9.5513992174826617E-2</v>
      </c>
      <c r="J34" s="94" t="str">
        <f t="shared" si="5"/>
        <v>PSE</v>
      </c>
      <c r="K34" s="77">
        <f t="shared" si="6"/>
        <v>39891.654000000002</v>
      </c>
      <c r="L34" s="77">
        <f t="shared" si="7"/>
        <v>39415.752999999997</v>
      </c>
      <c r="M34" s="77">
        <f t="shared" si="8"/>
        <v>36510.847000000023</v>
      </c>
    </row>
    <row r="35" spans="8:13" ht="12.75" customHeight="1" x14ac:dyDescent="0.2">
      <c r="H35" s="94" t="str">
        <f t="shared" si="3"/>
        <v>VE</v>
      </c>
      <c r="I35" s="95">
        <f t="shared" si="4"/>
        <v>1.6138005867737445E-2</v>
      </c>
      <c r="J35" s="94" t="str">
        <f t="shared" si="5"/>
        <v>VE</v>
      </c>
      <c r="K35" s="77">
        <f t="shared" si="6"/>
        <v>7292.2929999999997</v>
      </c>
      <c r="L35" s="77">
        <f t="shared" si="7"/>
        <v>8629.1230000000014</v>
      </c>
      <c r="M35" s="77">
        <f t="shared" si="8"/>
        <v>5227.7809999999999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8.3673527110222745E-2</v>
      </c>
      <c r="J37" s="94" t="str">
        <f t="shared" si="5"/>
        <v>VTE</v>
      </c>
      <c r="K37" s="77">
        <f t="shared" si="6"/>
        <v>6003.607</v>
      </c>
      <c r="L37" s="77">
        <f t="shared" si="7"/>
        <v>7795.6660000000002</v>
      </c>
      <c r="M37" s="77">
        <f t="shared" si="8"/>
        <v>2057.6849999999999</v>
      </c>
    </row>
    <row r="38" spans="8:13" ht="12.75" customHeight="1" x14ac:dyDescent="0.2">
      <c r="H38" s="94" t="str">
        <f t="shared" si="3"/>
        <v>FVE</v>
      </c>
      <c r="I38" s="95">
        <f t="shared" si="4"/>
        <v>2.9417042562435526E-2</v>
      </c>
      <c r="J38" s="94" t="str">
        <f t="shared" si="5"/>
        <v>FVE</v>
      </c>
      <c r="K38" s="77">
        <f t="shared" si="6"/>
        <v>5843.3970000000036</v>
      </c>
      <c r="L38" s="77">
        <f t="shared" si="7"/>
        <v>6816.3950000000159</v>
      </c>
      <c r="M38" s="77">
        <f t="shared" si="8"/>
        <v>9178.0339999999851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335</v>
      </c>
      <c r="M1" s="53" t="str">
        <f>Titulní!A35</f>
        <v>II. čtvrtletí 2021</v>
      </c>
    </row>
    <row r="2" spans="1:24" ht="6" customHeight="1" x14ac:dyDescent="0.2">
      <c r="A2" s="281"/>
    </row>
    <row r="3" spans="1:24" x14ac:dyDescent="0.2">
      <c r="A3" s="229"/>
      <c r="B3" s="507" t="s">
        <v>196</v>
      </c>
      <c r="C3" s="508"/>
      <c r="D3" s="508"/>
      <c r="E3" s="508"/>
      <c r="F3" s="508"/>
      <c r="G3" s="513"/>
      <c r="H3" s="507" t="s">
        <v>19</v>
      </c>
      <c r="I3" s="508"/>
      <c r="J3" s="508"/>
      <c r="K3" s="508"/>
      <c r="L3" s="508"/>
      <c r="M3" s="508"/>
      <c r="N3" s="24"/>
    </row>
    <row r="4" spans="1:24" ht="13.5" x14ac:dyDescent="0.25">
      <c r="A4" s="229"/>
      <c r="B4" s="509" t="s">
        <v>177</v>
      </c>
      <c r="C4" s="510"/>
      <c r="D4" s="510"/>
      <c r="E4" s="510"/>
      <c r="F4" s="510"/>
      <c r="G4" s="514"/>
      <c r="H4" s="509" t="s">
        <v>5</v>
      </c>
      <c r="I4" s="510"/>
      <c r="J4" s="510"/>
      <c r="K4" s="510"/>
      <c r="L4" s="510"/>
      <c r="M4" s="510"/>
      <c r="N4" s="79"/>
    </row>
    <row r="5" spans="1:24" x14ac:dyDescent="0.2">
      <c r="A5" s="230"/>
      <c r="B5" s="511" t="s">
        <v>63</v>
      </c>
      <c r="C5" s="512"/>
      <c r="D5" s="512" t="s">
        <v>64</v>
      </c>
      <c r="E5" s="512"/>
      <c r="F5" s="512" t="s">
        <v>65</v>
      </c>
      <c r="G5" s="515"/>
      <c r="H5" s="511" t="s">
        <v>63</v>
      </c>
      <c r="I5" s="512"/>
      <c r="J5" s="512" t="s">
        <v>64</v>
      </c>
      <c r="K5" s="512"/>
      <c r="L5" s="512" t="s">
        <v>65</v>
      </c>
      <c r="M5" s="512"/>
      <c r="N5" s="74"/>
    </row>
    <row r="6" spans="1:24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74"/>
    </row>
    <row r="7" spans="1:24" x14ac:dyDescent="0.2">
      <c r="A7" s="505" t="s">
        <v>53</v>
      </c>
      <c r="B7" s="452">
        <f>F8</f>
        <v>1048.7045899999998</v>
      </c>
      <c r="C7" s="453"/>
      <c r="D7" s="453"/>
      <c r="E7" s="453"/>
      <c r="F7" s="453"/>
      <c r="G7" s="454"/>
      <c r="H7" s="452">
        <f>SUM(H8,J8,L8)</f>
        <v>311302.27499999997</v>
      </c>
      <c r="I7" s="453"/>
      <c r="J7" s="453"/>
      <c r="K7" s="453"/>
      <c r="L7" s="453"/>
      <c r="M7" s="453"/>
      <c r="N7" s="80"/>
    </row>
    <row r="8" spans="1:24" x14ac:dyDescent="0.2">
      <c r="A8" s="506"/>
      <c r="B8" s="351">
        <f>SUM(B9:B16)</f>
        <v>1049.5756599999997</v>
      </c>
      <c r="C8" s="352">
        <v>4.916072356831816E-2</v>
      </c>
      <c r="D8" s="353">
        <f>SUM(D9:D16)</f>
        <v>1049.1401199999998</v>
      </c>
      <c r="E8" s="352">
        <v>4.9148249028759208E-2</v>
      </c>
      <c r="F8" s="353">
        <f>SUM(F9:F16)</f>
        <v>1048.7045899999998</v>
      </c>
      <c r="G8" s="354">
        <v>4.9148454773650901E-2</v>
      </c>
      <c r="H8" s="351">
        <f>SUM(H9:H16)</f>
        <v>140214.88499999998</v>
      </c>
      <c r="I8" s="352">
        <v>2.176879949655831E-2</v>
      </c>
      <c r="J8" s="353">
        <f>SUM(J9:J16)</f>
        <v>106513.92700000001</v>
      </c>
      <c r="K8" s="352">
        <v>1.818377175593865E-2</v>
      </c>
      <c r="L8" s="353">
        <f>SUM(L9:L16)</f>
        <v>64573.462999999989</v>
      </c>
      <c r="M8" s="352">
        <v>1.083199171582299E-2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111.60600000000001</v>
      </c>
      <c r="C10" s="225">
        <v>1.1105039267536664E-2</v>
      </c>
      <c r="D10" s="191">
        <v>111.60600000000001</v>
      </c>
      <c r="E10" s="225">
        <v>1.1105039267536664E-2</v>
      </c>
      <c r="F10" s="191">
        <v>111.60600000000001</v>
      </c>
      <c r="G10" s="226">
        <v>1.1105039267536664E-2</v>
      </c>
      <c r="H10" s="188">
        <v>25351.170000000006</v>
      </c>
      <c r="I10" s="225">
        <v>9.0968964482493787E-3</v>
      </c>
      <c r="J10" s="191">
        <v>13396.2</v>
      </c>
      <c r="K10" s="225">
        <v>6.0763978284145669E-3</v>
      </c>
      <c r="L10" s="191">
        <v>7479.277</v>
      </c>
      <c r="M10" s="225">
        <v>3.3610877718372304E-3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119.03699999999992</v>
      </c>
      <c r="C12" s="225">
        <v>0.12260492595007305</v>
      </c>
      <c r="D12" s="191">
        <v>119.03699999999992</v>
      </c>
      <c r="E12" s="225">
        <v>0.12244400442307195</v>
      </c>
      <c r="F12" s="191">
        <v>119.03699999999992</v>
      </c>
      <c r="G12" s="226">
        <v>0.12237062044208319</v>
      </c>
      <c r="H12" s="188">
        <v>26169.206999999988</v>
      </c>
      <c r="I12" s="225">
        <v>7.8558486205765485E-2</v>
      </c>
      <c r="J12" s="191">
        <v>23907.736000000001</v>
      </c>
      <c r="K12" s="225">
        <v>7.6506478982779499E-2</v>
      </c>
      <c r="L12" s="191">
        <v>21935.905999999995</v>
      </c>
      <c r="M12" s="225">
        <v>7.9772657135461222E-2</v>
      </c>
      <c r="N12" s="83"/>
      <c r="O12" s="92"/>
      <c r="X12" s="77"/>
    </row>
    <row r="13" spans="1:24" x14ac:dyDescent="0.2">
      <c r="A13" s="204" t="s">
        <v>43</v>
      </c>
      <c r="B13" s="188">
        <v>12.949039999999991</v>
      </c>
      <c r="C13" s="225">
        <v>1.184774657864549E-2</v>
      </c>
      <c r="D13" s="191">
        <v>12.571039999999991</v>
      </c>
      <c r="E13" s="225">
        <v>1.1505631943610982E-2</v>
      </c>
      <c r="F13" s="191">
        <v>12.420539999999992</v>
      </c>
      <c r="G13" s="226">
        <v>1.1384975911510782E-2</v>
      </c>
      <c r="H13" s="188">
        <v>5377.1509999999998</v>
      </c>
      <c r="I13" s="225">
        <v>2.9045558004489557E-2</v>
      </c>
      <c r="J13" s="191">
        <v>5399.7079999999978</v>
      </c>
      <c r="K13" s="225">
        <v>2.0643786838010179E-2</v>
      </c>
      <c r="L13" s="191">
        <v>2830.7460000000001</v>
      </c>
      <c r="M13" s="225">
        <v>1.6498931902839086E-2</v>
      </c>
      <c r="N13" s="83"/>
      <c r="O13" s="92"/>
      <c r="X13" s="77"/>
    </row>
    <row r="14" spans="1:24" x14ac:dyDescent="0.2">
      <c r="A14" s="204" t="s">
        <v>44</v>
      </c>
      <c r="B14" s="188">
        <v>650</v>
      </c>
      <c r="C14" s="225">
        <v>0.55484421681604779</v>
      </c>
      <c r="D14" s="191">
        <v>650</v>
      </c>
      <c r="E14" s="225">
        <v>0.55484421681604779</v>
      </c>
      <c r="F14" s="191">
        <v>650</v>
      </c>
      <c r="G14" s="226">
        <v>0.55484421681604779</v>
      </c>
      <c r="H14" s="188">
        <v>63108.83</v>
      </c>
      <c r="I14" s="225">
        <v>0.61759465956163573</v>
      </c>
      <c r="J14" s="191">
        <v>40216.32</v>
      </c>
      <c r="K14" s="225">
        <v>0.52058451638424985</v>
      </c>
      <c r="L14" s="191">
        <v>11728.05</v>
      </c>
      <c r="M14" s="225">
        <v>0.23592707912919861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45.891999999999996</v>
      </c>
      <c r="C15" s="225">
        <v>0.13520934880782895</v>
      </c>
      <c r="D15" s="191">
        <v>45.891999999999996</v>
      </c>
      <c r="E15" s="227">
        <v>0.13520934880782895</v>
      </c>
      <c r="F15" s="191">
        <v>45.891999999999996</v>
      </c>
      <c r="G15" s="228">
        <v>0.13520934880782895</v>
      </c>
      <c r="H15" s="188">
        <v>7787.0029999999997</v>
      </c>
      <c r="I15" s="225">
        <v>0.13353639935554776</v>
      </c>
      <c r="J15" s="191">
        <v>9983.8019999999997</v>
      </c>
      <c r="K15" s="227">
        <v>0.13755088736341478</v>
      </c>
      <c r="L15" s="191">
        <v>3178.3230000000003</v>
      </c>
      <c r="M15" s="227">
        <v>0.13379396493102147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110.09161999999995</v>
      </c>
      <c r="C16" s="225">
        <v>5.3143715895374893E-2</v>
      </c>
      <c r="D16" s="189">
        <v>110.03407999999995</v>
      </c>
      <c r="E16" s="227">
        <v>5.32280665081677E-2</v>
      </c>
      <c r="F16" s="189">
        <v>109.74904999999995</v>
      </c>
      <c r="G16" s="228">
        <v>5.3293692842019617E-2</v>
      </c>
      <c r="H16" s="188">
        <v>12421.523999999987</v>
      </c>
      <c r="I16" s="225">
        <v>5.282605449206542E-2</v>
      </c>
      <c r="J16" s="189">
        <v>13610.161000000011</v>
      </c>
      <c r="K16" s="227">
        <v>5.4253307762323198E-2</v>
      </c>
      <c r="L16" s="189">
        <v>17421.160999999993</v>
      </c>
      <c r="M16" s="227">
        <v>5.4665146235931987E-2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34"/>
      <c r="B18" s="507" t="s">
        <v>242</v>
      </c>
      <c r="C18" s="508"/>
      <c r="D18" s="508"/>
      <c r="E18" s="508"/>
      <c r="F18" s="508"/>
      <c r="G18" s="508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9" t="s">
        <v>5</v>
      </c>
      <c r="C19" s="510"/>
      <c r="D19" s="510"/>
      <c r="E19" s="510"/>
      <c r="F19" s="510"/>
      <c r="G19" s="510"/>
      <c r="H19" s="85" t="str">
        <f>A24</f>
        <v>VO z vvn</v>
      </c>
      <c r="I19" s="93">
        <f>(B24+D24+F24)/'6.1, 6.2'!B25</f>
        <v>5.5103916539968781E-2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11" t="s">
        <v>63</v>
      </c>
      <c r="C20" s="512"/>
      <c r="D20" s="512" t="s">
        <v>64</v>
      </c>
      <c r="E20" s="512"/>
      <c r="F20" s="512" t="s">
        <v>65</v>
      </c>
      <c r="G20" s="512"/>
      <c r="H20" s="85" t="str">
        <f>A25</f>
        <v>VO z vn</v>
      </c>
      <c r="I20" s="93">
        <f>(B25+D25+F25)/'6.1, 6.2'!C25</f>
        <v>6.9474619114039085E-2</v>
      </c>
      <c r="J20" s="94" t="str">
        <f t="shared" ref="J20:J26" si="1">A10</f>
        <v>PE</v>
      </c>
      <c r="K20" s="83">
        <f t="shared" si="0"/>
        <v>46226.647000000012</v>
      </c>
      <c r="L20" s="94" t="str">
        <f t="shared" ref="L20:L26" si="2">A10</f>
        <v>PE</v>
      </c>
      <c r="M20" s="92">
        <f>K20/'6.1, 6.2'!C5</f>
        <v>6.4055310855126307E-3</v>
      </c>
      <c r="N20" s="85"/>
      <c r="O20" s="75"/>
    </row>
    <row r="21" spans="1:15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4.7964413924332469E-2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2" t="s">
        <v>53</v>
      </c>
      <c r="B22" s="504">
        <f>SUM(B23,D23,F23)</f>
        <v>796130.91654791811</v>
      </c>
      <c r="C22" s="504"/>
      <c r="D22" s="504"/>
      <c r="E22" s="504"/>
      <c r="F22" s="504"/>
      <c r="G22" s="504"/>
      <c r="H22" s="85" t="str">
        <f>A27</f>
        <v>MOO</v>
      </c>
      <c r="I22" s="93">
        <f>(B27+D27+F27)/'6.1, 6.2'!E25</f>
        <v>5.2335155460995542E-2</v>
      </c>
      <c r="J22" s="94" t="str">
        <f t="shared" si="1"/>
        <v>PSE</v>
      </c>
      <c r="K22" s="83">
        <f t="shared" si="0"/>
        <v>72012.848999999987</v>
      </c>
      <c r="L22" s="94" t="str">
        <f t="shared" si="2"/>
        <v>PSE</v>
      </c>
      <c r="M22" s="92">
        <f>K22/'6.1, 6.2'!E5</f>
        <v>7.8224608443670768E-2</v>
      </c>
      <c r="N22" s="85"/>
      <c r="O22" s="75"/>
    </row>
    <row r="23" spans="1:15" x14ac:dyDescent="0.2">
      <c r="A23" s="503"/>
      <c r="B23" s="351">
        <f>SUM(B24:B27)</f>
        <v>275947.16926042549</v>
      </c>
      <c r="C23" s="355">
        <v>5.935154667106441E-2</v>
      </c>
      <c r="D23" s="353">
        <f>SUM(D24:D27)</f>
        <v>267643.33284613572</v>
      </c>
      <c r="E23" s="355">
        <v>5.9663842090584125E-2</v>
      </c>
      <c r="F23" s="353">
        <f>SUM(F24:F27)</f>
        <v>252540.41444135693</v>
      </c>
      <c r="G23" s="355">
        <v>6.0001696714559849E-2</v>
      </c>
      <c r="H23" s="75"/>
      <c r="I23" s="75"/>
      <c r="J23" s="94" t="str">
        <f t="shared" si="1"/>
        <v>VE</v>
      </c>
      <c r="K23" s="83">
        <f t="shared" si="0"/>
        <v>13607.604999999996</v>
      </c>
      <c r="L23" s="94" t="str">
        <f t="shared" si="2"/>
        <v>VE</v>
      </c>
      <c r="M23" s="92">
        <f>K23/'6.1, 6.2'!F5</f>
        <v>2.2009326059499262E-2</v>
      </c>
      <c r="N23" s="85"/>
      <c r="O23" s="75"/>
    </row>
    <row r="24" spans="1:15" x14ac:dyDescent="0.2">
      <c r="A24" s="178" t="s">
        <v>8</v>
      </c>
      <c r="B24" s="188">
        <v>34914.82</v>
      </c>
      <c r="C24" s="225">
        <v>5.439005336120914E-2</v>
      </c>
      <c r="D24" s="189">
        <v>37861.561999999998</v>
      </c>
      <c r="E24" s="225">
        <v>5.4930416812768147E-2</v>
      </c>
      <c r="F24" s="189">
        <v>37238.809000000001</v>
      </c>
      <c r="G24" s="225">
        <v>5.5972449323010584E-2</v>
      </c>
      <c r="H24" s="75"/>
      <c r="I24" s="75"/>
      <c r="J24" s="94" t="str">
        <f t="shared" si="1"/>
        <v>PVE</v>
      </c>
      <c r="K24" s="83">
        <f t="shared" si="0"/>
        <v>115053.2</v>
      </c>
      <c r="L24" s="94" t="str">
        <f t="shared" si="2"/>
        <v>PVE</v>
      </c>
      <c r="M24" s="92">
        <f>K24/'6.1, 6.2'!G5</f>
        <v>0.50209210790894743</v>
      </c>
      <c r="N24" s="85"/>
      <c r="O24" s="93"/>
    </row>
    <row r="25" spans="1:15" x14ac:dyDescent="0.2">
      <c r="A25" s="178" t="s">
        <v>9</v>
      </c>
      <c r="B25" s="188">
        <v>131917.2928500346</v>
      </c>
      <c r="C25" s="225">
        <v>6.9792886828925108E-2</v>
      </c>
      <c r="D25" s="191">
        <v>134823.3829597451</v>
      </c>
      <c r="E25" s="225">
        <v>6.9683348538584336E-2</v>
      </c>
      <c r="F25" s="191">
        <v>137807.44530699731</v>
      </c>
      <c r="G25" s="225">
        <v>6.8971417409972383E-2</v>
      </c>
      <c r="H25" s="75"/>
      <c r="I25" s="75"/>
      <c r="J25" s="94" t="str">
        <f t="shared" si="1"/>
        <v>VTE</v>
      </c>
      <c r="K25" s="83">
        <f t="shared" si="0"/>
        <v>20949.128000000001</v>
      </c>
      <c r="L25" s="94" t="str">
        <f t="shared" si="2"/>
        <v>VTE</v>
      </c>
      <c r="M25" s="92">
        <f>K25/'6.1, 6.2'!H5</f>
        <v>0.1354600808971532</v>
      </c>
      <c r="N25" s="85"/>
      <c r="O25" s="93"/>
    </row>
    <row r="26" spans="1:15" x14ac:dyDescent="0.2">
      <c r="A26" s="178" t="s">
        <v>138</v>
      </c>
      <c r="B26" s="188">
        <v>30214.724268593178</v>
      </c>
      <c r="C26" s="225">
        <v>4.8275268785923642E-2</v>
      </c>
      <c r="D26" s="191">
        <v>28015.173330410118</v>
      </c>
      <c r="E26" s="227">
        <v>4.77324578264176E-2</v>
      </c>
      <c r="F26" s="191">
        <v>24793.516672581329</v>
      </c>
      <c r="G26" s="227">
        <v>4.7851664336954369E-2</v>
      </c>
      <c r="H26" s="75"/>
      <c r="I26" s="75"/>
      <c r="J26" s="94" t="str">
        <f t="shared" si="1"/>
        <v>FVE</v>
      </c>
      <c r="K26" s="83">
        <f t="shared" si="0"/>
        <v>43452.84599999999</v>
      </c>
      <c r="L26" s="94" t="str">
        <f t="shared" si="2"/>
        <v>FVE</v>
      </c>
      <c r="M26" s="92">
        <f>K26/'6.1, 6.2'!I5</f>
        <v>5.3999351908549091E-2</v>
      </c>
      <c r="N26" s="85"/>
      <c r="O26" s="93"/>
    </row>
    <row r="27" spans="1:15" x14ac:dyDescent="0.2">
      <c r="A27" s="178" t="s">
        <v>136</v>
      </c>
      <c r="B27" s="188">
        <v>78900.332141797699</v>
      </c>
      <c r="C27" s="225">
        <v>5.2902663594053802E-2</v>
      </c>
      <c r="D27" s="189">
        <v>66943.214555980492</v>
      </c>
      <c r="E27" s="227">
        <v>5.2509862675347477E-2</v>
      </c>
      <c r="F27" s="189">
        <v>52700.643461778302</v>
      </c>
      <c r="G27" s="227">
        <v>5.1294555953255015E-2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1.1105039267536664E-2</v>
      </c>
      <c r="J32" s="94" t="str">
        <f t="shared" si="5"/>
        <v>PE</v>
      </c>
      <c r="K32" s="77">
        <f t="shared" si="6"/>
        <v>25351.170000000006</v>
      </c>
      <c r="L32" s="77">
        <f t="shared" si="7"/>
        <v>13396.2</v>
      </c>
      <c r="M32" s="77">
        <f t="shared" si="8"/>
        <v>7479.277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0.12237062044208319</v>
      </c>
      <c r="J34" s="94" t="str">
        <f t="shared" si="5"/>
        <v>PSE</v>
      </c>
      <c r="K34" s="77">
        <f t="shared" si="6"/>
        <v>26169.206999999988</v>
      </c>
      <c r="L34" s="77">
        <f t="shared" si="7"/>
        <v>23907.736000000001</v>
      </c>
      <c r="M34" s="77">
        <f t="shared" si="8"/>
        <v>21935.905999999995</v>
      </c>
    </row>
    <row r="35" spans="8:13" ht="13.5" customHeight="1" x14ac:dyDescent="0.2">
      <c r="H35" s="94" t="str">
        <f t="shared" si="3"/>
        <v>VE</v>
      </c>
      <c r="I35" s="95">
        <f t="shared" si="4"/>
        <v>1.1384975911510782E-2</v>
      </c>
      <c r="J35" s="94" t="str">
        <f t="shared" si="5"/>
        <v>VE</v>
      </c>
      <c r="K35" s="77">
        <f t="shared" si="6"/>
        <v>5377.1509999999998</v>
      </c>
      <c r="L35" s="77">
        <f t="shared" si="7"/>
        <v>5399.7079999999978</v>
      </c>
      <c r="M35" s="77">
        <f t="shared" si="8"/>
        <v>2830.7460000000001</v>
      </c>
    </row>
    <row r="36" spans="8:13" ht="12.75" customHeight="1" x14ac:dyDescent="0.2">
      <c r="H36" s="94" t="str">
        <f t="shared" si="3"/>
        <v>PVE</v>
      </c>
      <c r="I36" s="95">
        <f t="shared" si="4"/>
        <v>0.55484421681604779</v>
      </c>
      <c r="J36" s="94" t="str">
        <f t="shared" si="5"/>
        <v>PVE</v>
      </c>
      <c r="K36" s="77">
        <f t="shared" si="6"/>
        <v>63108.83</v>
      </c>
      <c r="L36" s="77">
        <f t="shared" si="7"/>
        <v>40216.32</v>
      </c>
      <c r="M36" s="77">
        <f t="shared" si="8"/>
        <v>11728.05</v>
      </c>
    </row>
    <row r="37" spans="8:13" ht="12.75" customHeight="1" x14ac:dyDescent="0.2">
      <c r="H37" s="94" t="str">
        <f t="shared" si="3"/>
        <v>VTE</v>
      </c>
      <c r="I37" s="95">
        <f t="shared" si="4"/>
        <v>0.13520934880782895</v>
      </c>
      <c r="J37" s="94" t="str">
        <f t="shared" si="5"/>
        <v>VTE</v>
      </c>
      <c r="K37" s="77">
        <f t="shared" si="6"/>
        <v>7787.0029999999997</v>
      </c>
      <c r="L37" s="77">
        <f t="shared" si="7"/>
        <v>9983.8019999999997</v>
      </c>
      <c r="M37" s="77">
        <f t="shared" si="8"/>
        <v>3178.3230000000003</v>
      </c>
    </row>
    <row r="38" spans="8:13" ht="12.75" customHeight="1" x14ac:dyDescent="0.2">
      <c r="H38" s="94" t="str">
        <f t="shared" si="3"/>
        <v>FVE</v>
      </c>
      <c r="I38" s="95">
        <f t="shared" si="4"/>
        <v>5.3293692842019617E-2</v>
      </c>
      <c r="J38" s="94" t="str">
        <f t="shared" si="5"/>
        <v>FVE</v>
      </c>
      <c r="K38" s="77">
        <f t="shared" si="6"/>
        <v>12421.523999999987</v>
      </c>
      <c r="L38" s="77">
        <f t="shared" si="7"/>
        <v>13610.161000000011</v>
      </c>
      <c r="M38" s="77">
        <f t="shared" si="8"/>
        <v>17421.160999999993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336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II. čtvrtletí 2021</v>
      </c>
      <c r="N1" s="75"/>
      <c r="O1" s="75"/>
    </row>
    <row r="2" spans="1:21" ht="6" customHeight="1" x14ac:dyDescent="0.3">
      <c r="A2" s="280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507" t="s">
        <v>196</v>
      </c>
      <c r="C3" s="508"/>
      <c r="D3" s="508"/>
      <c r="E3" s="508"/>
      <c r="F3" s="508"/>
      <c r="G3" s="513"/>
      <c r="H3" s="507" t="s">
        <v>19</v>
      </c>
      <c r="I3" s="508"/>
      <c r="J3" s="508"/>
      <c r="K3" s="508"/>
      <c r="L3" s="508"/>
      <c r="M3" s="508"/>
      <c r="N3" s="24"/>
    </row>
    <row r="4" spans="1:21" ht="13.5" customHeight="1" x14ac:dyDescent="0.25">
      <c r="A4" s="229"/>
      <c r="B4" s="509" t="s">
        <v>177</v>
      </c>
      <c r="C4" s="510"/>
      <c r="D4" s="510"/>
      <c r="E4" s="510"/>
      <c r="F4" s="510"/>
      <c r="G4" s="514"/>
      <c r="H4" s="509" t="s">
        <v>5</v>
      </c>
      <c r="I4" s="510"/>
      <c r="J4" s="510"/>
      <c r="K4" s="510"/>
      <c r="L4" s="510"/>
      <c r="M4" s="510"/>
      <c r="N4" s="79"/>
    </row>
    <row r="5" spans="1:21" x14ac:dyDescent="0.2">
      <c r="A5" s="230"/>
      <c r="B5" s="511" t="s">
        <v>63</v>
      </c>
      <c r="C5" s="512"/>
      <c r="D5" s="512" t="s">
        <v>64</v>
      </c>
      <c r="E5" s="512"/>
      <c r="F5" s="512" t="s">
        <v>65</v>
      </c>
      <c r="G5" s="515"/>
      <c r="H5" s="511" t="s">
        <v>63</v>
      </c>
      <c r="I5" s="512"/>
      <c r="J5" s="512" t="s">
        <v>64</v>
      </c>
      <c r="K5" s="512"/>
      <c r="L5" s="512" t="s">
        <v>65</v>
      </c>
      <c r="M5" s="512"/>
      <c r="N5" s="91"/>
    </row>
    <row r="6" spans="1:21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91"/>
    </row>
    <row r="7" spans="1:21" x14ac:dyDescent="0.2">
      <c r="A7" s="505" t="s">
        <v>53</v>
      </c>
      <c r="B7" s="452">
        <f>F8</f>
        <v>1474.1175299999995</v>
      </c>
      <c r="C7" s="453"/>
      <c r="D7" s="453"/>
      <c r="E7" s="453"/>
      <c r="F7" s="453"/>
      <c r="G7" s="454"/>
      <c r="H7" s="452">
        <f>SUM(H8,J8,L8)</f>
        <v>863353.27100000007</v>
      </c>
      <c r="I7" s="453"/>
      <c r="J7" s="453"/>
      <c r="K7" s="453"/>
      <c r="L7" s="453"/>
      <c r="M7" s="453"/>
      <c r="N7" s="80"/>
    </row>
    <row r="8" spans="1:21" x14ac:dyDescent="0.2">
      <c r="A8" s="506"/>
      <c r="B8" s="351">
        <f>SUM(B9:B16)</f>
        <v>1474.6388399999996</v>
      </c>
      <c r="C8" s="352">
        <v>6.9070115799317752E-2</v>
      </c>
      <c r="D8" s="353">
        <f>SUM(D9:D16)</f>
        <v>1474.4057299999997</v>
      </c>
      <c r="E8" s="352">
        <v>6.9070335416654846E-2</v>
      </c>
      <c r="F8" s="353">
        <f>SUM(F9:F16)</f>
        <v>1474.1175299999995</v>
      </c>
      <c r="G8" s="354">
        <v>6.9085803042257088E-2</v>
      </c>
      <c r="H8" s="351">
        <f>SUM(H9:H16)</f>
        <v>364928.364</v>
      </c>
      <c r="I8" s="352">
        <v>5.6656270028128959E-2</v>
      </c>
      <c r="J8" s="353">
        <f>SUM(J9:J16)</f>
        <v>340721.76300000004</v>
      </c>
      <c r="K8" s="352">
        <v>5.8167104952134778E-2</v>
      </c>
      <c r="L8" s="353">
        <f>SUM(L9:L16)</f>
        <v>157703.14399999997</v>
      </c>
      <c r="M8" s="352">
        <v>2.6454197591466326E-2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1273.7099999999998</v>
      </c>
      <c r="C10" s="225">
        <v>0.12673690989242622</v>
      </c>
      <c r="D10" s="191">
        <v>1273.7099999999998</v>
      </c>
      <c r="E10" s="225">
        <v>0.12673690989242622</v>
      </c>
      <c r="F10" s="191">
        <v>1273.7099999999998</v>
      </c>
      <c r="G10" s="226">
        <v>0.12673690989242622</v>
      </c>
      <c r="H10" s="188">
        <v>317835.745</v>
      </c>
      <c r="I10" s="225">
        <v>0.11405070692268619</v>
      </c>
      <c r="J10" s="191">
        <v>290851.37</v>
      </c>
      <c r="K10" s="225">
        <v>0.13192760880394452</v>
      </c>
      <c r="L10" s="191">
        <v>114683.00700000001</v>
      </c>
      <c r="M10" s="225">
        <v>5.1537020552283798E-2</v>
      </c>
      <c r="N10" s="83"/>
      <c r="O10" s="92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</row>
    <row r="12" spans="1:21" x14ac:dyDescent="0.2">
      <c r="A12" s="204" t="s">
        <v>22</v>
      </c>
      <c r="B12" s="188">
        <v>57.657000000000018</v>
      </c>
      <c r="C12" s="225">
        <v>5.9385167767193131E-2</v>
      </c>
      <c r="D12" s="191">
        <v>57.657000000000018</v>
      </c>
      <c r="E12" s="225">
        <v>5.9307223493712591E-2</v>
      </c>
      <c r="F12" s="191">
        <v>57.657000000000018</v>
      </c>
      <c r="G12" s="226">
        <v>5.9271679081539332E-2</v>
      </c>
      <c r="H12" s="188">
        <v>28191.596000000005</v>
      </c>
      <c r="I12" s="225">
        <v>8.4629584132393271E-2</v>
      </c>
      <c r="J12" s="191">
        <v>27227.340000000011</v>
      </c>
      <c r="K12" s="225">
        <v>8.7129451131089622E-2</v>
      </c>
      <c r="L12" s="191">
        <v>24182.793999999998</v>
      </c>
      <c r="M12" s="225">
        <v>8.7943745489221598E-2</v>
      </c>
      <c r="N12" s="83"/>
      <c r="O12" s="92"/>
    </row>
    <row r="13" spans="1:21" x14ac:dyDescent="0.2">
      <c r="A13" s="204" t="s">
        <v>43</v>
      </c>
      <c r="B13" s="188">
        <v>29.767000000000017</v>
      </c>
      <c r="C13" s="225">
        <v>2.7235368213129371E-2</v>
      </c>
      <c r="D13" s="191">
        <v>29.753500000000017</v>
      </c>
      <c r="E13" s="225">
        <v>2.7231861487532438E-2</v>
      </c>
      <c r="F13" s="191">
        <v>29.753500000000017</v>
      </c>
      <c r="G13" s="226">
        <v>2.7272798186160702E-2</v>
      </c>
      <c r="H13" s="188">
        <v>7340.6749999999965</v>
      </c>
      <c r="I13" s="225">
        <v>3.9651853091833632E-2</v>
      </c>
      <c r="J13" s="191">
        <v>9778.8070000000043</v>
      </c>
      <c r="K13" s="225">
        <v>3.738565256455386E-2</v>
      </c>
      <c r="L13" s="191">
        <v>4192.3919999999998</v>
      </c>
      <c r="M13" s="225">
        <v>2.4435251385326467E-2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19.2</v>
      </c>
      <c r="C15" s="225">
        <v>5.6568018328037914E-2</v>
      </c>
      <c r="D15" s="191">
        <v>19.2</v>
      </c>
      <c r="E15" s="227">
        <v>5.6568018328037914E-2</v>
      </c>
      <c r="F15" s="191">
        <v>19.2</v>
      </c>
      <c r="G15" s="228">
        <v>5.6568018328037914E-2</v>
      </c>
      <c r="H15" s="188">
        <v>1891.1779999999999</v>
      </c>
      <c r="I15" s="225">
        <v>3.2431103552987728E-2</v>
      </c>
      <c r="J15" s="191">
        <v>2184.2600000000002</v>
      </c>
      <c r="K15" s="227">
        <v>3.0093435470015573E-2</v>
      </c>
      <c r="L15" s="191">
        <v>600.89800000000002</v>
      </c>
      <c r="M15" s="227">
        <v>2.529526606928274E-2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94.304839999999786</v>
      </c>
      <c r="C16" s="225">
        <v>4.5523079999356689E-2</v>
      </c>
      <c r="D16" s="189">
        <v>94.085229999999811</v>
      </c>
      <c r="E16" s="227">
        <v>4.5512943625068226E-2</v>
      </c>
      <c r="F16" s="189">
        <v>93.797029999999765</v>
      </c>
      <c r="G16" s="228">
        <v>4.5547456732552026E-2</v>
      </c>
      <c r="H16" s="188">
        <v>9669.1699999999928</v>
      </c>
      <c r="I16" s="225">
        <v>4.1120888331660783E-2</v>
      </c>
      <c r="J16" s="189">
        <v>10679.985999999988</v>
      </c>
      <c r="K16" s="227">
        <v>4.2572939978836544E-2</v>
      </c>
      <c r="L16" s="189">
        <v>14044.052999999982</v>
      </c>
      <c r="M16" s="227">
        <v>4.4068257620153942E-2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20" x14ac:dyDescent="0.2">
      <c r="A18" s="234"/>
      <c r="B18" s="507" t="s">
        <v>242</v>
      </c>
      <c r="C18" s="508"/>
      <c r="D18" s="508"/>
      <c r="E18" s="508"/>
      <c r="F18" s="508"/>
      <c r="G18" s="508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9" t="s">
        <v>5</v>
      </c>
      <c r="C19" s="510"/>
      <c r="D19" s="510"/>
      <c r="E19" s="510"/>
      <c r="F19" s="510"/>
      <c r="G19" s="510"/>
      <c r="H19" s="85" t="str">
        <f>A24</f>
        <v>VO z vvn</v>
      </c>
      <c r="I19" s="93">
        <f>(B24+D24+F24)/'6.1, 6.2'!B25</f>
        <v>3.7255462638882679E-2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11" t="s">
        <v>63</v>
      </c>
      <c r="C20" s="512"/>
      <c r="D20" s="512" t="s">
        <v>64</v>
      </c>
      <c r="E20" s="512"/>
      <c r="F20" s="512" t="s">
        <v>65</v>
      </c>
      <c r="G20" s="512"/>
      <c r="H20" s="85" t="str">
        <f>A25</f>
        <v>VO z vn</v>
      </c>
      <c r="I20" s="93">
        <f>(B25+D25+F25)/'6.1, 6.2'!C25</f>
        <v>4.3027791616084402E-2</v>
      </c>
      <c r="J20" s="94" t="str">
        <f t="shared" ref="J20:J26" si="1">A10</f>
        <v>PE</v>
      </c>
      <c r="K20" s="83">
        <f t="shared" si="0"/>
        <v>723370.12199999997</v>
      </c>
      <c r="L20" s="94" t="str">
        <f t="shared" ref="L20:L26" si="2">A10</f>
        <v>PE</v>
      </c>
      <c r="M20" s="92">
        <f>K20/'6.1, 6.2'!C5</f>
        <v>0.1002359051220406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5.1327868074972791E-2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502" t="s">
        <v>53</v>
      </c>
      <c r="B22" s="504">
        <f>SUM(B23,D23,F23)</f>
        <v>592601.54500000004</v>
      </c>
      <c r="C22" s="504"/>
      <c r="D22" s="504"/>
      <c r="E22" s="504"/>
      <c r="F22" s="504"/>
      <c r="G22" s="504"/>
      <c r="H22" s="85" t="str">
        <f>A27</f>
        <v>MOO</v>
      </c>
      <c r="I22" s="93">
        <f>(B27+D27+F27)/'6.1, 6.2'!E25</f>
        <v>4.7137625797446472E-2</v>
      </c>
      <c r="J22" s="94" t="str">
        <f t="shared" si="1"/>
        <v>PSE</v>
      </c>
      <c r="K22" s="83">
        <f t="shared" si="0"/>
        <v>79601.73000000001</v>
      </c>
      <c r="L22" s="94" t="str">
        <f t="shared" si="2"/>
        <v>PSE</v>
      </c>
      <c r="M22" s="92">
        <f>K22/'6.1, 6.2'!E5</f>
        <v>8.6468099056722536E-2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503"/>
      <c r="B23" s="351">
        <f>SUM(B24:B27)</f>
        <v>211722.41200000001</v>
      </c>
      <c r="C23" s="355">
        <v>4.5537892817697656E-2</v>
      </c>
      <c r="D23" s="353">
        <f>SUM(D24:D27)</f>
        <v>200925.76</v>
      </c>
      <c r="E23" s="355">
        <v>4.4790963739277351E-2</v>
      </c>
      <c r="F23" s="353">
        <f>SUM(F24:F27)</f>
        <v>179953.37299999999</v>
      </c>
      <c r="G23" s="355">
        <v>4.2755563434839376E-2</v>
      </c>
      <c r="H23" s="75"/>
      <c r="I23" s="75"/>
      <c r="J23" s="94" t="str">
        <f t="shared" si="1"/>
        <v>VE</v>
      </c>
      <c r="K23" s="83">
        <f t="shared" si="0"/>
        <v>21311.874</v>
      </c>
      <c r="L23" s="94" t="str">
        <f t="shared" si="2"/>
        <v>VE</v>
      </c>
      <c r="M23" s="92">
        <f>K23/'6.1, 6.2'!F5</f>
        <v>3.4470429131721922E-2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25720.557000000001</v>
      </c>
      <c r="C24" s="225">
        <v>4.0067297145167047E-2</v>
      </c>
      <c r="D24" s="189">
        <v>27214.146000000001</v>
      </c>
      <c r="E24" s="225">
        <v>3.9482903082116029E-2</v>
      </c>
      <c r="F24" s="189">
        <v>21445.977999999999</v>
      </c>
      <c r="G24" s="225">
        <v>3.2234755864168477E-2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82269.578999999998</v>
      </c>
      <c r="C25" s="225">
        <v>4.3525994906048499E-2</v>
      </c>
      <c r="D25" s="191">
        <v>83336.739000000001</v>
      </c>
      <c r="E25" s="225">
        <v>4.3072521266877835E-2</v>
      </c>
      <c r="F25" s="191">
        <v>84942.910999999993</v>
      </c>
      <c r="G25" s="225">
        <v>4.2513181762768339E-2</v>
      </c>
      <c r="H25" s="75"/>
      <c r="I25" s="75"/>
      <c r="J25" s="94" t="str">
        <f t="shared" si="1"/>
        <v>VTE</v>
      </c>
      <c r="K25" s="83">
        <f t="shared" si="0"/>
        <v>4676.3360000000002</v>
      </c>
      <c r="L25" s="94" t="str">
        <f t="shared" si="2"/>
        <v>VTE</v>
      </c>
      <c r="M25" s="92">
        <f>K25/'6.1, 6.2'!H5</f>
        <v>3.0237862543122072E-2</v>
      </c>
      <c r="N25" s="85"/>
      <c r="O25" s="93"/>
    </row>
    <row r="26" spans="1:20" x14ac:dyDescent="0.2">
      <c r="A26" s="178" t="s">
        <v>138</v>
      </c>
      <c r="B26" s="188">
        <v>32317.844000000001</v>
      </c>
      <c r="C26" s="225">
        <v>5.1635506973772283E-2</v>
      </c>
      <c r="D26" s="191">
        <v>29725.794000000002</v>
      </c>
      <c r="E26" s="227">
        <v>5.0647025871569225E-2</v>
      </c>
      <c r="F26" s="191">
        <v>26801.705999999998</v>
      </c>
      <c r="G26" s="227">
        <v>5.1727484088129973E-2</v>
      </c>
      <c r="H26" s="75"/>
      <c r="I26" s="75"/>
      <c r="J26" s="94" t="str">
        <f t="shared" si="1"/>
        <v>FVE</v>
      </c>
      <c r="K26" s="83">
        <f t="shared" si="0"/>
        <v>34393.208999999959</v>
      </c>
      <c r="L26" s="94" t="str">
        <f t="shared" si="2"/>
        <v>FVE</v>
      </c>
      <c r="M26" s="92">
        <f>K26/'6.1, 6.2'!I5</f>
        <v>4.2740836723451352E-2</v>
      </c>
      <c r="N26" s="85"/>
      <c r="O26" s="93"/>
    </row>
    <row r="27" spans="1:20" x14ac:dyDescent="0.2">
      <c r="A27" s="178" t="s">
        <v>136</v>
      </c>
      <c r="B27" s="188">
        <v>71414.432000000001</v>
      </c>
      <c r="C27" s="225">
        <v>4.788336841303379E-2</v>
      </c>
      <c r="D27" s="189">
        <v>60649.080999999998</v>
      </c>
      <c r="E27" s="227">
        <v>4.7572781436016606E-2</v>
      </c>
      <c r="F27" s="189">
        <v>46762.777999999998</v>
      </c>
      <c r="G27" s="227">
        <v>4.5515116611247977E-2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0.12673690989242622</v>
      </c>
      <c r="J32" s="94" t="str">
        <f t="shared" si="5"/>
        <v>PE</v>
      </c>
      <c r="K32" s="77">
        <f t="shared" si="6"/>
        <v>317835.745</v>
      </c>
      <c r="L32" s="77">
        <f t="shared" si="7"/>
        <v>290851.37</v>
      </c>
      <c r="M32" s="77">
        <f t="shared" si="8"/>
        <v>114683.00700000001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5.9271679081539332E-2</v>
      </c>
      <c r="J34" s="94" t="str">
        <f t="shared" si="5"/>
        <v>PSE</v>
      </c>
      <c r="K34" s="77">
        <f t="shared" si="6"/>
        <v>28191.596000000005</v>
      </c>
      <c r="L34" s="77">
        <f t="shared" si="7"/>
        <v>27227.340000000011</v>
      </c>
      <c r="M34" s="77">
        <f t="shared" si="8"/>
        <v>24182.793999999998</v>
      </c>
    </row>
    <row r="35" spans="8:13" ht="12.75" customHeight="1" x14ac:dyDescent="0.2">
      <c r="H35" s="94" t="str">
        <f t="shared" si="3"/>
        <v>VE</v>
      </c>
      <c r="I35" s="95">
        <f t="shared" si="4"/>
        <v>2.7272798186160702E-2</v>
      </c>
      <c r="J35" s="94" t="str">
        <f t="shared" si="5"/>
        <v>VE</v>
      </c>
      <c r="K35" s="77">
        <f t="shared" si="6"/>
        <v>7340.6749999999965</v>
      </c>
      <c r="L35" s="77">
        <f t="shared" si="7"/>
        <v>9778.8070000000043</v>
      </c>
      <c r="M35" s="77">
        <f t="shared" si="8"/>
        <v>4192.3919999999998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5.6568018328037914E-2</v>
      </c>
      <c r="J37" s="94" t="str">
        <f t="shared" si="5"/>
        <v>VTE</v>
      </c>
      <c r="K37" s="77">
        <f t="shared" si="6"/>
        <v>1891.1779999999999</v>
      </c>
      <c r="L37" s="77">
        <f t="shared" si="7"/>
        <v>2184.2600000000002</v>
      </c>
      <c r="M37" s="77">
        <f t="shared" si="8"/>
        <v>600.89800000000002</v>
      </c>
    </row>
    <row r="38" spans="8:13" ht="12.75" customHeight="1" x14ac:dyDescent="0.2">
      <c r="H38" s="94" t="str">
        <f t="shared" si="3"/>
        <v>FVE</v>
      </c>
      <c r="I38" s="95">
        <f t="shared" si="4"/>
        <v>4.5547456732552026E-2</v>
      </c>
      <c r="J38" s="94" t="str">
        <f t="shared" si="5"/>
        <v>FVE</v>
      </c>
      <c r="K38" s="77">
        <f t="shared" si="6"/>
        <v>9669.1699999999928</v>
      </c>
      <c r="L38" s="77">
        <f t="shared" si="7"/>
        <v>10679.985999999988</v>
      </c>
      <c r="M38" s="77">
        <f t="shared" si="8"/>
        <v>14044.052999999982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337</v>
      </c>
      <c r="M1" s="53" t="str">
        <f>Titulní!A35</f>
        <v>II. čtvrtletí 2021</v>
      </c>
    </row>
    <row r="2" spans="1:24" ht="6" customHeight="1" x14ac:dyDescent="0.2">
      <c r="A2" s="281"/>
    </row>
    <row r="3" spans="1:24" x14ac:dyDescent="0.2">
      <c r="A3" s="229"/>
      <c r="B3" s="507" t="s">
        <v>196</v>
      </c>
      <c r="C3" s="508"/>
      <c r="D3" s="508"/>
      <c r="E3" s="508"/>
      <c r="F3" s="508"/>
      <c r="G3" s="513"/>
      <c r="H3" s="507" t="s">
        <v>19</v>
      </c>
      <c r="I3" s="508"/>
      <c r="J3" s="508"/>
      <c r="K3" s="508"/>
      <c r="L3" s="508"/>
      <c r="M3" s="508"/>
      <c r="N3" s="24"/>
    </row>
    <row r="4" spans="1:24" ht="13.5" x14ac:dyDescent="0.25">
      <c r="A4" s="229"/>
      <c r="B4" s="509" t="s">
        <v>177</v>
      </c>
      <c r="C4" s="510"/>
      <c r="D4" s="510"/>
      <c r="E4" s="510"/>
      <c r="F4" s="510"/>
      <c r="G4" s="514"/>
      <c r="H4" s="509" t="s">
        <v>5</v>
      </c>
      <c r="I4" s="510"/>
      <c r="J4" s="510"/>
      <c r="K4" s="510"/>
      <c r="L4" s="510"/>
      <c r="M4" s="510"/>
      <c r="N4" s="79"/>
    </row>
    <row r="5" spans="1:24" x14ac:dyDescent="0.2">
      <c r="A5" s="230"/>
      <c r="B5" s="511" t="s">
        <v>63</v>
      </c>
      <c r="C5" s="512"/>
      <c r="D5" s="512" t="s">
        <v>64</v>
      </c>
      <c r="E5" s="512"/>
      <c r="F5" s="512" t="s">
        <v>65</v>
      </c>
      <c r="G5" s="515"/>
      <c r="H5" s="511" t="s">
        <v>63</v>
      </c>
      <c r="I5" s="512"/>
      <c r="J5" s="512" t="s">
        <v>64</v>
      </c>
      <c r="K5" s="512"/>
      <c r="L5" s="512" t="s">
        <v>65</v>
      </c>
      <c r="M5" s="512"/>
      <c r="N5" s="74"/>
    </row>
    <row r="6" spans="1:24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74"/>
    </row>
    <row r="7" spans="1:24" x14ac:dyDescent="0.2">
      <c r="A7" s="505" t="s">
        <v>53</v>
      </c>
      <c r="B7" s="452">
        <f>F8</f>
        <v>568.48134999999854</v>
      </c>
      <c r="C7" s="453"/>
      <c r="D7" s="453"/>
      <c r="E7" s="453"/>
      <c r="F7" s="453"/>
      <c r="G7" s="454"/>
      <c r="H7" s="452">
        <f>SUM(H8,J8,L8)</f>
        <v>358516.09400000004</v>
      </c>
      <c r="I7" s="453"/>
      <c r="J7" s="453"/>
      <c r="K7" s="453"/>
      <c r="L7" s="453"/>
      <c r="M7" s="453"/>
      <c r="N7" s="80"/>
    </row>
    <row r="8" spans="1:24" x14ac:dyDescent="0.2">
      <c r="A8" s="506"/>
      <c r="B8" s="351">
        <f>SUM(B9:B16)</f>
        <v>569.31273999999848</v>
      </c>
      <c r="C8" s="352">
        <v>2.6665849163329227E-2</v>
      </c>
      <c r="D8" s="353">
        <f>SUM(D9:D16)</f>
        <v>569.01387999999849</v>
      </c>
      <c r="E8" s="352">
        <v>2.6656149490365922E-2</v>
      </c>
      <c r="F8" s="353">
        <f>SUM(F9:F16)</f>
        <v>568.48134999999854</v>
      </c>
      <c r="G8" s="354">
        <v>2.664237401701364E-2</v>
      </c>
      <c r="H8" s="351">
        <f>SUM(H9:H16)</f>
        <v>124713.15300000002</v>
      </c>
      <c r="I8" s="352">
        <v>1.9362107113239799E-2</v>
      </c>
      <c r="J8" s="353">
        <f>SUM(J9:J16)</f>
        <v>126880.13299999999</v>
      </c>
      <c r="K8" s="352">
        <v>2.1660635785545106E-2</v>
      </c>
      <c r="L8" s="353">
        <f>SUM(L9:L16)</f>
        <v>106922.80800000005</v>
      </c>
      <c r="M8" s="352">
        <v>1.7935958777501725E-2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262.08500000000004</v>
      </c>
      <c r="C10" s="225">
        <v>2.6078026418224352E-2</v>
      </c>
      <c r="D10" s="191">
        <v>262.08500000000004</v>
      </c>
      <c r="E10" s="225">
        <v>2.6078026418224352E-2</v>
      </c>
      <c r="F10" s="191">
        <v>262.08500000000004</v>
      </c>
      <c r="G10" s="226">
        <v>2.6078026418224352E-2</v>
      </c>
      <c r="H10" s="188">
        <v>68650.282000000007</v>
      </c>
      <c r="I10" s="225">
        <v>2.4634149291615264E-2</v>
      </c>
      <c r="J10" s="191">
        <v>69225.284</v>
      </c>
      <c r="K10" s="225">
        <v>3.1399976513412885E-2</v>
      </c>
      <c r="L10" s="191">
        <v>50023.821000000004</v>
      </c>
      <c r="M10" s="225">
        <v>2.2480040926907034E-2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69.694000000000003</v>
      </c>
      <c r="C12" s="225">
        <v>7.1782955796638001E-2</v>
      </c>
      <c r="D12" s="191">
        <v>69.694000000000003</v>
      </c>
      <c r="E12" s="225">
        <v>7.1688739167331011E-2</v>
      </c>
      <c r="F12" s="191">
        <v>69.694000000000003</v>
      </c>
      <c r="G12" s="226">
        <v>7.1645774180217503E-2</v>
      </c>
      <c r="H12" s="188">
        <v>22693.864999999998</v>
      </c>
      <c r="I12" s="225">
        <v>6.8125705167833506E-2</v>
      </c>
      <c r="J12" s="191">
        <v>22180.206999999999</v>
      </c>
      <c r="K12" s="225">
        <v>7.0978261625408545E-2</v>
      </c>
      <c r="L12" s="191">
        <v>18717.241999999998</v>
      </c>
      <c r="M12" s="225">
        <v>6.8067584196771017E-2</v>
      </c>
      <c r="N12" s="83"/>
      <c r="O12" s="92"/>
      <c r="X12" s="77"/>
    </row>
    <row r="13" spans="1:24" x14ac:dyDescent="0.2">
      <c r="A13" s="204" t="s">
        <v>43</v>
      </c>
      <c r="B13" s="188">
        <v>20.726299999999995</v>
      </c>
      <c r="C13" s="225">
        <v>1.8963564087606504E-2</v>
      </c>
      <c r="D13" s="191">
        <v>20.740799999999989</v>
      </c>
      <c r="E13" s="225">
        <v>1.8982996714356704E-2</v>
      </c>
      <c r="F13" s="191">
        <v>20.675799999999992</v>
      </c>
      <c r="G13" s="226">
        <v>1.8951952568182599E-2</v>
      </c>
      <c r="H13" s="188">
        <v>7999.7679999999991</v>
      </c>
      <c r="I13" s="225">
        <v>4.3212051412813104E-2</v>
      </c>
      <c r="J13" s="191">
        <v>8930.4979999999996</v>
      </c>
      <c r="K13" s="225">
        <v>3.4142456790122039E-2</v>
      </c>
      <c r="L13" s="191">
        <v>7099.9380000000019</v>
      </c>
      <c r="M13" s="225">
        <v>4.1381810157597877E-2</v>
      </c>
      <c r="N13" s="83"/>
      <c r="O13" s="92"/>
      <c r="X13" s="77"/>
    </row>
    <row r="14" spans="1:24" x14ac:dyDescent="0.2">
      <c r="A14" s="204" t="s">
        <v>44</v>
      </c>
      <c r="B14" s="188">
        <v>1.5</v>
      </c>
      <c r="C14" s="225">
        <v>1.2804097311139564E-3</v>
      </c>
      <c r="D14" s="191">
        <v>1.5</v>
      </c>
      <c r="E14" s="225">
        <v>1.2804097311139564E-3</v>
      </c>
      <c r="F14" s="191">
        <v>1.5</v>
      </c>
      <c r="G14" s="226">
        <v>1.2804097311139564E-3</v>
      </c>
      <c r="H14" s="188">
        <v>0</v>
      </c>
      <c r="I14" s="225">
        <v>0</v>
      </c>
      <c r="J14" s="191">
        <v>19.43</v>
      </c>
      <c r="K14" s="225">
        <v>2.5151374251413294E-4</v>
      </c>
      <c r="L14" s="191">
        <v>6.2370000000000001</v>
      </c>
      <c r="M14" s="225">
        <v>1.2546648356110451E-4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5.3199999999999994</v>
      </c>
      <c r="C15" s="225">
        <v>1.5674055078393839E-2</v>
      </c>
      <c r="D15" s="191">
        <v>5.3199999999999994</v>
      </c>
      <c r="E15" s="227">
        <v>1.5674055078393839E-2</v>
      </c>
      <c r="F15" s="191">
        <v>5.3199999999999994</v>
      </c>
      <c r="G15" s="228">
        <v>1.5674055078393839E-2</v>
      </c>
      <c r="H15" s="188">
        <v>757.82099999999991</v>
      </c>
      <c r="I15" s="225">
        <v>1.2995588636092801E-2</v>
      </c>
      <c r="J15" s="191">
        <v>1099.5840000000001</v>
      </c>
      <c r="K15" s="227">
        <v>1.5149414514692207E-2</v>
      </c>
      <c r="L15" s="191">
        <v>388.29500000000002</v>
      </c>
      <c r="M15" s="227">
        <v>1.6345578348358859E-2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209.98743999999846</v>
      </c>
      <c r="C16" s="225">
        <v>0.10136568844165438</v>
      </c>
      <c r="D16" s="189">
        <v>209.6740799999985</v>
      </c>
      <c r="E16" s="227">
        <v>0.10142808369260506</v>
      </c>
      <c r="F16" s="189">
        <v>209.20654999999849</v>
      </c>
      <c r="G16" s="228">
        <v>0.10158985081181608</v>
      </c>
      <c r="H16" s="188">
        <v>24611.417000000027</v>
      </c>
      <c r="I16" s="225">
        <v>0.1046670324485907</v>
      </c>
      <c r="J16" s="189">
        <v>25425.129999999994</v>
      </c>
      <c r="K16" s="227">
        <v>0.1013505573363221</v>
      </c>
      <c r="L16" s="189">
        <v>30687.275000000067</v>
      </c>
      <c r="M16" s="227">
        <v>9.6292340990205186E-2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34"/>
      <c r="B18" s="507" t="s">
        <v>242</v>
      </c>
      <c r="C18" s="508"/>
      <c r="D18" s="508"/>
      <c r="E18" s="508"/>
      <c r="F18" s="508"/>
      <c r="G18" s="508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9" t="s">
        <v>5</v>
      </c>
      <c r="C19" s="510"/>
      <c r="D19" s="510"/>
      <c r="E19" s="510"/>
      <c r="F19" s="510"/>
      <c r="G19" s="510"/>
      <c r="H19" s="85" t="str">
        <f>A24</f>
        <v>VO z vvn</v>
      </c>
      <c r="I19" s="93">
        <f>(B24+D24+F24)/'6.1, 6.2'!B25</f>
        <v>2.4535840379088403E-2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11" t="s">
        <v>63</v>
      </c>
      <c r="C20" s="512"/>
      <c r="D20" s="512" t="s">
        <v>64</v>
      </c>
      <c r="E20" s="512"/>
      <c r="F20" s="512" t="s">
        <v>65</v>
      </c>
      <c r="G20" s="512"/>
      <c r="H20" s="85" t="str">
        <f>A25</f>
        <v>VO z vn</v>
      </c>
      <c r="I20" s="93">
        <f>(B25+D25+F25)/'6.1, 6.2'!C25</f>
        <v>6.1061491470176109E-2</v>
      </c>
      <c r="J20" s="94" t="str">
        <f t="shared" ref="J20:J26" si="1">A10</f>
        <v>PE</v>
      </c>
      <c r="K20" s="83">
        <f t="shared" si="0"/>
        <v>187899.38699999999</v>
      </c>
      <c r="L20" s="94" t="str">
        <f t="shared" ref="L20:L26" si="2">A10</f>
        <v>PE</v>
      </c>
      <c r="M20" s="92">
        <f>K20/'6.1, 6.2'!C5</f>
        <v>2.6036830323801496E-2</v>
      </c>
      <c r="N20" s="85"/>
      <c r="O20" s="75"/>
    </row>
    <row r="21" spans="1:15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6.2705313685568739E-2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2" t="s">
        <v>53</v>
      </c>
      <c r="B22" s="504">
        <f>SUM(B23,D23,F23)</f>
        <v>732686.96900000004</v>
      </c>
      <c r="C22" s="504"/>
      <c r="D22" s="504"/>
      <c r="E22" s="504"/>
      <c r="F22" s="504"/>
      <c r="G22" s="504"/>
      <c r="H22" s="85" t="str">
        <f>A27</f>
        <v>MOO</v>
      </c>
      <c r="I22" s="93">
        <f>(B27+D27+F27)/'6.1, 6.2'!E25</f>
        <v>5.7886215340641575E-2</v>
      </c>
      <c r="J22" s="94" t="str">
        <f t="shared" si="1"/>
        <v>PSE</v>
      </c>
      <c r="K22" s="83">
        <f t="shared" si="0"/>
        <v>63591.313999999998</v>
      </c>
      <c r="L22" s="94" t="str">
        <f t="shared" si="2"/>
        <v>PSE</v>
      </c>
      <c r="M22" s="92">
        <f>K22/'6.1, 6.2'!E5</f>
        <v>6.9076639893368472E-2</v>
      </c>
      <c r="N22" s="85"/>
      <c r="O22" s="75"/>
    </row>
    <row r="23" spans="1:15" x14ac:dyDescent="0.2">
      <c r="A23" s="503"/>
      <c r="B23" s="351">
        <f>SUM(B24:B27)</f>
        <v>259524.011</v>
      </c>
      <c r="C23" s="355">
        <v>5.581920442384241E-2</v>
      </c>
      <c r="D23" s="353">
        <f>SUM(D24:D27)</f>
        <v>245089.08100000001</v>
      </c>
      <c r="E23" s="355">
        <v>5.463598166787479E-2</v>
      </c>
      <c r="F23" s="353">
        <f>SUM(F24:F27)</f>
        <v>228073.87699999998</v>
      </c>
      <c r="G23" s="355">
        <v>5.4188632051388401E-2</v>
      </c>
      <c r="H23" s="75"/>
      <c r="I23" s="75"/>
      <c r="J23" s="94" t="str">
        <f t="shared" si="1"/>
        <v>VE</v>
      </c>
      <c r="K23" s="83">
        <f t="shared" si="0"/>
        <v>24030.204000000002</v>
      </c>
      <c r="L23" s="94" t="str">
        <f t="shared" si="2"/>
        <v>VE</v>
      </c>
      <c r="M23" s="92">
        <f>K23/'6.1, 6.2'!F5</f>
        <v>3.8867133129767036E-2</v>
      </c>
      <c r="N23" s="85"/>
      <c r="O23" s="75"/>
    </row>
    <row r="24" spans="1:15" x14ac:dyDescent="0.2">
      <c r="A24" s="178" t="s">
        <v>8</v>
      </c>
      <c r="B24" s="188">
        <v>15829.931</v>
      </c>
      <c r="C24" s="225">
        <v>2.4659751698397951E-2</v>
      </c>
      <c r="D24" s="189">
        <v>16858.600999999999</v>
      </c>
      <c r="E24" s="225">
        <v>2.445884244844811E-2</v>
      </c>
      <c r="F24" s="189">
        <v>16297.371999999999</v>
      </c>
      <c r="G24" s="225">
        <v>2.4496052716622908E-2</v>
      </c>
      <c r="H24" s="75"/>
      <c r="I24" s="75"/>
      <c r="J24" s="94" t="str">
        <f t="shared" si="1"/>
        <v>PVE</v>
      </c>
      <c r="K24" s="83">
        <f t="shared" si="0"/>
        <v>25.667000000000002</v>
      </c>
      <c r="L24" s="94" t="str">
        <f t="shared" si="2"/>
        <v>PVE</v>
      </c>
      <c r="M24" s="92">
        <f>K24/'6.1, 6.2'!G5</f>
        <v>1.1201077530828309E-4</v>
      </c>
      <c r="N24" s="85"/>
      <c r="O24" s="93"/>
    </row>
    <row r="25" spans="1:15" x14ac:dyDescent="0.2">
      <c r="A25" s="178" t="s">
        <v>9</v>
      </c>
      <c r="B25" s="188">
        <v>116513.836</v>
      </c>
      <c r="C25" s="225">
        <v>6.1643449423998756E-2</v>
      </c>
      <c r="D25" s="191">
        <v>117436.97199999999</v>
      </c>
      <c r="E25" s="225">
        <v>6.0697197114801142E-2</v>
      </c>
      <c r="F25" s="191">
        <v>121607.984</v>
      </c>
      <c r="G25" s="225">
        <v>6.086372914151511E-2</v>
      </c>
      <c r="H25" s="75"/>
      <c r="I25" s="75"/>
      <c r="J25" s="94" t="str">
        <f t="shared" si="1"/>
        <v>VTE</v>
      </c>
      <c r="K25" s="83">
        <f t="shared" si="0"/>
        <v>2245.6999999999998</v>
      </c>
      <c r="L25" s="94" t="str">
        <f t="shared" si="2"/>
        <v>VTE</v>
      </c>
      <c r="M25" s="92">
        <f>K25/'6.1, 6.2'!H5</f>
        <v>1.4521019856804393E-2</v>
      </c>
      <c r="N25" s="85"/>
      <c r="O25" s="93"/>
    </row>
    <row r="26" spans="1:15" x14ac:dyDescent="0.2">
      <c r="A26" s="178" t="s">
        <v>138</v>
      </c>
      <c r="B26" s="188">
        <v>39481.487000000001</v>
      </c>
      <c r="C26" s="225">
        <v>6.3081144810384002E-2</v>
      </c>
      <c r="D26" s="191">
        <v>36314.879000000001</v>
      </c>
      <c r="E26" s="227">
        <v>6.1873557228981198E-2</v>
      </c>
      <c r="F26" s="191">
        <v>32742.628000000001</v>
      </c>
      <c r="G26" s="227">
        <v>6.3193505998221128E-2</v>
      </c>
      <c r="H26" s="75"/>
      <c r="I26" s="75"/>
      <c r="J26" s="94" t="str">
        <f t="shared" si="1"/>
        <v>FVE</v>
      </c>
      <c r="K26" s="83">
        <f t="shared" si="0"/>
        <v>80723.822000000087</v>
      </c>
      <c r="L26" s="94" t="str">
        <f t="shared" si="2"/>
        <v>FVE</v>
      </c>
      <c r="M26" s="92">
        <f>K26/'6.1, 6.2'!I5</f>
        <v>0.1003164228087864</v>
      </c>
      <c r="N26" s="85"/>
      <c r="O26" s="93"/>
    </row>
    <row r="27" spans="1:15" x14ac:dyDescent="0.2">
      <c r="A27" s="178" t="s">
        <v>136</v>
      </c>
      <c r="B27" s="188">
        <v>87698.756999999998</v>
      </c>
      <c r="C27" s="225">
        <v>5.8802006445925745E-2</v>
      </c>
      <c r="D27" s="189">
        <v>74478.629000000001</v>
      </c>
      <c r="E27" s="227">
        <v>5.8420597322343081E-2</v>
      </c>
      <c r="F27" s="189">
        <v>57425.892999999996</v>
      </c>
      <c r="G27" s="227">
        <v>5.5893732754714633E-2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2.6078026418224352E-2</v>
      </c>
      <c r="J32" s="94" t="str">
        <f t="shared" si="5"/>
        <v>PE</v>
      </c>
      <c r="K32" s="77">
        <f t="shared" si="6"/>
        <v>68650.282000000007</v>
      </c>
      <c r="L32" s="77">
        <f t="shared" si="7"/>
        <v>69225.284</v>
      </c>
      <c r="M32" s="77">
        <f t="shared" si="8"/>
        <v>50023.821000000004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7.1645774180217503E-2</v>
      </c>
      <c r="J34" s="94" t="str">
        <f t="shared" si="5"/>
        <v>PSE</v>
      </c>
      <c r="K34" s="77">
        <f t="shared" si="6"/>
        <v>22693.864999999998</v>
      </c>
      <c r="L34" s="77">
        <f t="shared" si="7"/>
        <v>22180.206999999999</v>
      </c>
      <c r="M34" s="77">
        <f t="shared" si="8"/>
        <v>18717.241999999998</v>
      </c>
    </row>
    <row r="35" spans="8:13" ht="13.5" customHeight="1" x14ac:dyDescent="0.2">
      <c r="H35" s="94" t="str">
        <f t="shared" si="3"/>
        <v>VE</v>
      </c>
      <c r="I35" s="95">
        <f t="shared" si="4"/>
        <v>1.8951952568182599E-2</v>
      </c>
      <c r="J35" s="94" t="str">
        <f t="shared" si="5"/>
        <v>VE</v>
      </c>
      <c r="K35" s="77">
        <f t="shared" si="6"/>
        <v>7999.7679999999991</v>
      </c>
      <c r="L35" s="77">
        <f t="shared" si="7"/>
        <v>8930.4979999999996</v>
      </c>
      <c r="M35" s="77">
        <f t="shared" si="8"/>
        <v>7099.9380000000019</v>
      </c>
    </row>
    <row r="36" spans="8:13" ht="12.75" customHeight="1" x14ac:dyDescent="0.2">
      <c r="H36" s="94" t="str">
        <f t="shared" si="3"/>
        <v>PVE</v>
      </c>
      <c r="I36" s="95">
        <f t="shared" si="4"/>
        <v>1.2804097311139564E-3</v>
      </c>
      <c r="J36" s="94" t="str">
        <f t="shared" si="5"/>
        <v>PVE</v>
      </c>
      <c r="K36" s="77">
        <f t="shared" si="6"/>
        <v>0</v>
      </c>
      <c r="L36" s="77">
        <f t="shared" si="7"/>
        <v>19.43</v>
      </c>
      <c r="M36" s="77">
        <f t="shared" si="8"/>
        <v>6.2370000000000001</v>
      </c>
    </row>
    <row r="37" spans="8:13" ht="12.75" customHeight="1" x14ac:dyDescent="0.2">
      <c r="H37" s="94" t="str">
        <f t="shared" si="3"/>
        <v>VTE</v>
      </c>
      <c r="I37" s="95">
        <f t="shared" si="4"/>
        <v>1.5674055078393839E-2</v>
      </c>
      <c r="J37" s="94" t="str">
        <f t="shared" si="5"/>
        <v>VTE</v>
      </c>
      <c r="K37" s="77">
        <f t="shared" si="6"/>
        <v>757.82099999999991</v>
      </c>
      <c r="L37" s="77">
        <f t="shared" si="7"/>
        <v>1099.5840000000001</v>
      </c>
      <c r="M37" s="77">
        <f t="shared" si="8"/>
        <v>388.29500000000002</v>
      </c>
    </row>
    <row r="38" spans="8:13" ht="12.75" customHeight="1" x14ac:dyDescent="0.2">
      <c r="H38" s="94" t="str">
        <f t="shared" si="3"/>
        <v>FVE</v>
      </c>
      <c r="I38" s="95">
        <f t="shared" si="4"/>
        <v>0.10158985081181608</v>
      </c>
      <c r="J38" s="94" t="str">
        <f t="shared" si="5"/>
        <v>FVE</v>
      </c>
      <c r="K38" s="77">
        <f t="shared" si="6"/>
        <v>24611.417000000027</v>
      </c>
      <c r="L38" s="77">
        <f t="shared" si="7"/>
        <v>25425.129999999994</v>
      </c>
      <c r="M38" s="77">
        <f t="shared" si="8"/>
        <v>30687.275000000067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 x14ac:dyDescent="0.2"/>
  <cols>
    <col min="1" max="8" width="11" style="288" customWidth="1"/>
    <col min="9" max="9" width="11.42578125" style="288" customWidth="1"/>
    <col min="10" max="16384" width="9.140625" style="288"/>
  </cols>
  <sheetData>
    <row r="1" spans="1:9" ht="18.75" x14ac:dyDescent="0.2">
      <c r="A1" s="287" t="s">
        <v>345</v>
      </c>
      <c r="I1" s="289"/>
    </row>
    <row r="2" spans="1:9" s="115" customFormat="1" ht="6" customHeight="1" x14ac:dyDescent="0.25">
      <c r="A2" s="290"/>
    </row>
    <row r="3" spans="1:9" ht="12.75" customHeight="1" x14ac:dyDescent="0.2">
      <c r="A3" s="447" t="s">
        <v>420</v>
      </c>
      <c r="B3" s="447"/>
      <c r="C3" s="447"/>
      <c r="D3" s="447"/>
      <c r="E3" s="447"/>
      <c r="F3" s="447"/>
      <c r="G3" s="447"/>
      <c r="H3" s="447"/>
      <c r="I3" s="447"/>
    </row>
    <row r="4" spans="1:9" x14ac:dyDescent="0.2">
      <c r="A4" s="447"/>
      <c r="B4" s="447"/>
      <c r="C4" s="447"/>
      <c r="D4" s="447"/>
      <c r="E4" s="447"/>
      <c r="F4" s="447"/>
      <c r="G4" s="447"/>
      <c r="H4" s="447"/>
      <c r="I4" s="447"/>
    </row>
    <row r="5" spans="1:9" x14ac:dyDescent="0.2">
      <c r="A5" s="447"/>
      <c r="B5" s="447"/>
      <c r="C5" s="447"/>
      <c r="D5" s="447"/>
      <c r="E5" s="447"/>
      <c r="F5" s="447"/>
      <c r="G5" s="447"/>
      <c r="H5" s="447"/>
      <c r="I5" s="447"/>
    </row>
    <row r="6" spans="1:9" x14ac:dyDescent="0.2">
      <c r="A6" s="447"/>
      <c r="B6" s="447"/>
      <c r="C6" s="447"/>
      <c r="D6" s="447"/>
      <c r="E6" s="447"/>
      <c r="F6" s="447"/>
      <c r="G6" s="447"/>
      <c r="H6" s="447"/>
      <c r="I6" s="447"/>
    </row>
    <row r="7" spans="1:9" x14ac:dyDescent="0.2">
      <c r="A7" s="447"/>
      <c r="B7" s="447"/>
      <c r="C7" s="447"/>
      <c r="D7" s="447"/>
      <c r="E7" s="447"/>
      <c r="F7" s="447"/>
      <c r="G7" s="447"/>
      <c r="H7" s="447"/>
      <c r="I7" s="447"/>
    </row>
    <row r="8" spans="1:9" x14ac:dyDescent="0.2">
      <c r="A8" s="447"/>
      <c r="B8" s="447"/>
      <c r="C8" s="447"/>
      <c r="D8" s="447"/>
      <c r="E8" s="447"/>
      <c r="F8" s="447"/>
      <c r="G8" s="447"/>
      <c r="H8" s="447"/>
      <c r="I8" s="447"/>
    </row>
    <row r="9" spans="1:9" x14ac:dyDescent="0.2">
      <c r="A9" s="447"/>
      <c r="B9" s="447"/>
      <c r="C9" s="447"/>
      <c r="D9" s="447"/>
      <c r="E9" s="447"/>
      <c r="F9" s="447"/>
      <c r="G9" s="447"/>
      <c r="H9" s="447"/>
      <c r="I9" s="447"/>
    </row>
    <row r="10" spans="1:9" x14ac:dyDescent="0.2">
      <c r="A10" s="447"/>
      <c r="B10" s="447"/>
      <c r="C10" s="447"/>
      <c r="D10" s="447"/>
      <c r="E10" s="447"/>
      <c r="F10" s="447"/>
      <c r="G10" s="447"/>
      <c r="H10" s="447"/>
      <c r="I10" s="447"/>
    </row>
    <row r="11" spans="1:9" x14ac:dyDescent="0.2">
      <c r="A11" s="447"/>
      <c r="B11" s="447"/>
      <c r="C11" s="447"/>
      <c r="D11" s="447"/>
      <c r="E11" s="447"/>
      <c r="F11" s="447"/>
      <c r="G11" s="447"/>
      <c r="H11" s="447"/>
      <c r="I11" s="447"/>
    </row>
    <row r="12" spans="1:9" x14ac:dyDescent="0.2">
      <c r="A12" s="447"/>
      <c r="B12" s="447"/>
      <c r="C12" s="447"/>
      <c r="D12" s="447"/>
      <c r="E12" s="447"/>
      <c r="F12" s="447"/>
      <c r="G12" s="447"/>
      <c r="H12" s="447"/>
      <c r="I12" s="447"/>
    </row>
    <row r="13" spans="1:9" x14ac:dyDescent="0.2">
      <c r="A13" s="447"/>
      <c r="B13" s="447"/>
      <c r="C13" s="447"/>
      <c r="D13" s="447"/>
      <c r="E13" s="447"/>
      <c r="F13" s="447"/>
      <c r="G13" s="447"/>
      <c r="H13" s="447"/>
      <c r="I13" s="447"/>
    </row>
    <row r="14" spans="1:9" x14ac:dyDescent="0.2">
      <c r="A14" s="447"/>
      <c r="B14" s="447"/>
      <c r="C14" s="447"/>
      <c r="D14" s="447"/>
      <c r="E14" s="447"/>
      <c r="F14" s="447"/>
      <c r="G14" s="447"/>
      <c r="H14" s="447"/>
      <c r="I14" s="447"/>
    </row>
    <row r="15" spans="1:9" x14ac:dyDescent="0.2">
      <c r="A15" s="447"/>
      <c r="B15" s="447"/>
      <c r="C15" s="447"/>
      <c r="D15" s="447"/>
      <c r="E15" s="447"/>
      <c r="F15" s="447"/>
      <c r="G15" s="447"/>
      <c r="H15" s="447"/>
      <c r="I15" s="447"/>
    </row>
    <row r="16" spans="1:9" x14ac:dyDescent="0.2">
      <c r="A16" s="447"/>
      <c r="B16" s="447"/>
      <c r="C16" s="447"/>
      <c r="D16" s="447"/>
      <c r="E16" s="447"/>
      <c r="F16" s="447"/>
      <c r="G16" s="447"/>
      <c r="H16" s="447"/>
      <c r="I16" s="447"/>
    </row>
    <row r="17" spans="1:9" x14ac:dyDescent="0.2">
      <c r="A17" s="447"/>
      <c r="B17" s="447"/>
      <c r="C17" s="447"/>
      <c r="D17" s="447"/>
      <c r="E17" s="447"/>
      <c r="F17" s="447"/>
      <c r="G17" s="447"/>
      <c r="H17" s="447"/>
      <c r="I17" s="447"/>
    </row>
    <row r="18" spans="1:9" x14ac:dyDescent="0.2">
      <c r="A18" s="447"/>
      <c r="B18" s="447"/>
      <c r="C18" s="447"/>
      <c r="D18" s="447"/>
      <c r="E18" s="447"/>
      <c r="F18" s="447"/>
      <c r="G18" s="447"/>
      <c r="H18" s="447"/>
      <c r="I18" s="447"/>
    </row>
    <row r="19" spans="1:9" x14ac:dyDescent="0.2">
      <c r="A19" s="447"/>
      <c r="B19" s="447"/>
      <c r="C19" s="447"/>
      <c r="D19" s="447"/>
      <c r="E19" s="447"/>
      <c r="F19" s="447"/>
      <c r="G19" s="447"/>
      <c r="H19" s="447"/>
      <c r="I19" s="447"/>
    </row>
    <row r="20" spans="1:9" x14ac:dyDescent="0.2">
      <c r="A20" s="447"/>
      <c r="B20" s="447"/>
      <c r="C20" s="447"/>
      <c r="D20" s="447"/>
      <c r="E20" s="447"/>
      <c r="F20" s="447"/>
      <c r="G20" s="447"/>
      <c r="H20" s="447"/>
      <c r="I20" s="447"/>
    </row>
    <row r="21" spans="1:9" x14ac:dyDescent="0.2">
      <c r="A21" s="447"/>
      <c r="B21" s="447"/>
      <c r="C21" s="447"/>
      <c r="D21" s="447"/>
      <c r="E21" s="447"/>
      <c r="F21" s="447"/>
      <c r="G21" s="447"/>
      <c r="H21" s="447"/>
      <c r="I21" s="447"/>
    </row>
    <row r="22" spans="1:9" x14ac:dyDescent="0.2">
      <c r="A22" s="447"/>
      <c r="B22" s="447"/>
      <c r="C22" s="447"/>
      <c r="D22" s="447"/>
      <c r="E22" s="447"/>
      <c r="F22" s="447"/>
      <c r="G22" s="447"/>
      <c r="H22" s="447"/>
      <c r="I22" s="447"/>
    </row>
    <row r="23" spans="1:9" x14ac:dyDescent="0.2">
      <c r="A23" s="447"/>
      <c r="B23" s="447"/>
      <c r="C23" s="447"/>
      <c r="D23" s="447"/>
      <c r="E23" s="447"/>
      <c r="F23" s="447"/>
      <c r="G23" s="447"/>
      <c r="H23" s="447"/>
      <c r="I23" s="447"/>
    </row>
    <row r="24" spans="1:9" x14ac:dyDescent="0.2">
      <c r="A24" s="447"/>
      <c r="B24" s="447"/>
      <c r="C24" s="447"/>
      <c r="D24" s="447"/>
      <c r="E24" s="447"/>
      <c r="F24" s="447"/>
      <c r="G24" s="447"/>
      <c r="H24" s="447"/>
      <c r="I24" s="447"/>
    </row>
    <row r="25" spans="1:9" x14ac:dyDescent="0.2">
      <c r="A25" s="447"/>
      <c r="B25" s="447"/>
      <c r="C25" s="447"/>
      <c r="D25" s="447"/>
      <c r="E25" s="447"/>
      <c r="F25" s="447"/>
      <c r="G25" s="447"/>
      <c r="H25" s="447"/>
      <c r="I25" s="447"/>
    </row>
    <row r="26" spans="1:9" x14ac:dyDescent="0.2">
      <c r="A26" s="447"/>
      <c r="B26" s="447"/>
      <c r="C26" s="447"/>
      <c r="D26" s="447"/>
      <c r="E26" s="447"/>
      <c r="F26" s="447"/>
      <c r="G26" s="447"/>
      <c r="H26" s="447"/>
      <c r="I26" s="447"/>
    </row>
    <row r="27" spans="1:9" x14ac:dyDescent="0.2">
      <c r="A27" s="447"/>
      <c r="B27" s="447"/>
      <c r="C27" s="447"/>
      <c r="D27" s="447"/>
      <c r="E27" s="447"/>
      <c r="F27" s="447"/>
      <c r="G27" s="447"/>
      <c r="H27" s="447"/>
      <c r="I27" s="447"/>
    </row>
    <row r="28" spans="1:9" x14ac:dyDescent="0.2">
      <c r="A28" s="447"/>
      <c r="B28" s="447"/>
      <c r="C28" s="447"/>
      <c r="D28" s="447"/>
      <c r="E28" s="447"/>
      <c r="F28" s="447"/>
      <c r="G28" s="447"/>
      <c r="H28" s="447"/>
      <c r="I28" s="447"/>
    </row>
    <row r="29" spans="1:9" x14ac:dyDescent="0.2">
      <c r="A29" s="447"/>
      <c r="B29" s="447"/>
      <c r="C29" s="447"/>
      <c r="D29" s="447"/>
      <c r="E29" s="447"/>
      <c r="F29" s="447"/>
      <c r="G29" s="447"/>
      <c r="H29" s="447"/>
      <c r="I29" s="447"/>
    </row>
    <row r="30" spans="1:9" x14ac:dyDescent="0.2">
      <c r="A30" s="447"/>
      <c r="B30" s="447"/>
      <c r="C30" s="447"/>
      <c r="D30" s="447"/>
      <c r="E30" s="447"/>
      <c r="F30" s="447"/>
      <c r="G30" s="447"/>
      <c r="H30" s="447"/>
      <c r="I30" s="447"/>
    </row>
    <row r="31" spans="1:9" x14ac:dyDescent="0.2">
      <c r="A31" s="447"/>
      <c r="B31" s="447"/>
      <c r="C31" s="447"/>
      <c r="D31" s="447"/>
      <c r="E31" s="447"/>
      <c r="F31" s="447"/>
      <c r="G31" s="447"/>
      <c r="H31" s="447"/>
      <c r="I31" s="447"/>
    </row>
    <row r="32" spans="1:9" x14ac:dyDescent="0.2">
      <c r="A32" s="447"/>
      <c r="B32" s="447"/>
      <c r="C32" s="447"/>
      <c r="D32" s="447"/>
      <c r="E32" s="447"/>
      <c r="F32" s="447"/>
      <c r="G32" s="447"/>
      <c r="H32" s="447"/>
      <c r="I32" s="447"/>
    </row>
    <row r="33" spans="1:9" x14ac:dyDescent="0.2">
      <c r="A33" s="447"/>
      <c r="B33" s="447"/>
      <c r="C33" s="447"/>
      <c r="D33" s="447"/>
      <c r="E33" s="447"/>
      <c r="F33" s="447"/>
      <c r="G33" s="447"/>
      <c r="H33" s="447"/>
      <c r="I33" s="447"/>
    </row>
    <row r="34" spans="1:9" x14ac:dyDescent="0.2">
      <c r="A34" s="447"/>
      <c r="B34" s="447"/>
      <c r="C34" s="447"/>
      <c r="D34" s="447"/>
      <c r="E34" s="447"/>
      <c r="F34" s="447"/>
      <c r="G34" s="447"/>
      <c r="H34" s="447"/>
      <c r="I34" s="447"/>
    </row>
    <row r="35" spans="1:9" x14ac:dyDescent="0.2">
      <c r="A35" s="447"/>
      <c r="B35" s="447"/>
      <c r="C35" s="447"/>
      <c r="D35" s="447"/>
      <c r="E35" s="447"/>
      <c r="F35" s="447"/>
      <c r="G35" s="447"/>
      <c r="H35" s="447"/>
      <c r="I35" s="447"/>
    </row>
    <row r="36" spans="1:9" x14ac:dyDescent="0.2">
      <c r="A36" s="447"/>
      <c r="B36" s="447"/>
      <c r="C36" s="447"/>
      <c r="D36" s="447"/>
      <c r="E36" s="447"/>
      <c r="F36" s="447"/>
      <c r="G36" s="447"/>
      <c r="H36" s="447"/>
      <c r="I36" s="447"/>
    </row>
    <row r="37" spans="1:9" x14ac:dyDescent="0.2">
      <c r="A37" s="447"/>
      <c r="B37" s="447"/>
      <c r="C37" s="447"/>
      <c r="D37" s="447"/>
      <c r="E37" s="447"/>
      <c r="F37" s="447"/>
      <c r="G37" s="447"/>
      <c r="H37" s="447"/>
      <c r="I37" s="447"/>
    </row>
    <row r="38" spans="1:9" x14ac:dyDescent="0.2">
      <c r="A38" s="447"/>
      <c r="B38" s="447"/>
      <c r="C38" s="447"/>
      <c r="D38" s="447"/>
      <c r="E38" s="447"/>
      <c r="F38" s="447"/>
      <c r="G38" s="447"/>
      <c r="H38" s="447"/>
      <c r="I38" s="447"/>
    </row>
    <row r="39" spans="1:9" x14ac:dyDescent="0.2">
      <c r="A39" s="447"/>
      <c r="B39" s="447"/>
      <c r="C39" s="447"/>
      <c r="D39" s="447"/>
      <c r="E39" s="447"/>
      <c r="F39" s="447"/>
      <c r="G39" s="447"/>
      <c r="H39" s="447"/>
      <c r="I39" s="447"/>
    </row>
    <row r="40" spans="1:9" x14ac:dyDescent="0.2">
      <c r="A40" s="447"/>
      <c r="B40" s="447"/>
      <c r="C40" s="447"/>
      <c r="D40" s="447"/>
      <c r="E40" s="447"/>
      <c r="F40" s="447"/>
      <c r="G40" s="447"/>
      <c r="H40" s="447"/>
      <c r="I40" s="447"/>
    </row>
    <row r="41" spans="1:9" x14ac:dyDescent="0.2">
      <c r="A41" s="447"/>
      <c r="B41" s="447"/>
      <c r="C41" s="447"/>
      <c r="D41" s="447"/>
      <c r="E41" s="447"/>
      <c r="F41" s="447"/>
      <c r="G41" s="447"/>
      <c r="H41" s="447"/>
      <c r="I41" s="447"/>
    </row>
    <row r="42" spans="1:9" x14ac:dyDescent="0.2">
      <c r="A42" s="447"/>
      <c r="B42" s="447"/>
      <c r="C42" s="447"/>
      <c r="D42" s="447"/>
      <c r="E42" s="447"/>
      <c r="F42" s="447"/>
      <c r="G42" s="447"/>
      <c r="H42" s="447"/>
      <c r="I42" s="447"/>
    </row>
    <row r="43" spans="1:9" x14ac:dyDescent="0.2">
      <c r="A43" s="447"/>
      <c r="B43" s="447"/>
      <c r="C43" s="447"/>
      <c r="D43" s="447"/>
      <c r="E43" s="447"/>
      <c r="F43" s="447"/>
      <c r="G43" s="447"/>
      <c r="H43" s="447"/>
      <c r="I43" s="447"/>
    </row>
    <row r="44" spans="1:9" x14ac:dyDescent="0.2">
      <c r="A44" s="447"/>
      <c r="B44" s="447"/>
      <c r="C44" s="447"/>
      <c r="D44" s="447"/>
      <c r="E44" s="447"/>
      <c r="F44" s="447"/>
      <c r="G44" s="447"/>
      <c r="H44" s="447"/>
      <c r="I44" s="447"/>
    </row>
    <row r="45" spans="1:9" x14ac:dyDescent="0.2">
      <c r="A45" s="447"/>
      <c r="B45" s="447"/>
      <c r="C45" s="447"/>
      <c r="D45" s="447"/>
      <c r="E45" s="447"/>
      <c r="F45" s="447"/>
      <c r="G45" s="447"/>
      <c r="H45" s="447"/>
      <c r="I45" s="447"/>
    </row>
    <row r="46" spans="1:9" x14ac:dyDescent="0.2">
      <c r="A46" s="447"/>
      <c r="B46" s="447"/>
      <c r="C46" s="447"/>
      <c r="D46" s="447"/>
      <c r="E46" s="447"/>
      <c r="F46" s="447"/>
      <c r="G46" s="447"/>
      <c r="H46" s="447"/>
      <c r="I46" s="447"/>
    </row>
    <row r="47" spans="1:9" x14ac:dyDescent="0.2">
      <c r="A47" s="447"/>
      <c r="B47" s="447"/>
      <c r="C47" s="447"/>
      <c r="D47" s="447"/>
      <c r="E47" s="447"/>
      <c r="F47" s="447"/>
      <c r="G47" s="447"/>
      <c r="H47" s="447"/>
      <c r="I47" s="447"/>
    </row>
    <row r="48" spans="1:9" x14ac:dyDescent="0.2">
      <c r="A48" s="447"/>
      <c r="B48" s="447"/>
      <c r="C48" s="447"/>
      <c r="D48" s="447"/>
      <c r="E48" s="447"/>
      <c r="F48" s="447"/>
      <c r="G48" s="447"/>
      <c r="H48" s="447"/>
      <c r="I48" s="447"/>
    </row>
    <row r="49" spans="1:9" x14ac:dyDescent="0.2">
      <c r="A49" s="447"/>
      <c r="B49" s="447"/>
      <c r="C49" s="447"/>
      <c r="D49" s="447"/>
      <c r="E49" s="447"/>
      <c r="F49" s="447"/>
      <c r="G49" s="447"/>
      <c r="H49" s="447"/>
      <c r="I49" s="447"/>
    </row>
    <row r="50" spans="1:9" x14ac:dyDescent="0.2">
      <c r="A50" s="447"/>
      <c r="B50" s="447"/>
      <c r="C50" s="447"/>
      <c r="D50" s="447"/>
      <c r="E50" s="447"/>
      <c r="F50" s="447"/>
      <c r="G50" s="447"/>
      <c r="H50" s="447"/>
      <c r="I50" s="447"/>
    </row>
    <row r="51" spans="1:9" x14ac:dyDescent="0.2">
      <c r="A51" s="447"/>
      <c r="B51" s="447"/>
      <c r="C51" s="447"/>
      <c r="D51" s="447"/>
      <c r="E51" s="447"/>
      <c r="F51" s="447"/>
      <c r="G51" s="447"/>
      <c r="H51" s="447"/>
      <c r="I51" s="447"/>
    </row>
    <row r="52" spans="1:9" x14ac:dyDescent="0.2">
      <c r="A52" s="447"/>
      <c r="B52" s="447"/>
      <c r="C52" s="447"/>
      <c r="D52" s="447"/>
      <c r="E52" s="447"/>
      <c r="F52" s="447"/>
      <c r="G52" s="447"/>
      <c r="H52" s="447"/>
      <c r="I52" s="447"/>
    </row>
    <row r="53" spans="1:9" x14ac:dyDescent="0.2">
      <c r="A53" s="447"/>
      <c r="B53" s="447"/>
      <c r="C53" s="447"/>
      <c r="D53" s="447"/>
      <c r="E53" s="447"/>
      <c r="F53" s="447"/>
      <c r="G53" s="447"/>
      <c r="H53" s="447"/>
      <c r="I53" s="447"/>
    </row>
    <row r="54" spans="1:9" x14ac:dyDescent="0.2">
      <c r="A54" s="447"/>
      <c r="B54" s="447"/>
      <c r="C54" s="447"/>
      <c r="D54" s="447"/>
      <c r="E54" s="447"/>
      <c r="F54" s="447"/>
      <c r="G54" s="447"/>
      <c r="H54" s="447"/>
      <c r="I54" s="447"/>
    </row>
    <row r="55" spans="1:9" x14ac:dyDescent="0.2">
      <c r="A55" s="447"/>
      <c r="B55" s="447"/>
      <c r="C55" s="447"/>
      <c r="D55" s="447"/>
      <c r="E55" s="447"/>
      <c r="F55" s="447"/>
      <c r="G55" s="447"/>
      <c r="H55" s="447"/>
      <c r="I55" s="447"/>
    </row>
    <row r="56" spans="1:9" x14ac:dyDescent="0.2">
      <c r="A56" s="447"/>
      <c r="B56" s="447"/>
      <c r="C56" s="447"/>
      <c r="D56" s="447"/>
      <c r="E56" s="447"/>
      <c r="F56" s="447"/>
      <c r="G56" s="447"/>
      <c r="H56" s="447"/>
      <c r="I56" s="447"/>
    </row>
    <row r="57" spans="1:9" x14ac:dyDescent="0.2">
      <c r="A57" s="447"/>
      <c r="B57" s="447"/>
      <c r="C57" s="447"/>
      <c r="D57" s="447"/>
      <c r="E57" s="447"/>
      <c r="F57" s="447"/>
      <c r="G57" s="447"/>
      <c r="H57" s="447"/>
      <c r="I57" s="447"/>
    </row>
    <row r="58" spans="1:9" x14ac:dyDescent="0.2">
      <c r="A58" s="447"/>
      <c r="B58" s="447"/>
      <c r="C58" s="447"/>
      <c r="D58" s="447"/>
      <c r="E58" s="447"/>
      <c r="F58" s="447"/>
      <c r="G58" s="447"/>
      <c r="H58" s="447"/>
      <c r="I58" s="447"/>
    </row>
    <row r="59" spans="1:9" x14ac:dyDescent="0.2">
      <c r="A59" s="447"/>
      <c r="B59" s="447"/>
      <c r="C59" s="447"/>
      <c r="D59" s="447"/>
      <c r="E59" s="447"/>
      <c r="F59" s="447"/>
      <c r="G59" s="447"/>
      <c r="H59" s="447"/>
      <c r="I59" s="447"/>
    </row>
    <row r="60" spans="1:9" x14ac:dyDescent="0.2">
      <c r="A60" s="447"/>
      <c r="B60" s="447"/>
      <c r="C60" s="447"/>
      <c r="D60" s="447"/>
      <c r="E60" s="447"/>
      <c r="F60" s="447"/>
      <c r="G60" s="447"/>
      <c r="H60" s="447"/>
      <c r="I60" s="447"/>
    </row>
    <row r="61" spans="1:9" x14ac:dyDescent="0.2">
      <c r="A61" s="447"/>
      <c r="B61" s="447"/>
      <c r="C61" s="447"/>
      <c r="D61" s="447"/>
      <c r="E61" s="447"/>
      <c r="F61" s="447"/>
      <c r="G61" s="447"/>
      <c r="H61" s="447"/>
      <c r="I61" s="447"/>
    </row>
    <row r="62" spans="1:9" x14ac:dyDescent="0.2">
      <c r="A62" s="447"/>
      <c r="B62" s="447"/>
      <c r="C62" s="447"/>
      <c r="D62" s="447"/>
      <c r="E62" s="447"/>
      <c r="F62" s="447"/>
      <c r="G62" s="447"/>
      <c r="H62" s="447"/>
      <c r="I62" s="447"/>
    </row>
    <row r="63" spans="1:9" x14ac:dyDescent="0.2">
      <c r="A63" s="447"/>
      <c r="B63" s="447"/>
      <c r="C63" s="447"/>
      <c r="D63" s="447"/>
      <c r="E63" s="447"/>
      <c r="F63" s="447"/>
      <c r="G63" s="447"/>
      <c r="H63" s="447"/>
      <c r="I63" s="447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338</v>
      </c>
      <c r="M1" s="53" t="str">
        <f>Titulní!A35</f>
        <v>II. čtvrtletí 2021</v>
      </c>
    </row>
    <row r="2" spans="1:24" ht="6" customHeight="1" x14ac:dyDescent="0.2">
      <c r="A2" s="281"/>
    </row>
    <row r="3" spans="1:24" x14ac:dyDescent="0.2">
      <c r="A3" s="229"/>
      <c r="B3" s="507" t="s">
        <v>196</v>
      </c>
      <c r="C3" s="508"/>
      <c r="D3" s="508"/>
      <c r="E3" s="508"/>
      <c r="F3" s="508"/>
      <c r="G3" s="513"/>
      <c r="H3" s="507" t="s">
        <v>19</v>
      </c>
      <c r="I3" s="508"/>
      <c r="J3" s="508"/>
      <c r="K3" s="508"/>
      <c r="L3" s="508"/>
      <c r="M3" s="508"/>
      <c r="N3" s="24"/>
    </row>
    <row r="4" spans="1:24" ht="13.5" x14ac:dyDescent="0.25">
      <c r="A4" s="229"/>
      <c r="B4" s="509" t="s">
        <v>177</v>
      </c>
      <c r="C4" s="510"/>
      <c r="D4" s="510"/>
      <c r="E4" s="510"/>
      <c r="F4" s="510"/>
      <c r="G4" s="514"/>
      <c r="H4" s="509" t="s">
        <v>5</v>
      </c>
      <c r="I4" s="510"/>
      <c r="J4" s="510"/>
      <c r="K4" s="510"/>
      <c r="L4" s="510"/>
      <c r="M4" s="510"/>
      <c r="N4" s="79"/>
    </row>
    <row r="5" spans="1:24" x14ac:dyDescent="0.2">
      <c r="A5" s="230"/>
      <c r="B5" s="511" t="s">
        <v>63</v>
      </c>
      <c r="C5" s="512"/>
      <c r="D5" s="512" t="s">
        <v>64</v>
      </c>
      <c r="E5" s="512"/>
      <c r="F5" s="512" t="s">
        <v>65</v>
      </c>
      <c r="G5" s="515"/>
      <c r="H5" s="511" t="s">
        <v>63</v>
      </c>
      <c r="I5" s="512"/>
      <c r="J5" s="512" t="s">
        <v>64</v>
      </c>
      <c r="K5" s="512"/>
      <c r="L5" s="512" t="s">
        <v>65</v>
      </c>
      <c r="M5" s="512"/>
      <c r="N5" s="74"/>
    </row>
    <row r="6" spans="1:24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74"/>
    </row>
    <row r="7" spans="1:24" x14ac:dyDescent="0.2">
      <c r="A7" s="505" t="s">
        <v>53</v>
      </c>
      <c r="B7" s="452">
        <f>F8</f>
        <v>2795.919789999999</v>
      </c>
      <c r="C7" s="453"/>
      <c r="D7" s="453"/>
      <c r="E7" s="453"/>
      <c r="F7" s="453"/>
      <c r="G7" s="454"/>
      <c r="H7" s="452">
        <f>SUM(H8,J8,L8)</f>
        <v>1497281.73</v>
      </c>
      <c r="I7" s="453"/>
      <c r="J7" s="453"/>
      <c r="K7" s="453"/>
      <c r="L7" s="453"/>
      <c r="M7" s="453"/>
      <c r="N7" s="80"/>
    </row>
    <row r="8" spans="1:24" x14ac:dyDescent="0.2">
      <c r="A8" s="506"/>
      <c r="B8" s="351">
        <f>SUM(B9:B16)</f>
        <v>2797.1322799999989</v>
      </c>
      <c r="C8" s="352">
        <v>0.13101394405535233</v>
      </c>
      <c r="D8" s="353">
        <f>SUM(D9:D16)</f>
        <v>2796.9195599999989</v>
      </c>
      <c r="E8" s="352">
        <v>0.13102510944704659</v>
      </c>
      <c r="F8" s="353">
        <f>SUM(F9:F16)</f>
        <v>2795.919789999999</v>
      </c>
      <c r="G8" s="354">
        <v>0.13103321818165256</v>
      </c>
      <c r="H8" s="351">
        <f>SUM(H9:H16)</f>
        <v>544051.32999999996</v>
      </c>
      <c r="I8" s="352">
        <v>8.4465670806675622E-2</v>
      </c>
      <c r="J8" s="353">
        <f>SUM(J9:J16)</f>
        <v>504829.52799999993</v>
      </c>
      <c r="K8" s="352">
        <v>8.6183142161402396E-2</v>
      </c>
      <c r="L8" s="353">
        <f>SUM(L9:L16)</f>
        <v>448400.87200000003</v>
      </c>
      <c r="M8" s="352">
        <v>7.5217810927560233E-2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1652.002</v>
      </c>
      <c r="C10" s="225">
        <v>0.16437778506575904</v>
      </c>
      <c r="D10" s="191">
        <v>1652.002</v>
      </c>
      <c r="E10" s="225">
        <v>0.16437778506575904</v>
      </c>
      <c r="F10" s="191">
        <v>1652.002</v>
      </c>
      <c r="G10" s="226">
        <v>0.16437778506575904</v>
      </c>
      <c r="H10" s="188">
        <v>416899.23699999996</v>
      </c>
      <c r="I10" s="225">
        <v>0.14959819165518495</v>
      </c>
      <c r="J10" s="191">
        <v>333475.48499999993</v>
      </c>
      <c r="K10" s="225">
        <v>0.1512615303506587</v>
      </c>
      <c r="L10" s="191">
        <v>308197.60099999997</v>
      </c>
      <c r="M10" s="225">
        <v>0.13849990955418146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201.315</v>
      </c>
      <c r="C12" s="225">
        <v>0.20734906514477827</v>
      </c>
      <c r="D12" s="191">
        <v>202.31399999999999</v>
      </c>
      <c r="E12" s="225">
        <v>0.20810450793324256</v>
      </c>
      <c r="F12" s="191">
        <v>202.31399999999999</v>
      </c>
      <c r="G12" s="226">
        <v>0.2079797853114547</v>
      </c>
      <c r="H12" s="188">
        <v>34075.018000000004</v>
      </c>
      <c r="I12" s="225">
        <v>0.1022912857662906</v>
      </c>
      <c r="J12" s="191">
        <v>30498.134999999991</v>
      </c>
      <c r="K12" s="225">
        <v>9.7596230960199287E-2</v>
      </c>
      <c r="L12" s="191">
        <v>28037.685000000005</v>
      </c>
      <c r="M12" s="225">
        <v>0.10196253723812751</v>
      </c>
      <c r="N12" s="83"/>
      <c r="O12" s="92"/>
      <c r="X12" s="77"/>
    </row>
    <row r="13" spans="1:24" x14ac:dyDescent="0.2">
      <c r="A13" s="204" t="s">
        <v>43</v>
      </c>
      <c r="B13" s="188">
        <v>644.1902</v>
      </c>
      <c r="C13" s="225">
        <v>0.58940293937210475</v>
      </c>
      <c r="D13" s="191">
        <v>644.16020000000003</v>
      </c>
      <c r="E13" s="225">
        <v>0.58956698681436415</v>
      </c>
      <c r="F13" s="191">
        <v>643.95219999999995</v>
      </c>
      <c r="G13" s="226">
        <v>0.59026260413511633</v>
      </c>
      <c r="H13" s="188">
        <v>64696.843000000015</v>
      </c>
      <c r="I13" s="225">
        <v>0.34947054789122617</v>
      </c>
      <c r="J13" s="191">
        <v>110493.739</v>
      </c>
      <c r="K13" s="225">
        <v>0.42243195277424872</v>
      </c>
      <c r="L13" s="191">
        <v>75147.667000000001</v>
      </c>
      <c r="M13" s="225">
        <v>0.43799628807749896</v>
      </c>
      <c r="N13" s="83"/>
      <c r="O13" s="92"/>
      <c r="X13" s="77"/>
    </row>
    <row r="14" spans="1:24" x14ac:dyDescent="0.2">
      <c r="A14" s="204" t="s">
        <v>44</v>
      </c>
      <c r="B14" s="188">
        <v>45</v>
      </c>
      <c r="C14" s="225">
        <v>3.8412291933418691E-2</v>
      </c>
      <c r="D14" s="191">
        <v>45</v>
      </c>
      <c r="E14" s="225">
        <v>3.8412291933418691E-2</v>
      </c>
      <c r="F14" s="191">
        <v>45</v>
      </c>
      <c r="G14" s="226">
        <v>3.8412291933418691E-2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6.0439999999999996</v>
      </c>
      <c r="C15" s="225">
        <v>1.7807140769513601E-2</v>
      </c>
      <c r="D15" s="191">
        <v>6.0439999999999996</v>
      </c>
      <c r="E15" s="227">
        <v>1.7807140769513601E-2</v>
      </c>
      <c r="F15" s="191">
        <v>6.0439999999999996</v>
      </c>
      <c r="G15" s="228">
        <v>1.7807140769513601E-2</v>
      </c>
      <c r="H15" s="188">
        <v>694.51</v>
      </c>
      <c r="I15" s="225">
        <v>1.1909891997784189E-2</v>
      </c>
      <c r="J15" s="191">
        <v>644.61799999999994</v>
      </c>
      <c r="K15" s="227">
        <v>8.8811634996797516E-3</v>
      </c>
      <c r="L15" s="191">
        <v>92.141999999999996</v>
      </c>
      <c r="M15" s="227">
        <v>3.8787887564209734E-3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248.58107999999893</v>
      </c>
      <c r="C16" s="225">
        <v>0.11999571168528002</v>
      </c>
      <c r="D16" s="189">
        <v>247.39935999999892</v>
      </c>
      <c r="E16" s="227">
        <v>0.11967737257546092</v>
      </c>
      <c r="F16" s="189">
        <v>246.60758999999899</v>
      </c>
      <c r="G16" s="228">
        <v>0.11975164390006712</v>
      </c>
      <c r="H16" s="188">
        <v>27685.721999999998</v>
      </c>
      <c r="I16" s="225">
        <v>0.11774138656610701</v>
      </c>
      <c r="J16" s="189">
        <v>29717.550999999989</v>
      </c>
      <c r="K16" s="227">
        <v>0.11846115856715682</v>
      </c>
      <c r="L16" s="189">
        <v>36925.777000000067</v>
      </c>
      <c r="M16" s="227">
        <v>0.11586788042314851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15" x14ac:dyDescent="0.2">
      <c r="A18" s="234"/>
      <c r="B18" s="507" t="s">
        <v>242</v>
      </c>
      <c r="C18" s="508"/>
      <c r="D18" s="508"/>
      <c r="E18" s="508"/>
      <c r="F18" s="508"/>
      <c r="G18" s="508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9" t="s">
        <v>5</v>
      </c>
      <c r="C19" s="510"/>
      <c r="D19" s="510"/>
      <c r="E19" s="510"/>
      <c r="F19" s="510"/>
      <c r="G19" s="510"/>
      <c r="H19" s="85" t="str">
        <f>A24</f>
        <v>VO z vvn</v>
      </c>
      <c r="I19" s="93">
        <f>(B24+D24+F24)/'6.1, 6.2'!B25</f>
        <v>9.6753739973181985E-2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11" t="s">
        <v>63</v>
      </c>
      <c r="C20" s="512"/>
      <c r="D20" s="512" t="s">
        <v>64</v>
      </c>
      <c r="E20" s="512"/>
      <c r="F20" s="512" t="s">
        <v>65</v>
      </c>
      <c r="G20" s="512"/>
      <c r="H20" s="85" t="str">
        <f>A25</f>
        <v>VO z vn</v>
      </c>
      <c r="I20" s="93">
        <f>(B25+D25+F25)/'6.1, 6.2'!C25</f>
        <v>0.12495733731100966</v>
      </c>
      <c r="J20" s="94" t="str">
        <f t="shared" ref="J20:J26" si="1">A10</f>
        <v>PE</v>
      </c>
      <c r="K20" s="83">
        <f t="shared" si="0"/>
        <v>1058572.3229999999</v>
      </c>
      <c r="L20" s="94" t="str">
        <f t="shared" ref="L20:L26" si="2">A10</f>
        <v>PE</v>
      </c>
      <c r="M20" s="92">
        <f>K20/'6.1, 6.2'!C5</f>
        <v>0.14668418242058123</v>
      </c>
      <c r="N20" s="85"/>
      <c r="O20" s="75"/>
    </row>
    <row r="21" spans="1:15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0.1333635511975787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2" t="s">
        <v>53</v>
      </c>
      <c r="B22" s="504">
        <f>SUM(B23,D23,F23)</f>
        <v>1855875.0159999998</v>
      </c>
      <c r="C22" s="504"/>
      <c r="D22" s="504"/>
      <c r="E22" s="504"/>
      <c r="F22" s="504"/>
      <c r="G22" s="504"/>
      <c r="H22" s="85" t="str">
        <f>A27</f>
        <v>MOO</v>
      </c>
      <c r="I22" s="93">
        <f>(B27+D27+F27)/'6.1, 6.2'!E25</f>
        <v>0.18563374918352032</v>
      </c>
      <c r="J22" s="94" t="str">
        <f t="shared" si="1"/>
        <v>PSE</v>
      </c>
      <c r="K22" s="83">
        <f t="shared" si="0"/>
        <v>92610.837999999989</v>
      </c>
      <c r="L22" s="94" t="str">
        <f t="shared" si="2"/>
        <v>PSE</v>
      </c>
      <c r="M22" s="92">
        <f>K22/'6.1, 6.2'!E5</f>
        <v>0.10059936026403046</v>
      </c>
      <c r="N22" s="85"/>
      <c r="O22" s="75"/>
    </row>
    <row r="23" spans="1:15" x14ac:dyDescent="0.2">
      <c r="A23" s="503"/>
      <c r="B23" s="351">
        <f>SUM(B24:B27)</f>
        <v>665889.076</v>
      </c>
      <c r="C23" s="355">
        <v>0.14322142415118397</v>
      </c>
      <c r="D23" s="353">
        <f>SUM(D24:D27)</f>
        <v>630570.28700000001</v>
      </c>
      <c r="E23" s="355">
        <v>0.14056859040912778</v>
      </c>
      <c r="F23" s="353">
        <f>SUM(F24:F27)</f>
        <v>559415.65300000005</v>
      </c>
      <c r="G23" s="355">
        <v>0.13291293761014192</v>
      </c>
      <c r="H23" s="75"/>
      <c r="I23" s="75"/>
      <c r="J23" s="94" t="str">
        <f t="shared" si="1"/>
        <v>VE</v>
      </c>
      <c r="K23" s="83">
        <f t="shared" si="0"/>
        <v>250338.24900000001</v>
      </c>
      <c r="L23" s="94" t="str">
        <f t="shared" si="2"/>
        <v>VE</v>
      </c>
      <c r="M23" s="92">
        <f>K23/'6.1, 6.2'!F5</f>
        <v>0.40490418022900554</v>
      </c>
      <c r="N23" s="85"/>
      <c r="O23" s="75"/>
    </row>
    <row r="24" spans="1:15" x14ac:dyDescent="0.2">
      <c r="A24" s="178" t="s">
        <v>8</v>
      </c>
      <c r="B24" s="188">
        <v>61547.499000000003</v>
      </c>
      <c r="C24" s="225">
        <v>9.5878247542417985E-2</v>
      </c>
      <c r="D24" s="189">
        <v>72958.53</v>
      </c>
      <c r="E24" s="225">
        <v>0.10584989765997635</v>
      </c>
      <c r="F24" s="189">
        <v>58663.201999999997</v>
      </c>
      <c r="G24" s="225">
        <v>8.8174761471843346E-2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78" t="s">
        <v>9</v>
      </c>
      <c r="B25" s="188">
        <v>239132.372</v>
      </c>
      <c r="C25" s="225">
        <v>0.12651668492849943</v>
      </c>
      <c r="D25" s="191">
        <v>241532.663</v>
      </c>
      <c r="E25" s="225">
        <v>0.12483594736906055</v>
      </c>
      <c r="F25" s="191">
        <v>246956.889</v>
      </c>
      <c r="G25" s="225">
        <v>0.12359975642493352</v>
      </c>
      <c r="H25" s="75"/>
      <c r="I25" s="75"/>
      <c r="J25" s="94" t="str">
        <f t="shared" si="1"/>
        <v>VTE</v>
      </c>
      <c r="K25" s="83">
        <f t="shared" si="0"/>
        <v>1431.27</v>
      </c>
      <c r="L25" s="94" t="str">
        <f t="shared" si="2"/>
        <v>VTE</v>
      </c>
      <c r="M25" s="92">
        <f>K25/'6.1, 6.2'!H5</f>
        <v>9.2547980987880956E-3</v>
      </c>
      <c r="N25" s="85"/>
      <c r="O25" s="93"/>
    </row>
    <row r="26" spans="1:15" x14ac:dyDescent="0.2">
      <c r="A26" s="178" t="s">
        <v>138</v>
      </c>
      <c r="B26" s="188">
        <v>83970.415999999997</v>
      </c>
      <c r="C26" s="225">
        <v>0.13416287921182363</v>
      </c>
      <c r="D26" s="191">
        <v>77235.578999999998</v>
      </c>
      <c r="E26" s="227">
        <v>0.13159454606388743</v>
      </c>
      <c r="F26" s="191">
        <v>69638.009000000005</v>
      </c>
      <c r="G26" s="227">
        <v>0.13440185495940268</v>
      </c>
      <c r="H26" s="75"/>
      <c r="I26" s="75"/>
      <c r="J26" s="94" t="str">
        <f t="shared" si="1"/>
        <v>FVE</v>
      </c>
      <c r="K26" s="83">
        <f t="shared" si="0"/>
        <v>94329.050000000047</v>
      </c>
      <c r="L26" s="94" t="str">
        <f t="shared" si="2"/>
        <v>FVE</v>
      </c>
      <c r="M26" s="92">
        <f>K26/'6.1, 6.2'!I5</f>
        <v>0.11722379625373966</v>
      </c>
      <c r="N26" s="85"/>
      <c r="O26" s="93"/>
    </row>
    <row r="27" spans="1:15" x14ac:dyDescent="0.2">
      <c r="A27" s="178" t="s">
        <v>136</v>
      </c>
      <c r="B27" s="188">
        <v>281238.78899999999</v>
      </c>
      <c r="C27" s="225">
        <v>0.18857057556268841</v>
      </c>
      <c r="D27" s="189">
        <v>238843.51500000001</v>
      </c>
      <c r="E27" s="227">
        <v>0.18734744449804533</v>
      </c>
      <c r="F27" s="189">
        <v>184157.55300000001</v>
      </c>
      <c r="G27" s="227">
        <v>0.17924410948462216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0.16437778506575904</v>
      </c>
      <c r="J32" s="94" t="str">
        <f t="shared" si="5"/>
        <v>PE</v>
      </c>
      <c r="K32" s="77">
        <f t="shared" si="6"/>
        <v>416899.23699999996</v>
      </c>
      <c r="L32" s="77">
        <f t="shared" si="7"/>
        <v>333475.48499999993</v>
      </c>
      <c r="M32" s="77">
        <f t="shared" si="8"/>
        <v>308197.60099999997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0.2079797853114547</v>
      </c>
      <c r="J34" s="94" t="str">
        <f t="shared" si="5"/>
        <v>PSE</v>
      </c>
      <c r="K34" s="77">
        <f t="shared" si="6"/>
        <v>34075.018000000004</v>
      </c>
      <c r="L34" s="77">
        <f t="shared" si="7"/>
        <v>30498.134999999991</v>
      </c>
      <c r="M34" s="77">
        <f t="shared" si="8"/>
        <v>28037.685000000005</v>
      </c>
    </row>
    <row r="35" spans="8:13" ht="13.5" customHeight="1" x14ac:dyDescent="0.2">
      <c r="H35" s="94" t="str">
        <f t="shared" si="3"/>
        <v>VE</v>
      </c>
      <c r="I35" s="95">
        <f t="shared" si="4"/>
        <v>0.59026260413511633</v>
      </c>
      <c r="J35" s="94" t="str">
        <f t="shared" si="5"/>
        <v>VE</v>
      </c>
      <c r="K35" s="77">
        <f t="shared" si="6"/>
        <v>64696.843000000015</v>
      </c>
      <c r="L35" s="77">
        <f t="shared" si="7"/>
        <v>110493.739</v>
      </c>
      <c r="M35" s="77">
        <f t="shared" si="8"/>
        <v>75147.667000000001</v>
      </c>
    </row>
    <row r="36" spans="8:13" ht="12.75" customHeight="1" x14ac:dyDescent="0.2">
      <c r="H36" s="94" t="str">
        <f t="shared" si="3"/>
        <v>PVE</v>
      </c>
      <c r="I36" s="95">
        <f t="shared" si="4"/>
        <v>3.8412291933418691E-2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1.7807140769513601E-2</v>
      </c>
      <c r="J37" s="94" t="str">
        <f t="shared" si="5"/>
        <v>VTE</v>
      </c>
      <c r="K37" s="77">
        <f t="shared" si="6"/>
        <v>694.51</v>
      </c>
      <c r="L37" s="77">
        <f t="shared" si="7"/>
        <v>644.61799999999994</v>
      </c>
      <c r="M37" s="77">
        <f t="shared" si="8"/>
        <v>92.141999999999996</v>
      </c>
    </row>
    <row r="38" spans="8:13" ht="12.75" customHeight="1" x14ac:dyDescent="0.2">
      <c r="H38" s="94" t="str">
        <f t="shared" si="3"/>
        <v>FVE</v>
      </c>
      <c r="I38" s="95">
        <f t="shared" si="4"/>
        <v>0.11975164390006712</v>
      </c>
      <c r="J38" s="94" t="str">
        <f t="shared" si="5"/>
        <v>FVE</v>
      </c>
      <c r="K38" s="77">
        <f t="shared" si="6"/>
        <v>27685.721999999998</v>
      </c>
      <c r="L38" s="77">
        <f t="shared" si="7"/>
        <v>29717.550999999989</v>
      </c>
      <c r="M38" s="77">
        <f t="shared" si="8"/>
        <v>36925.777000000067</v>
      </c>
    </row>
    <row r="39" spans="8:13" ht="12.75" customHeight="1" x14ac:dyDescent="0.2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customWidth="1"/>
    <col min="4" max="4" width="14.42578125" style="9" customWidth="1"/>
    <col min="5" max="5" width="8" style="9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339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II. čtvrtletí 2021</v>
      </c>
      <c r="N1" s="75"/>
      <c r="O1" s="75"/>
    </row>
    <row r="2" spans="1:21" ht="6" customHeight="1" x14ac:dyDescent="0.3">
      <c r="A2" s="280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507" t="s">
        <v>196</v>
      </c>
      <c r="C3" s="508"/>
      <c r="D3" s="508"/>
      <c r="E3" s="508"/>
      <c r="F3" s="508"/>
      <c r="G3" s="513"/>
      <c r="H3" s="507" t="s">
        <v>19</v>
      </c>
      <c r="I3" s="508"/>
      <c r="J3" s="508"/>
      <c r="K3" s="508"/>
      <c r="L3" s="508"/>
      <c r="M3" s="508"/>
      <c r="N3" s="24"/>
    </row>
    <row r="4" spans="1:21" ht="13.5" customHeight="1" x14ac:dyDescent="0.25">
      <c r="A4" s="229"/>
      <c r="B4" s="509" t="s">
        <v>177</v>
      </c>
      <c r="C4" s="510"/>
      <c r="D4" s="510"/>
      <c r="E4" s="510"/>
      <c r="F4" s="510"/>
      <c r="G4" s="514"/>
      <c r="H4" s="509" t="s">
        <v>5</v>
      </c>
      <c r="I4" s="510"/>
      <c r="J4" s="510"/>
      <c r="K4" s="510"/>
      <c r="L4" s="510"/>
      <c r="M4" s="510"/>
      <c r="N4" s="79"/>
    </row>
    <row r="5" spans="1:21" x14ac:dyDescent="0.2">
      <c r="A5" s="230"/>
      <c r="B5" s="511" t="s">
        <v>63</v>
      </c>
      <c r="C5" s="512"/>
      <c r="D5" s="512" t="s">
        <v>64</v>
      </c>
      <c r="E5" s="512"/>
      <c r="F5" s="512" t="s">
        <v>65</v>
      </c>
      <c r="G5" s="515"/>
      <c r="H5" s="511" t="s">
        <v>63</v>
      </c>
      <c r="I5" s="512"/>
      <c r="J5" s="512" t="s">
        <v>64</v>
      </c>
      <c r="K5" s="512"/>
      <c r="L5" s="512" t="s">
        <v>65</v>
      </c>
      <c r="M5" s="512"/>
      <c r="N5" s="91"/>
    </row>
    <row r="6" spans="1:21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91"/>
    </row>
    <row r="7" spans="1:21" x14ac:dyDescent="0.2">
      <c r="A7" s="505" t="s">
        <v>53</v>
      </c>
      <c r="B7" s="452">
        <f>F8</f>
        <v>5221.1289100000004</v>
      </c>
      <c r="C7" s="453"/>
      <c r="D7" s="453"/>
      <c r="E7" s="453"/>
      <c r="F7" s="453"/>
      <c r="G7" s="454"/>
      <c r="H7" s="452">
        <f>SUM(H8,J8,L8)</f>
        <v>4751111.7870000005</v>
      </c>
      <c r="I7" s="453"/>
      <c r="J7" s="453"/>
      <c r="K7" s="453"/>
      <c r="L7" s="453"/>
      <c r="M7" s="453"/>
      <c r="N7" s="80"/>
    </row>
    <row r="8" spans="1:21" x14ac:dyDescent="0.2">
      <c r="A8" s="506"/>
      <c r="B8" s="351">
        <f>SUM(B9:B16)</f>
        <v>5222.1342600000007</v>
      </c>
      <c r="C8" s="352">
        <v>0.24459780135574391</v>
      </c>
      <c r="D8" s="353">
        <f>SUM(D9:D16)</f>
        <v>5221.7448800000002</v>
      </c>
      <c r="E8" s="352">
        <v>0.24461901021084623</v>
      </c>
      <c r="F8" s="353">
        <f>SUM(F9:F16)</f>
        <v>5221.1289100000004</v>
      </c>
      <c r="G8" s="354">
        <v>0.24469275766260953</v>
      </c>
      <c r="H8" s="351">
        <f>SUM(H9:H16)</f>
        <v>1930486.2870000002</v>
      </c>
      <c r="I8" s="352">
        <v>0.29971403473003838</v>
      </c>
      <c r="J8" s="353">
        <f>SUM(J9:J16)</f>
        <v>1193912.7510000002</v>
      </c>
      <c r="K8" s="352">
        <v>0.2038215806341345</v>
      </c>
      <c r="L8" s="353">
        <f>SUM(L9:L16)</f>
        <v>1626712.7489999998</v>
      </c>
      <c r="M8" s="352">
        <v>0.27287585646741053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4003.413</v>
      </c>
      <c r="C10" s="225">
        <v>0.39834828386616095</v>
      </c>
      <c r="D10" s="191">
        <v>4003.413</v>
      </c>
      <c r="E10" s="225">
        <v>0.39834828386616095</v>
      </c>
      <c r="F10" s="191">
        <v>4003.413</v>
      </c>
      <c r="G10" s="226">
        <v>0.39834828386616095</v>
      </c>
      <c r="H10" s="188">
        <v>1442436.1540000001</v>
      </c>
      <c r="I10" s="225">
        <v>0.5175971099617529</v>
      </c>
      <c r="J10" s="191">
        <v>1057817.3890000002</v>
      </c>
      <c r="K10" s="225">
        <v>0.47981661108215529</v>
      </c>
      <c r="L10" s="191">
        <v>1254714.7919999997</v>
      </c>
      <c r="M10" s="225">
        <v>0.56385216706567931</v>
      </c>
      <c r="N10" s="83"/>
      <c r="O10" s="92"/>
    </row>
    <row r="11" spans="1:21" x14ac:dyDescent="0.2">
      <c r="A11" s="204" t="s">
        <v>21</v>
      </c>
      <c r="B11" s="188">
        <v>845</v>
      </c>
      <c r="C11" s="225">
        <v>0.61972863953061974</v>
      </c>
      <c r="D11" s="191">
        <v>845</v>
      </c>
      <c r="E11" s="225">
        <v>0.61972863953061974</v>
      </c>
      <c r="F11" s="191">
        <v>845</v>
      </c>
      <c r="G11" s="226">
        <v>0.61972863953061974</v>
      </c>
      <c r="H11" s="188">
        <v>403861.24</v>
      </c>
      <c r="I11" s="225">
        <v>0.65352937385116705</v>
      </c>
      <c r="J11" s="191">
        <v>51861.79</v>
      </c>
      <c r="K11" s="225">
        <v>0.2073130864807112</v>
      </c>
      <c r="L11" s="191">
        <v>304275.71999999997</v>
      </c>
      <c r="M11" s="225">
        <v>0.6187954627508383</v>
      </c>
      <c r="N11" s="83"/>
      <c r="O11" s="92"/>
    </row>
    <row r="12" spans="1:21" x14ac:dyDescent="0.2">
      <c r="A12" s="204" t="s">
        <v>22</v>
      </c>
      <c r="B12" s="188">
        <v>45.443000000000026</v>
      </c>
      <c r="C12" s="225">
        <v>4.6805074472216004E-2</v>
      </c>
      <c r="D12" s="191">
        <v>45.457000000000029</v>
      </c>
      <c r="E12" s="225">
        <v>4.6758042533494533E-2</v>
      </c>
      <c r="F12" s="191">
        <v>45.457000000000029</v>
      </c>
      <c r="G12" s="226">
        <v>4.6730019182571664E-2</v>
      </c>
      <c r="H12" s="188">
        <v>15693.505999999998</v>
      </c>
      <c r="I12" s="225">
        <v>4.7111021538447775E-2</v>
      </c>
      <c r="J12" s="191">
        <v>12249.69</v>
      </c>
      <c r="K12" s="225">
        <v>3.9199891220589193E-2</v>
      </c>
      <c r="L12" s="191">
        <v>10076.286999999997</v>
      </c>
      <c r="M12" s="225">
        <v>3.664367398590717E-2</v>
      </c>
      <c r="N12" s="83"/>
      <c r="O12" s="92"/>
    </row>
    <row r="13" spans="1:21" x14ac:dyDescent="0.2">
      <c r="A13" s="204" t="s">
        <v>43</v>
      </c>
      <c r="B13" s="188">
        <v>77.279640000000001</v>
      </c>
      <c r="C13" s="225">
        <v>7.0707140483692671E-2</v>
      </c>
      <c r="D13" s="191">
        <v>77.274640000000005</v>
      </c>
      <c r="E13" s="225">
        <v>7.0725537936005264E-2</v>
      </c>
      <c r="F13" s="191">
        <v>77.274640000000005</v>
      </c>
      <c r="G13" s="226">
        <v>7.0831857147166569E-2</v>
      </c>
      <c r="H13" s="188">
        <v>32759.844000000005</v>
      </c>
      <c r="I13" s="225">
        <v>0.17695763967201766</v>
      </c>
      <c r="J13" s="191">
        <v>32894.859000000004</v>
      </c>
      <c r="K13" s="225">
        <v>0.12576132955011662</v>
      </c>
      <c r="L13" s="191">
        <v>28449.828000000001</v>
      </c>
      <c r="M13" s="225">
        <v>0.165819107337601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86.8</v>
      </c>
      <c r="C15" s="225">
        <v>0.25573458285800477</v>
      </c>
      <c r="D15" s="191">
        <v>86.8</v>
      </c>
      <c r="E15" s="227">
        <v>0.25573458285800477</v>
      </c>
      <c r="F15" s="191">
        <v>86.8</v>
      </c>
      <c r="G15" s="228">
        <v>0.25573458285800477</v>
      </c>
      <c r="H15" s="188">
        <v>18399.261999999999</v>
      </c>
      <c r="I15" s="225">
        <v>0.31552205621075968</v>
      </c>
      <c r="J15" s="191">
        <v>19960.859999999997</v>
      </c>
      <c r="K15" s="227">
        <v>0.27500885990496315</v>
      </c>
      <c r="L15" s="191">
        <v>6637.1139999999987</v>
      </c>
      <c r="M15" s="227">
        <v>0.27939444724755519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164.19861999999983</v>
      </c>
      <c r="C16" s="225">
        <v>7.9262389014646328E-2</v>
      </c>
      <c r="D16" s="189">
        <v>163.80023999999995</v>
      </c>
      <c r="E16" s="227">
        <v>7.9236997017413449E-2</v>
      </c>
      <c r="F16" s="189">
        <v>163.18426999999997</v>
      </c>
      <c r="G16" s="228">
        <v>7.9241618601976038E-2</v>
      </c>
      <c r="H16" s="188">
        <v>17336.281000000043</v>
      </c>
      <c r="I16" s="225">
        <v>7.3727452830728471E-2</v>
      </c>
      <c r="J16" s="189">
        <v>19128.163000000008</v>
      </c>
      <c r="K16" s="227">
        <v>7.6249363557630429E-2</v>
      </c>
      <c r="L16" s="189">
        <v>22559.008000000045</v>
      </c>
      <c r="M16" s="227">
        <v>7.0786985509034811E-2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84"/>
      <c r="O17" s="76"/>
    </row>
    <row r="18" spans="1:20" x14ac:dyDescent="0.2">
      <c r="A18" s="234"/>
      <c r="B18" s="507" t="s">
        <v>242</v>
      </c>
      <c r="C18" s="508"/>
      <c r="D18" s="508"/>
      <c r="E18" s="508"/>
      <c r="F18" s="508"/>
      <c r="G18" s="508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9" t="s">
        <v>5</v>
      </c>
      <c r="C19" s="510"/>
      <c r="D19" s="510"/>
      <c r="E19" s="510"/>
      <c r="F19" s="510"/>
      <c r="G19" s="510"/>
      <c r="H19" s="85" t="str">
        <f>A24</f>
        <v>VO z vvn</v>
      </c>
      <c r="I19" s="93">
        <f>(B24+D24+F24)/'6.1, 6.2'!B25</f>
        <v>0.24262845937807984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11" t="s">
        <v>63</v>
      </c>
      <c r="C20" s="512"/>
      <c r="D20" s="512" t="s">
        <v>64</v>
      </c>
      <c r="E20" s="512"/>
      <c r="F20" s="512" t="s">
        <v>65</v>
      </c>
      <c r="G20" s="512"/>
      <c r="H20" s="85" t="str">
        <f>A25</f>
        <v>VO z vn</v>
      </c>
      <c r="I20" s="93">
        <f>(B25+D25+F25)/'6.1, 6.2'!C25</f>
        <v>7.1393621915403563E-2</v>
      </c>
      <c r="J20" s="94" t="str">
        <f t="shared" ref="J20:J26" si="1">A10</f>
        <v>PE</v>
      </c>
      <c r="K20" s="83">
        <f t="shared" si="0"/>
        <v>3754968.335</v>
      </c>
      <c r="L20" s="94" t="str">
        <f t="shared" ref="L20:L26" si="2">A10</f>
        <v>PE</v>
      </c>
      <c r="M20" s="92">
        <f>K20/'6.1, 6.2'!C5</f>
        <v>0.52031821375576082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7.2355635940004825E-2</v>
      </c>
      <c r="J21" s="94" t="str">
        <f t="shared" si="1"/>
        <v>PPE</v>
      </c>
      <c r="K21" s="83">
        <f t="shared" si="0"/>
        <v>759998.75</v>
      </c>
      <c r="L21" s="94" t="str">
        <f t="shared" si="2"/>
        <v>PPE</v>
      </c>
      <c r="M21" s="92">
        <f>K21/'6.1, 6.2'!D5</f>
        <v>0.55888268196356583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502" t="s">
        <v>53</v>
      </c>
      <c r="B22" s="504">
        <f>SUM(B23,D23,F23)</f>
        <v>1286936.284</v>
      </c>
      <c r="C22" s="504"/>
      <c r="D22" s="504"/>
      <c r="E22" s="504"/>
      <c r="F22" s="504"/>
      <c r="G22" s="504"/>
      <c r="H22" s="85" t="str">
        <f>A27</f>
        <v>MOO</v>
      </c>
      <c r="I22" s="93">
        <f>(B27+D27+F27)/'6.1, 6.2'!E25</f>
        <v>6.8946325602256595E-2</v>
      </c>
      <c r="J22" s="94" t="str">
        <f t="shared" si="1"/>
        <v>PSE</v>
      </c>
      <c r="K22" s="83">
        <f t="shared" si="0"/>
        <v>38019.482999999993</v>
      </c>
      <c r="L22" s="94" t="str">
        <f t="shared" si="2"/>
        <v>PSE</v>
      </c>
      <c r="M22" s="92">
        <f>K22/'6.1, 6.2'!E5</f>
        <v>4.1299007221694523E-2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503"/>
      <c r="B23" s="351">
        <f>SUM(B24:B27)</f>
        <v>444513.73200000002</v>
      </c>
      <c r="C23" s="355">
        <v>9.5607349701885974E-2</v>
      </c>
      <c r="D23" s="353">
        <f>SUM(D24:D27)</f>
        <v>430351.34400000004</v>
      </c>
      <c r="E23" s="355">
        <v>9.5935192402672884E-2</v>
      </c>
      <c r="F23" s="353">
        <f>SUM(F24:F27)</f>
        <v>412071.20799999998</v>
      </c>
      <c r="G23" s="355">
        <v>9.7905009389931755E-2</v>
      </c>
      <c r="H23" s="75"/>
      <c r="I23" s="75"/>
      <c r="J23" s="94" t="str">
        <f t="shared" si="1"/>
        <v>VE</v>
      </c>
      <c r="K23" s="83">
        <f t="shared" si="0"/>
        <v>94104.531000000017</v>
      </c>
      <c r="L23" s="94" t="str">
        <f t="shared" si="2"/>
        <v>VE</v>
      </c>
      <c r="M23" s="92">
        <f>K23/'6.1, 6.2'!F5</f>
        <v>0.15220733600477507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157325</v>
      </c>
      <c r="C24" s="225">
        <v>0.245079743932583</v>
      </c>
      <c r="D24" s="189">
        <v>161340.05900000001</v>
      </c>
      <c r="E24" s="225">
        <v>0.23407583367708407</v>
      </c>
      <c r="F24" s="189">
        <v>165743.636</v>
      </c>
      <c r="G24" s="225">
        <v>0.24912389831322246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137178.02000000002</v>
      </c>
      <c r="C25" s="225">
        <v>7.2576156002230427E-2</v>
      </c>
      <c r="D25" s="191">
        <v>138397.90600000002</v>
      </c>
      <c r="E25" s="225">
        <v>7.153083767144236E-2</v>
      </c>
      <c r="F25" s="191">
        <v>140146.47700000001</v>
      </c>
      <c r="G25" s="225">
        <v>7.0142082252309834E-2</v>
      </c>
      <c r="H25" s="75"/>
      <c r="I25" s="75"/>
      <c r="J25" s="94" t="str">
        <f t="shared" si="1"/>
        <v>VTE</v>
      </c>
      <c r="K25" s="83">
        <f t="shared" si="0"/>
        <v>44997.235999999997</v>
      </c>
      <c r="L25" s="94" t="str">
        <f t="shared" si="2"/>
        <v>VTE</v>
      </c>
      <c r="M25" s="92">
        <f>K25/'6.1, 6.2'!H5</f>
        <v>0.29095861310830184</v>
      </c>
      <c r="N25" s="85"/>
      <c r="O25" s="93"/>
    </row>
    <row r="26" spans="1:20" x14ac:dyDescent="0.2">
      <c r="A26" s="178" t="s">
        <v>138</v>
      </c>
      <c r="B26" s="188">
        <v>45555.67</v>
      </c>
      <c r="C26" s="225">
        <v>7.278610899847987E-2</v>
      </c>
      <c r="D26" s="191">
        <v>41904.387000000002</v>
      </c>
      <c r="E26" s="227">
        <v>7.1397001961368944E-2</v>
      </c>
      <c r="F26" s="191">
        <v>37783.044000000002</v>
      </c>
      <c r="G26" s="227">
        <v>7.2921544893862905E-2</v>
      </c>
      <c r="H26" s="75"/>
      <c r="I26" s="75"/>
      <c r="J26" s="94" t="str">
        <f t="shared" si="1"/>
        <v>FVE</v>
      </c>
      <c r="K26" s="83">
        <f t="shared" si="0"/>
        <v>59023.452000000092</v>
      </c>
      <c r="L26" s="94" t="str">
        <f t="shared" si="2"/>
        <v>FVE</v>
      </c>
      <c r="M26" s="92">
        <f>K26/'6.1, 6.2'!I5</f>
        <v>7.3349123217507126E-2</v>
      </c>
      <c r="N26" s="85"/>
      <c r="O26" s="93"/>
    </row>
    <row r="27" spans="1:20" x14ac:dyDescent="0.2">
      <c r="A27" s="178" t="s">
        <v>136</v>
      </c>
      <c r="B27" s="188">
        <v>104455.042</v>
      </c>
      <c r="C27" s="225">
        <v>7.0037093604342016E-2</v>
      </c>
      <c r="D27" s="189">
        <v>88708.991999999998</v>
      </c>
      <c r="E27" s="227">
        <v>6.9582810130714864E-2</v>
      </c>
      <c r="F27" s="189">
        <v>68398.051000000007</v>
      </c>
      <c r="G27" s="227">
        <v>6.6573146429561705E-2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0.39834828386616095</v>
      </c>
      <c r="J32" s="94" t="str">
        <f t="shared" si="5"/>
        <v>PE</v>
      </c>
      <c r="K32" s="77">
        <f t="shared" si="6"/>
        <v>1442436.1540000001</v>
      </c>
      <c r="L32" s="77">
        <f t="shared" si="7"/>
        <v>1057817.3890000002</v>
      </c>
      <c r="M32" s="77">
        <f t="shared" si="8"/>
        <v>1254714.7919999997</v>
      </c>
    </row>
    <row r="33" spans="8:13" x14ac:dyDescent="0.2">
      <c r="H33" s="94" t="str">
        <f t="shared" si="3"/>
        <v>PPE</v>
      </c>
      <c r="I33" s="95">
        <f t="shared" si="4"/>
        <v>0.61972863953061974</v>
      </c>
      <c r="J33" s="94" t="str">
        <f t="shared" si="5"/>
        <v>PPE</v>
      </c>
      <c r="K33" s="77">
        <f t="shared" si="6"/>
        <v>403861.24</v>
      </c>
      <c r="L33" s="77">
        <f t="shared" si="7"/>
        <v>51861.79</v>
      </c>
      <c r="M33" s="77">
        <f t="shared" si="8"/>
        <v>304275.71999999997</v>
      </c>
    </row>
    <row r="34" spans="8:13" ht="13.5" customHeight="1" x14ac:dyDescent="0.2">
      <c r="H34" s="94" t="str">
        <f t="shared" si="3"/>
        <v>PSE</v>
      </c>
      <c r="I34" s="95">
        <f t="shared" si="4"/>
        <v>4.6730019182571664E-2</v>
      </c>
      <c r="J34" s="94" t="str">
        <f t="shared" si="5"/>
        <v>PSE</v>
      </c>
      <c r="K34" s="77">
        <f t="shared" si="6"/>
        <v>15693.505999999998</v>
      </c>
      <c r="L34" s="77">
        <f t="shared" si="7"/>
        <v>12249.69</v>
      </c>
      <c r="M34" s="77">
        <f t="shared" si="8"/>
        <v>10076.286999999997</v>
      </c>
    </row>
    <row r="35" spans="8:13" ht="12.75" customHeight="1" x14ac:dyDescent="0.2">
      <c r="H35" s="94" t="str">
        <f t="shared" si="3"/>
        <v>VE</v>
      </c>
      <c r="I35" s="95">
        <f t="shared" si="4"/>
        <v>7.0831857147166569E-2</v>
      </c>
      <c r="J35" s="94" t="str">
        <f t="shared" si="5"/>
        <v>VE</v>
      </c>
      <c r="K35" s="77">
        <f t="shared" si="6"/>
        <v>32759.844000000005</v>
      </c>
      <c r="L35" s="77">
        <f t="shared" si="7"/>
        <v>32894.859000000004</v>
      </c>
      <c r="M35" s="77">
        <f t="shared" si="8"/>
        <v>28449.828000000001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0.25573458285800477</v>
      </c>
      <c r="J37" s="94" t="str">
        <f t="shared" si="5"/>
        <v>VTE</v>
      </c>
      <c r="K37" s="77">
        <f t="shared" si="6"/>
        <v>18399.261999999999</v>
      </c>
      <c r="L37" s="77">
        <f t="shared" si="7"/>
        <v>19960.859999999997</v>
      </c>
      <c r="M37" s="77">
        <f t="shared" si="8"/>
        <v>6637.1139999999987</v>
      </c>
    </row>
    <row r="38" spans="8:13" ht="12.75" customHeight="1" x14ac:dyDescent="0.2">
      <c r="H38" s="94" t="str">
        <f t="shared" si="3"/>
        <v>FVE</v>
      </c>
      <c r="I38" s="95">
        <f t="shared" si="4"/>
        <v>7.9241618601976038E-2</v>
      </c>
      <c r="J38" s="94" t="str">
        <f t="shared" si="5"/>
        <v>FVE</v>
      </c>
      <c r="K38" s="77">
        <f t="shared" si="6"/>
        <v>17336.281000000043</v>
      </c>
      <c r="L38" s="77">
        <f t="shared" si="7"/>
        <v>19128.163000000008</v>
      </c>
      <c r="M38" s="77">
        <f t="shared" si="8"/>
        <v>22559.008000000045</v>
      </c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II. čtvrtletí 2021</v>
      </c>
      <c r="N1" s="98"/>
      <c r="O1" s="98"/>
      <c r="P1" s="99"/>
    </row>
    <row r="2" spans="1:21" ht="6" customHeight="1" x14ac:dyDescent="0.3">
      <c r="A2" s="280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98"/>
      <c r="O2" s="98"/>
      <c r="P2" s="99"/>
    </row>
    <row r="3" spans="1:21" x14ac:dyDescent="0.2">
      <c r="A3" s="229"/>
      <c r="B3" s="507" t="s">
        <v>196</v>
      </c>
      <c r="C3" s="508"/>
      <c r="D3" s="508"/>
      <c r="E3" s="508"/>
      <c r="F3" s="508"/>
      <c r="G3" s="513"/>
      <c r="H3" s="507" t="s">
        <v>19</v>
      </c>
      <c r="I3" s="508"/>
      <c r="J3" s="508"/>
      <c r="K3" s="508"/>
      <c r="L3" s="508"/>
      <c r="M3" s="508"/>
      <c r="N3" s="68"/>
      <c r="O3" s="99"/>
      <c r="P3" s="99"/>
    </row>
    <row r="4" spans="1:21" ht="13.5" customHeight="1" x14ac:dyDescent="0.25">
      <c r="A4" s="229"/>
      <c r="B4" s="509" t="s">
        <v>177</v>
      </c>
      <c r="C4" s="510"/>
      <c r="D4" s="510"/>
      <c r="E4" s="510"/>
      <c r="F4" s="510"/>
      <c r="G4" s="514"/>
      <c r="H4" s="509" t="s">
        <v>5</v>
      </c>
      <c r="I4" s="510"/>
      <c r="J4" s="510"/>
      <c r="K4" s="510"/>
      <c r="L4" s="510"/>
      <c r="M4" s="510"/>
      <c r="N4" s="68"/>
      <c r="O4" s="99"/>
      <c r="P4" s="99"/>
    </row>
    <row r="5" spans="1:21" x14ac:dyDescent="0.2">
      <c r="A5" s="230"/>
      <c r="B5" s="511" t="s">
        <v>63</v>
      </c>
      <c r="C5" s="512"/>
      <c r="D5" s="512" t="s">
        <v>64</v>
      </c>
      <c r="E5" s="512"/>
      <c r="F5" s="512" t="s">
        <v>65</v>
      </c>
      <c r="G5" s="515"/>
      <c r="H5" s="511" t="s">
        <v>63</v>
      </c>
      <c r="I5" s="512"/>
      <c r="J5" s="512" t="s">
        <v>64</v>
      </c>
      <c r="K5" s="512"/>
      <c r="L5" s="512" t="s">
        <v>65</v>
      </c>
      <c r="M5" s="512"/>
      <c r="N5" s="68"/>
      <c r="O5" s="99"/>
      <c r="P5" s="99"/>
    </row>
    <row r="6" spans="1:21" x14ac:dyDescent="0.2">
      <c r="A6" s="230"/>
      <c r="B6" s="231" t="s">
        <v>218</v>
      </c>
      <c r="C6" s="232" t="s">
        <v>217</v>
      </c>
      <c r="D6" s="232" t="s">
        <v>218</v>
      </c>
      <c r="E6" s="232" t="s">
        <v>217</v>
      </c>
      <c r="F6" s="232" t="s">
        <v>218</v>
      </c>
      <c r="G6" s="233" t="s">
        <v>217</v>
      </c>
      <c r="H6" s="231" t="s">
        <v>218</v>
      </c>
      <c r="I6" s="232" t="s">
        <v>217</v>
      </c>
      <c r="J6" s="232" t="s">
        <v>218</v>
      </c>
      <c r="K6" s="232" t="s">
        <v>217</v>
      </c>
      <c r="L6" s="232" t="s">
        <v>218</v>
      </c>
      <c r="M6" s="232" t="s">
        <v>217</v>
      </c>
      <c r="N6" s="68"/>
      <c r="O6" s="99"/>
      <c r="P6" s="99"/>
    </row>
    <row r="7" spans="1:21" x14ac:dyDescent="0.2">
      <c r="A7" s="505" t="s">
        <v>53</v>
      </c>
      <c r="B7" s="452">
        <f>F8</f>
        <v>328.98146000000054</v>
      </c>
      <c r="C7" s="453"/>
      <c r="D7" s="453"/>
      <c r="E7" s="453"/>
      <c r="F7" s="453"/>
      <c r="G7" s="454"/>
      <c r="H7" s="452">
        <f>SUM(H8,J8,L8)</f>
        <v>170700.962</v>
      </c>
      <c r="I7" s="453"/>
      <c r="J7" s="453"/>
      <c r="K7" s="453"/>
      <c r="L7" s="453"/>
      <c r="M7" s="453"/>
      <c r="N7" s="68"/>
      <c r="O7" s="99"/>
      <c r="P7" s="99"/>
    </row>
    <row r="8" spans="1:21" x14ac:dyDescent="0.2">
      <c r="A8" s="506"/>
      <c r="B8" s="351">
        <f>SUM(B9:B16)</f>
        <v>329.94619000000057</v>
      </c>
      <c r="C8" s="352">
        <v>1.5454239324690337E-2</v>
      </c>
      <c r="D8" s="353">
        <f>SUM(D9:D16)</f>
        <v>329.59508000000051</v>
      </c>
      <c r="E8" s="352">
        <v>1.5440283677735861E-2</v>
      </c>
      <c r="F8" s="353">
        <f>SUM(F9:F16)</f>
        <v>328.98146000000054</v>
      </c>
      <c r="G8" s="354">
        <v>1.5418002898394555E-2</v>
      </c>
      <c r="H8" s="351">
        <f>SUM(H9:H16)</f>
        <v>58356.741000000002</v>
      </c>
      <c r="I8" s="352">
        <v>9.0600665835270204E-3</v>
      </c>
      <c r="J8" s="353">
        <f>SUM(J9:J16)</f>
        <v>57426.016999999985</v>
      </c>
      <c r="K8" s="352">
        <v>9.8036155026060799E-3</v>
      </c>
      <c r="L8" s="353">
        <f>SUM(L9:L16)</f>
        <v>54918.204000000012</v>
      </c>
      <c r="M8" s="352">
        <v>9.2123529254715241E-3</v>
      </c>
      <c r="N8" s="68"/>
      <c r="O8" s="99"/>
      <c r="P8" s="99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97"/>
      <c r="O9" s="100"/>
      <c r="P9" s="99"/>
    </row>
    <row r="10" spans="1:21" x14ac:dyDescent="0.2">
      <c r="A10" s="204" t="s">
        <v>20</v>
      </c>
      <c r="B10" s="188">
        <v>132.54200000000003</v>
      </c>
      <c r="C10" s="225">
        <v>1.3188216714135842E-2</v>
      </c>
      <c r="D10" s="191">
        <v>132.54200000000003</v>
      </c>
      <c r="E10" s="225">
        <v>1.3188216714135842E-2</v>
      </c>
      <c r="F10" s="191">
        <v>132.54200000000003</v>
      </c>
      <c r="G10" s="226">
        <v>1.3188216714135842E-2</v>
      </c>
      <c r="H10" s="188">
        <v>24845.903000000002</v>
      </c>
      <c r="I10" s="225">
        <v>8.9155887777269665E-3</v>
      </c>
      <c r="J10" s="191">
        <v>21487.721999999998</v>
      </c>
      <c r="K10" s="225">
        <v>9.7466406367757944E-3</v>
      </c>
      <c r="L10" s="191">
        <v>17641.385999999999</v>
      </c>
      <c r="M10" s="225">
        <v>7.9278046210697253E-3</v>
      </c>
      <c r="N10" s="97"/>
      <c r="O10" s="100"/>
      <c r="P10" s="99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97"/>
      <c r="O11" s="100"/>
      <c r="P11" s="99"/>
    </row>
    <row r="12" spans="1:21" x14ac:dyDescent="0.2">
      <c r="A12" s="204" t="s">
        <v>22</v>
      </c>
      <c r="B12" s="188">
        <v>32.703999999999986</v>
      </c>
      <c r="C12" s="225">
        <v>3.3684245220151635E-2</v>
      </c>
      <c r="D12" s="191">
        <v>32.703999999999986</v>
      </c>
      <c r="E12" s="225">
        <v>3.3640033944505876E-2</v>
      </c>
      <c r="F12" s="191">
        <v>32.703999999999994</v>
      </c>
      <c r="G12" s="226">
        <v>3.3619872568511393E-2</v>
      </c>
      <c r="H12" s="188">
        <v>11057.659000000003</v>
      </c>
      <c r="I12" s="225">
        <v>3.3194469821709129E-2</v>
      </c>
      <c r="J12" s="191">
        <v>12019.616999999998</v>
      </c>
      <c r="K12" s="225">
        <v>3.8463641031988932E-2</v>
      </c>
      <c r="L12" s="191">
        <v>8699.0049999999992</v>
      </c>
      <c r="M12" s="225">
        <v>3.1635016273531755E-2</v>
      </c>
      <c r="N12" s="97"/>
      <c r="O12" s="100"/>
      <c r="P12" s="99"/>
    </row>
    <row r="13" spans="1:21" x14ac:dyDescent="0.2">
      <c r="A13" s="204" t="s">
        <v>43</v>
      </c>
      <c r="B13" s="188">
        <v>7.5495000000000001</v>
      </c>
      <c r="C13" s="225">
        <v>6.9074281024295381E-3</v>
      </c>
      <c r="D13" s="191">
        <v>7.5495000000000001</v>
      </c>
      <c r="E13" s="225">
        <v>6.9096724183751838E-3</v>
      </c>
      <c r="F13" s="191">
        <v>7.5344999999999995</v>
      </c>
      <c r="G13" s="226">
        <v>6.906310112545673E-3</v>
      </c>
      <c r="H13" s="188">
        <v>3880.1259999999997</v>
      </c>
      <c r="I13" s="225">
        <v>2.0959133339890967E-2</v>
      </c>
      <c r="J13" s="191">
        <v>3864.1239999999993</v>
      </c>
      <c r="K13" s="225">
        <v>1.4773049241114384E-2</v>
      </c>
      <c r="L13" s="191">
        <v>2146.92</v>
      </c>
      <c r="M13" s="225">
        <v>1.2513269251583607E-2</v>
      </c>
      <c r="N13" s="97"/>
      <c r="O13" s="100"/>
      <c r="P13" s="99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97"/>
      <c r="O14" s="100"/>
      <c r="P14" s="68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0.22500000000000001</v>
      </c>
      <c r="C15" s="225">
        <v>6.6290646478169436E-4</v>
      </c>
      <c r="D15" s="191">
        <v>0.22500000000000001</v>
      </c>
      <c r="E15" s="227">
        <v>6.6290646478169436E-4</v>
      </c>
      <c r="F15" s="191">
        <v>0.22500000000000001</v>
      </c>
      <c r="G15" s="228">
        <v>6.6290646478169436E-4</v>
      </c>
      <c r="H15" s="188">
        <v>15.765000000000001</v>
      </c>
      <c r="I15" s="225">
        <v>2.7034808331783235E-4</v>
      </c>
      <c r="J15" s="191">
        <v>20.728000000000002</v>
      </c>
      <c r="K15" s="227">
        <v>2.8557805866631387E-4</v>
      </c>
      <c r="L15" s="191">
        <v>3.6970000000000001</v>
      </c>
      <c r="M15" s="227">
        <v>1.5562807441219358E-4</v>
      </c>
      <c r="N15" s="97"/>
      <c r="O15" s="100"/>
      <c r="P15" s="68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156.92569000000054</v>
      </c>
      <c r="C16" s="225">
        <v>7.5751581147100081E-2</v>
      </c>
      <c r="D16" s="189">
        <v>156.57458000000051</v>
      </c>
      <c r="E16" s="227">
        <v>7.5741644386252471E-2</v>
      </c>
      <c r="F16" s="189">
        <v>155.97596000000047</v>
      </c>
      <c r="G16" s="228">
        <v>7.5741292548583944E-2</v>
      </c>
      <c r="H16" s="188">
        <v>18557.288</v>
      </c>
      <c r="I16" s="225">
        <v>7.8920131468002863E-2</v>
      </c>
      <c r="J16" s="189">
        <v>20033.825999999994</v>
      </c>
      <c r="K16" s="227">
        <v>7.9859549614059014E-2</v>
      </c>
      <c r="L16" s="189">
        <v>26427.196000000022</v>
      </c>
      <c r="M16" s="227">
        <v>8.2924813905665556E-2</v>
      </c>
      <c r="N16" s="97"/>
      <c r="O16" s="100"/>
      <c r="P16" s="68"/>
      <c r="Q16" s="78"/>
      <c r="R16" s="55"/>
      <c r="S16" s="55"/>
      <c r="T16" s="55"/>
      <c r="U16" s="55"/>
    </row>
    <row r="17" spans="1:20" x14ac:dyDescent="0.2">
      <c r="A17" s="256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412</v>
      </c>
      <c r="N17" s="101"/>
      <c r="O17" s="99"/>
      <c r="P17" s="99"/>
    </row>
    <row r="18" spans="1:20" x14ac:dyDescent="0.2">
      <c r="A18" s="234"/>
      <c r="B18" s="507" t="s">
        <v>242</v>
      </c>
      <c r="C18" s="508"/>
      <c r="D18" s="508"/>
      <c r="E18" s="508"/>
      <c r="F18" s="508"/>
      <c r="G18" s="508"/>
      <c r="H18" s="22"/>
      <c r="I18" s="22"/>
      <c r="J18" s="22"/>
      <c r="K18" s="22"/>
      <c r="L18" s="22"/>
      <c r="M18" s="22"/>
      <c r="N18" s="102"/>
      <c r="O18" s="98"/>
      <c r="P18" s="104"/>
      <c r="Q18" s="78"/>
      <c r="R18" s="23"/>
      <c r="S18" s="23"/>
      <c r="T18" s="23"/>
    </row>
    <row r="19" spans="1:20" x14ac:dyDescent="0.2">
      <c r="A19" s="235"/>
      <c r="B19" s="509" t="s">
        <v>5</v>
      </c>
      <c r="C19" s="510"/>
      <c r="D19" s="510"/>
      <c r="E19" s="510"/>
      <c r="F19" s="510"/>
      <c r="G19" s="510"/>
      <c r="H19" s="85" t="str">
        <f>A24</f>
        <v>VO z vvn</v>
      </c>
      <c r="I19" s="93">
        <f>(B24+D24+F24)/'6.1, 6.2'!B25</f>
        <v>7.6485542848417673E-2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102"/>
      <c r="O19" s="98"/>
      <c r="P19" s="104"/>
      <c r="Q19" s="78"/>
      <c r="R19" s="23"/>
      <c r="S19" s="23"/>
      <c r="T19" s="23"/>
    </row>
    <row r="20" spans="1:20" x14ac:dyDescent="0.2">
      <c r="A20" s="236"/>
      <c r="B20" s="511" t="s">
        <v>63</v>
      </c>
      <c r="C20" s="512"/>
      <c r="D20" s="512" t="s">
        <v>64</v>
      </c>
      <c r="E20" s="512"/>
      <c r="F20" s="512" t="s">
        <v>65</v>
      </c>
      <c r="G20" s="512"/>
      <c r="H20" s="85" t="str">
        <f>A25</f>
        <v>VO z vn</v>
      </c>
      <c r="I20" s="93">
        <f>(B25+D25+F25)/'6.1, 6.2'!C25</f>
        <v>4.4120598888197096E-2</v>
      </c>
      <c r="J20" s="94" t="str">
        <f t="shared" ref="J20:J26" si="1">A10</f>
        <v>PE</v>
      </c>
      <c r="K20" s="83">
        <f t="shared" si="0"/>
        <v>63975.010999999999</v>
      </c>
      <c r="L20" s="94" t="str">
        <f t="shared" ref="L20:L26" si="2">A10</f>
        <v>PE</v>
      </c>
      <c r="M20" s="92">
        <f>K20/'6.1, 6.2'!C5</f>
        <v>8.8648852610164943E-3</v>
      </c>
      <c r="N20" s="102"/>
      <c r="O20" s="98"/>
      <c r="P20" s="104"/>
      <c r="Q20" s="78"/>
      <c r="R20" s="82"/>
      <c r="S20" s="82"/>
      <c r="T20" s="82"/>
    </row>
    <row r="21" spans="1:20" x14ac:dyDescent="0.2">
      <c r="A21" s="237"/>
      <c r="B21" s="231" t="s">
        <v>218</v>
      </c>
      <c r="C21" s="232" t="s">
        <v>217</v>
      </c>
      <c r="D21" s="232" t="s">
        <v>218</v>
      </c>
      <c r="E21" s="232" t="s">
        <v>217</v>
      </c>
      <c r="F21" s="232" t="s">
        <v>218</v>
      </c>
      <c r="G21" s="232" t="s">
        <v>217</v>
      </c>
      <c r="H21" s="85" t="str">
        <f>A26</f>
        <v>MOP</v>
      </c>
      <c r="I21" s="93">
        <f>(B26+D26+F26)/'6.1, 6.2'!D25</f>
        <v>5.2541257357101856E-2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102"/>
      <c r="O21" s="98"/>
      <c r="P21" s="104"/>
      <c r="Q21" s="78"/>
      <c r="R21" s="23"/>
      <c r="S21" s="23"/>
      <c r="T21" s="23"/>
    </row>
    <row r="22" spans="1:20" x14ac:dyDescent="0.2">
      <c r="A22" s="502" t="s">
        <v>53</v>
      </c>
      <c r="B22" s="504">
        <f>SUM(B23,D23,F23)</f>
        <v>723188.21240917849</v>
      </c>
      <c r="C22" s="504"/>
      <c r="D22" s="504"/>
      <c r="E22" s="504"/>
      <c r="F22" s="504"/>
      <c r="G22" s="504"/>
      <c r="H22" s="85" t="str">
        <f>A27</f>
        <v>MOO</v>
      </c>
      <c r="I22" s="93">
        <f>(B27+D27+F27)/'6.1, 6.2'!E25</f>
        <v>5.8683058628813595E-2</v>
      </c>
      <c r="J22" s="94" t="str">
        <f t="shared" si="1"/>
        <v>PSE</v>
      </c>
      <c r="K22" s="83">
        <f t="shared" si="0"/>
        <v>31776.281000000003</v>
      </c>
      <c r="L22" s="94" t="str">
        <f t="shared" si="2"/>
        <v>PSE</v>
      </c>
      <c r="M22" s="92">
        <f>K22/'6.1, 6.2'!E5</f>
        <v>3.4517272591465663E-2</v>
      </c>
      <c r="N22" s="102"/>
      <c r="O22" s="98"/>
      <c r="P22" s="104"/>
      <c r="Q22" s="78"/>
      <c r="R22" s="23"/>
      <c r="S22" s="23"/>
      <c r="T22" s="23"/>
    </row>
    <row r="23" spans="1:20" x14ac:dyDescent="0.2">
      <c r="A23" s="503"/>
      <c r="B23" s="351">
        <f>SUM(B24:B27)</f>
        <v>248671.91028182264</v>
      </c>
      <c r="C23" s="355">
        <v>5.3485101979594704E-2</v>
      </c>
      <c r="D23" s="353">
        <f>SUM(D24:D27)</f>
        <v>241473.78211884224</v>
      </c>
      <c r="E23" s="355">
        <v>5.3830048565555864E-2</v>
      </c>
      <c r="F23" s="353">
        <f>SUM(F24:F27)</f>
        <v>233042.52000851353</v>
      </c>
      <c r="G23" s="355">
        <v>5.5369144135124518E-2</v>
      </c>
      <c r="H23" s="75"/>
      <c r="I23" s="75"/>
      <c r="J23" s="94" t="str">
        <f t="shared" si="1"/>
        <v>VE</v>
      </c>
      <c r="K23" s="83">
        <f t="shared" si="0"/>
        <v>9891.1699999999983</v>
      </c>
      <c r="L23" s="94" t="str">
        <f t="shared" si="2"/>
        <v>VE</v>
      </c>
      <c r="M23" s="92">
        <f>K23/'6.1, 6.2'!F5</f>
        <v>1.5998258741338929E-2</v>
      </c>
      <c r="N23" s="102"/>
      <c r="O23" s="98"/>
      <c r="P23" s="104"/>
      <c r="Q23" s="78"/>
      <c r="R23" s="81"/>
      <c r="S23" s="82"/>
      <c r="T23" s="82"/>
    </row>
    <row r="24" spans="1:20" x14ac:dyDescent="0.2">
      <c r="A24" s="178" t="s">
        <v>8</v>
      </c>
      <c r="B24" s="188">
        <v>46739.879547727003</v>
      </c>
      <c r="C24" s="225">
        <v>7.2811045358313731E-2</v>
      </c>
      <c r="D24" s="189">
        <v>50551.726142127707</v>
      </c>
      <c r="E24" s="225">
        <v>7.334159609135997E-2</v>
      </c>
      <c r="F24" s="189">
        <v>55412.088231864502</v>
      </c>
      <c r="G24" s="225">
        <v>8.3288117523850638E-2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102"/>
      <c r="O24" s="103"/>
      <c r="P24" s="99"/>
      <c r="T24" s="76"/>
    </row>
    <row r="25" spans="1:20" x14ac:dyDescent="0.2">
      <c r="A25" s="178" t="s">
        <v>9</v>
      </c>
      <c r="B25" s="188">
        <v>83116.071290745516</v>
      </c>
      <c r="C25" s="225">
        <v>4.3973844762372649E-2</v>
      </c>
      <c r="D25" s="191">
        <v>85803.29365526991</v>
      </c>
      <c r="E25" s="225">
        <v>4.4347357900994623E-2</v>
      </c>
      <c r="F25" s="191">
        <v>87993.240123024501</v>
      </c>
      <c r="G25" s="225">
        <v>4.4039844728715041E-2</v>
      </c>
      <c r="H25" s="75"/>
      <c r="I25" s="75"/>
      <c r="J25" s="94" t="str">
        <f t="shared" si="1"/>
        <v>VTE</v>
      </c>
      <c r="K25" s="83">
        <f t="shared" si="0"/>
        <v>40.190000000000005</v>
      </c>
      <c r="L25" s="94" t="str">
        <f t="shared" si="2"/>
        <v>VTE</v>
      </c>
      <c r="M25" s="92">
        <f>K25/'6.1, 6.2'!H5</f>
        <v>2.598743322994918E-4</v>
      </c>
      <c r="N25" s="102"/>
      <c r="O25" s="103"/>
      <c r="P25" s="99"/>
    </row>
    <row r="26" spans="1:20" x14ac:dyDescent="0.2">
      <c r="A26" s="178" t="s">
        <v>138</v>
      </c>
      <c r="B26" s="188">
        <v>31976.21056412952</v>
      </c>
      <c r="C26" s="225">
        <v>5.1089665621844103E-2</v>
      </c>
      <c r="D26" s="191">
        <v>31706.37743777761</v>
      </c>
      <c r="E26" s="227">
        <v>5.4021558461478311E-2</v>
      </c>
      <c r="F26" s="191">
        <v>27263.05730067581</v>
      </c>
      <c r="G26" s="227">
        <v>5.2617895394960451E-2</v>
      </c>
      <c r="H26" s="75"/>
      <c r="I26" s="75"/>
      <c r="J26" s="94" t="str">
        <f t="shared" si="1"/>
        <v>FVE</v>
      </c>
      <c r="K26" s="83">
        <f t="shared" si="0"/>
        <v>65018.310000000012</v>
      </c>
      <c r="L26" s="94" t="str">
        <f t="shared" si="2"/>
        <v>FVE</v>
      </c>
      <c r="M26" s="92">
        <f>K26/'6.1, 6.2'!I5</f>
        <v>8.0799002260729669E-2</v>
      </c>
      <c r="N26" s="102"/>
      <c r="O26" s="103"/>
      <c r="P26" s="99"/>
    </row>
    <row r="27" spans="1:20" x14ac:dyDescent="0.2">
      <c r="A27" s="178" t="s">
        <v>136</v>
      </c>
      <c r="B27" s="188">
        <v>86839.748879220599</v>
      </c>
      <c r="C27" s="225">
        <v>5.8226041600093634E-2</v>
      </c>
      <c r="D27" s="189">
        <v>73412.384883667008</v>
      </c>
      <c r="E27" s="227">
        <v>5.7584241726060456E-2</v>
      </c>
      <c r="F27" s="189">
        <v>62374.134352948706</v>
      </c>
      <c r="G27" s="227">
        <v>6.0709951803977702E-2</v>
      </c>
      <c r="H27" s="75"/>
      <c r="I27" s="75"/>
      <c r="J27" s="75"/>
      <c r="K27" s="75"/>
      <c r="L27" s="75"/>
      <c r="M27" s="75"/>
      <c r="N27" s="102"/>
      <c r="O27" s="103"/>
      <c r="P27" s="99"/>
    </row>
    <row r="28" spans="1:20" x14ac:dyDescent="0.2">
      <c r="A28" s="63"/>
      <c r="B28" s="63"/>
      <c r="C28" s="78"/>
      <c r="D28" s="55"/>
      <c r="E28" s="55"/>
      <c r="F28" s="55"/>
      <c r="G28" s="76" t="s">
        <v>416</v>
      </c>
      <c r="H28" s="75"/>
      <c r="I28" s="75"/>
      <c r="J28" s="75"/>
      <c r="K28" s="75"/>
      <c r="L28" s="75"/>
      <c r="M28" s="75"/>
      <c r="N28" s="99"/>
      <c r="O28" s="99"/>
      <c r="P28" s="99"/>
    </row>
    <row r="29" spans="1:20" x14ac:dyDescent="0.2">
      <c r="H29" s="75"/>
      <c r="I29" s="75"/>
      <c r="J29" s="75"/>
      <c r="K29" s="75"/>
      <c r="L29" s="75"/>
      <c r="M29" s="75"/>
      <c r="N29" s="99"/>
      <c r="O29" s="99"/>
      <c r="P29" s="99"/>
    </row>
    <row r="30" spans="1:20" x14ac:dyDescent="0.2">
      <c r="J30" s="94"/>
      <c r="K30" s="94" t="str">
        <f>H5</f>
        <v>Duben</v>
      </c>
      <c r="L30" s="94" t="str">
        <f>J5</f>
        <v>Květen</v>
      </c>
      <c r="M30" s="94" t="str">
        <f>L5</f>
        <v>Červen</v>
      </c>
      <c r="N30" s="99"/>
      <c r="O30" s="99"/>
      <c r="P30" s="99"/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  <c r="N31" s="99"/>
      <c r="O31" s="99"/>
      <c r="P31" s="99"/>
    </row>
    <row r="32" spans="1:20" ht="12.75" customHeight="1" x14ac:dyDescent="0.2">
      <c r="H32" s="94" t="str">
        <f t="shared" si="3"/>
        <v>PE</v>
      </c>
      <c r="I32" s="95">
        <f t="shared" si="4"/>
        <v>1.3188216714135842E-2</v>
      </c>
      <c r="J32" s="94" t="str">
        <f t="shared" si="5"/>
        <v>PE</v>
      </c>
      <c r="K32" s="77">
        <f t="shared" si="6"/>
        <v>24845.903000000002</v>
      </c>
      <c r="L32" s="77">
        <f t="shared" si="7"/>
        <v>21487.721999999998</v>
      </c>
      <c r="M32" s="77">
        <f t="shared" si="8"/>
        <v>17641.385999999999</v>
      </c>
      <c r="N32" s="99"/>
      <c r="O32" s="99"/>
      <c r="P32" s="99"/>
    </row>
    <row r="33" spans="8:16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  <c r="N33" s="99"/>
      <c r="O33" s="99"/>
      <c r="P33" s="99"/>
    </row>
    <row r="34" spans="8:16" ht="13.5" customHeight="1" x14ac:dyDescent="0.2">
      <c r="H34" s="94" t="str">
        <f t="shared" si="3"/>
        <v>PSE</v>
      </c>
      <c r="I34" s="95">
        <f t="shared" si="4"/>
        <v>3.3619872568511393E-2</v>
      </c>
      <c r="J34" s="94" t="str">
        <f t="shared" si="5"/>
        <v>PSE</v>
      </c>
      <c r="K34" s="77">
        <f t="shared" si="6"/>
        <v>11057.659000000003</v>
      </c>
      <c r="L34" s="77">
        <f t="shared" si="7"/>
        <v>12019.616999999998</v>
      </c>
      <c r="M34" s="77">
        <f t="shared" si="8"/>
        <v>8699.0049999999992</v>
      </c>
      <c r="N34" s="99"/>
      <c r="O34" s="99"/>
      <c r="P34" s="99"/>
    </row>
    <row r="35" spans="8:16" ht="12.75" customHeight="1" x14ac:dyDescent="0.2">
      <c r="H35" s="94" t="str">
        <f t="shared" si="3"/>
        <v>VE</v>
      </c>
      <c r="I35" s="95">
        <f t="shared" si="4"/>
        <v>6.906310112545673E-3</v>
      </c>
      <c r="J35" s="94" t="str">
        <f t="shared" si="5"/>
        <v>VE</v>
      </c>
      <c r="K35" s="77">
        <f t="shared" si="6"/>
        <v>3880.1259999999997</v>
      </c>
      <c r="L35" s="77">
        <f t="shared" si="7"/>
        <v>3864.1239999999993</v>
      </c>
      <c r="M35" s="77">
        <f t="shared" si="8"/>
        <v>2146.92</v>
      </c>
      <c r="N35" s="99"/>
      <c r="O35" s="99"/>
      <c r="P35" s="99"/>
    </row>
    <row r="36" spans="8:16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  <c r="N36" s="99"/>
      <c r="O36" s="99"/>
      <c r="P36" s="99"/>
    </row>
    <row r="37" spans="8:16" ht="12.75" customHeight="1" x14ac:dyDescent="0.2">
      <c r="H37" s="94" t="str">
        <f t="shared" si="3"/>
        <v>VTE</v>
      </c>
      <c r="I37" s="95">
        <f t="shared" si="4"/>
        <v>6.6290646478169436E-4</v>
      </c>
      <c r="J37" s="94" t="str">
        <f t="shared" si="5"/>
        <v>VTE</v>
      </c>
      <c r="K37" s="77">
        <f t="shared" si="6"/>
        <v>15.765000000000001</v>
      </c>
      <c r="L37" s="77">
        <f t="shared" si="7"/>
        <v>20.728000000000002</v>
      </c>
      <c r="M37" s="77">
        <f t="shared" si="8"/>
        <v>3.6970000000000001</v>
      </c>
      <c r="N37" s="99"/>
      <c r="O37" s="99"/>
      <c r="P37" s="99"/>
    </row>
    <row r="38" spans="8:16" ht="12.75" customHeight="1" x14ac:dyDescent="0.2">
      <c r="H38" s="94" t="str">
        <f t="shared" si="3"/>
        <v>FVE</v>
      </c>
      <c r="I38" s="95">
        <f t="shared" si="4"/>
        <v>7.5741292548583944E-2</v>
      </c>
      <c r="J38" s="94" t="str">
        <f t="shared" si="5"/>
        <v>FVE</v>
      </c>
      <c r="K38" s="77">
        <f t="shared" si="6"/>
        <v>18557.288</v>
      </c>
      <c r="L38" s="77">
        <f t="shared" si="7"/>
        <v>20033.825999999994</v>
      </c>
      <c r="M38" s="77">
        <f t="shared" si="8"/>
        <v>26427.196000000022</v>
      </c>
      <c r="N38" s="99"/>
      <c r="O38" s="99"/>
      <c r="P38" s="99"/>
    </row>
    <row r="39" spans="8:16" x14ac:dyDescent="0.2">
      <c r="N39" s="99"/>
      <c r="O39" s="99"/>
      <c r="P39" s="99"/>
    </row>
    <row r="40" spans="8:16" x14ac:dyDescent="0.2">
      <c r="N40" s="99"/>
      <c r="O40" s="99"/>
      <c r="P40" s="99"/>
    </row>
    <row r="41" spans="8:16" x14ac:dyDescent="0.2">
      <c r="N41" s="99"/>
      <c r="O41" s="99"/>
      <c r="P41" s="99"/>
    </row>
    <row r="42" spans="8:16" x14ac:dyDescent="0.2">
      <c r="N42" s="99"/>
      <c r="O42" s="99"/>
      <c r="P42" s="99"/>
    </row>
    <row r="43" spans="8:16" x14ac:dyDescent="0.2">
      <c r="N43" s="99"/>
      <c r="O43" s="99"/>
      <c r="P43" s="99"/>
    </row>
    <row r="44" spans="8:16" x14ac:dyDescent="0.2">
      <c r="N44" s="99"/>
      <c r="O44" s="99"/>
      <c r="P44" s="99"/>
    </row>
    <row r="45" spans="8:16" x14ac:dyDescent="0.2">
      <c r="N45" s="99"/>
      <c r="O45" s="99"/>
      <c r="P45" s="99"/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 x14ac:dyDescent="0.2"/>
  <cols>
    <col min="1" max="1" width="16" style="11" customWidth="1"/>
    <col min="2" max="10" width="9.85546875" style="11" customWidth="1"/>
    <col min="11" max="13" width="9.85546875" style="22" customWidth="1"/>
    <col min="14" max="14" width="9.85546875" style="11" customWidth="1"/>
    <col min="15" max="15" width="10.7109375" style="11" customWidth="1"/>
    <col min="16" max="16384" width="9.140625" style="11"/>
  </cols>
  <sheetData>
    <row r="1" spans="1:14" ht="18.75" x14ac:dyDescent="0.3">
      <c r="A1" s="238" t="s">
        <v>341</v>
      </c>
      <c r="M1" s="58"/>
      <c r="N1" s="129" t="str">
        <f>Titulní!A35</f>
        <v>II. čtvrtletí 2021</v>
      </c>
    </row>
    <row r="2" spans="1:14" ht="6" customHeight="1" x14ac:dyDescent="0.2"/>
    <row r="3" spans="1:14" ht="12.75" customHeight="1" x14ac:dyDescent="0.2">
      <c r="A3" s="455"/>
      <c r="B3" s="457" t="s">
        <v>189</v>
      </c>
      <c r="C3" s="458"/>
      <c r="D3" s="459"/>
      <c r="E3" s="457" t="s">
        <v>191</v>
      </c>
      <c r="F3" s="458"/>
      <c r="G3" s="459"/>
      <c r="H3" s="457" t="s">
        <v>192</v>
      </c>
      <c r="I3" s="458"/>
      <c r="J3" s="459"/>
      <c r="K3" s="457" t="s">
        <v>193</v>
      </c>
      <c r="L3" s="458"/>
      <c r="M3" s="459"/>
      <c r="N3" s="463" t="s">
        <v>53</v>
      </c>
    </row>
    <row r="4" spans="1:14" x14ac:dyDescent="0.2">
      <c r="A4" s="456"/>
      <c r="B4" s="134" t="s">
        <v>60</v>
      </c>
      <c r="C4" s="135" t="s">
        <v>61</v>
      </c>
      <c r="D4" s="136" t="s">
        <v>62</v>
      </c>
      <c r="E4" s="134" t="s">
        <v>63</v>
      </c>
      <c r="F4" s="135" t="s">
        <v>64</v>
      </c>
      <c r="G4" s="136" t="s">
        <v>65</v>
      </c>
      <c r="H4" s="134" t="s">
        <v>66</v>
      </c>
      <c r="I4" s="135" t="s">
        <v>67</v>
      </c>
      <c r="J4" s="136" t="s">
        <v>68</v>
      </c>
      <c r="K4" s="134" t="s">
        <v>69</v>
      </c>
      <c r="L4" s="135" t="s">
        <v>70</v>
      </c>
      <c r="M4" s="136" t="s">
        <v>71</v>
      </c>
      <c r="N4" s="464"/>
    </row>
    <row r="5" spans="1:14" ht="12.75" customHeight="1" x14ac:dyDescent="0.2">
      <c r="A5" s="450" t="s">
        <v>42</v>
      </c>
      <c r="B5" s="452">
        <f>SUM(B6:D6)</f>
        <v>-2507.7317469999998</v>
      </c>
      <c r="C5" s="453"/>
      <c r="D5" s="454"/>
      <c r="E5" s="452">
        <f>SUM(E6:G6)</f>
        <v>-961.43566899999996</v>
      </c>
      <c r="F5" s="453"/>
      <c r="G5" s="454"/>
      <c r="H5" s="460">
        <f>SUM(H6:J6)</f>
        <v>0</v>
      </c>
      <c r="I5" s="461"/>
      <c r="J5" s="462"/>
      <c r="K5" s="460">
        <f>SUM(K6:M6)</f>
        <v>0</v>
      </c>
      <c r="L5" s="461"/>
      <c r="M5" s="462"/>
      <c r="N5" s="465">
        <f>SUM(B6:M6)</f>
        <v>-3469.1674159999998</v>
      </c>
    </row>
    <row r="6" spans="1:14" x14ac:dyDescent="0.2">
      <c r="A6" s="451"/>
      <c r="B6" s="261">
        <f>B7+B18</f>
        <v>-1131.7679599999999</v>
      </c>
      <c r="C6" s="262">
        <f t="shared" ref="C6:M6" si="0">C7+C18</f>
        <v>-657.12097300000016</v>
      </c>
      <c r="D6" s="263">
        <f t="shared" si="0"/>
        <v>-718.84281399999986</v>
      </c>
      <c r="E6" s="261">
        <f t="shared" si="0"/>
        <v>-381.15555199999972</v>
      </c>
      <c r="F6" s="262">
        <f t="shared" si="0"/>
        <v>-57.413340000000062</v>
      </c>
      <c r="G6" s="263">
        <f t="shared" si="0"/>
        <v>-522.86677700000018</v>
      </c>
      <c r="H6" s="391">
        <f t="shared" si="0"/>
        <v>0</v>
      </c>
      <c r="I6" s="392">
        <f t="shared" si="0"/>
        <v>0</v>
      </c>
      <c r="J6" s="393">
        <f t="shared" si="0"/>
        <v>0</v>
      </c>
      <c r="K6" s="391">
        <f t="shared" si="0"/>
        <v>0</v>
      </c>
      <c r="L6" s="392">
        <f t="shared" si="0"/>
        <v>0</v>
      </c>
      <c r="M6" s="393">
        <f t="shared" si="0"/>
        <v>0</v>
      </c>
      <c r="N6" s="466"/>
    </row>
    <row r="7" spans="1:14" x14ac:dyDescent="0.2">
      <c r="A7" s="283" t="s">
        <v>84</v>
      </c>
      <c r="B7" s="274">
        <f>B8+B13</f>
        <v>-2308.0249429999999</v>
      </c>
      <c r="C7" s="177">
        <f t="shared" ref="C7:M7" si="1">C8+C13</f>
        <v>-1522.9548840000002</v>
      </c>
      <c r="D7" s="275">
        <f t="shared" si="1"/>
        <v>-1879.225627</v>
      </c>
      <c r="E7" s="274">
        <f t="shared" si="1"/>
        <v>-1831.4821169999998</v>
      </c>
      <c r="F7" s="177">
        <f t="shared" si="1"/>
        <v>-1208.0751810000002</v>
      </c>
      <c r="G7" s="275">
        <f t="shared" si="1"/>
        <v>-1372.0157670000001</v>
      </c>
      <c r="H7" s="427">
        <f t="shared" si="1"/>
        <v>0</v>
      </c>
      <c r="I7" s="428">
        <f t="shared" si="1"/>
        <v>0</v>
      </c>
      <c r="J7" s="429">
        <f t="shared" si="1"/>
        <v>0</v>
      </c>
      <c r="K7" s="427">
        <f t="shared" si="1"/>
        <v>0</v>
      </c>
      <c r="L7" s="428">
        <f t="shared" si="1"/>
        <v>0</v>
      </c>
      <c r="M7" s="429">
        <f t="shared" si="1"/>
        <v>0</v>
      </c>
      <c r="N7" s="284">
        <f>SUM(B7:M7)</f>
        <v>-10121.778519</v>
      </c>
    </row>
    <row r="8" spans="1:14" x14ac:dyDescent="0.2">
      <c r="A8" s="285" t="s">
        <v>72</v>
      </c>
      <c r="B8" s="276">
        <f>SUM(B9:B12)</f>
        <v>-2306.5940000000001</v>
      </c>
      <c r="C8" s="268">
        <f t="shared" ref="C8:M8" si="2">SUM(C9:C12)</f>
        <v>-1510.6580000000001</v>
      </c>
      <c r="D8" s="278">
        <f t="shared" si="2"/>
        <v>-1839.1179999999999</v>
      </c>
      <c r="E8" s="276">
        <f t="shared" si="2"/>
        <v>-1812.2159999999999</v>
      </c>
      <c r="F8" s="268">
        <f t="shared" si="2"/>
        <v>-1182.8890000000001</v>
      </c>
      <c r="G8" s="278">
        <f t="shared" si="2"/>
        <v>-1353.3890000000001</v>
      </c>
      <c r="H8" s="430">
        <f t="shared" si="2"/>
        <v>0</v>
      </c>
      <c r="I8" s="431">
        <f t="shared" si="2"/>
        <v>0</v>
      </c>
      <c r="J8" s="432">
        <f t="shared" si="2"/>
        <v>0</v>
      </c>
      <c r="K8" s="430">
        <f t="shared" si="2"/>
        <v>0</v>
      </c>
      <c r="L8" s="431">
        <f t="shared" si="2"/>
        <v>0</v>
      </c>
      <c r="M8" s="432">
        <f t="shared" si="2"/>
        <v>0</v>
      </c>
      <c r="N8" s="274">
        <f>SUM(B8:M8)</f>
        <v>-10004.864000000001</v>
      </c>
    </row>
    <row r="9" spans="1:14" x14ac:dyDescent="0.2">
      <c r="A9" s="156" t="s">
        <v>73</v>
      </c>
      <c r="B9" s="160">
        <v>-12.069000000000001</v>
      </c>
      <c r="C9" s="161">
        <v>-46.524999999999999</v>
      </c>
      <c r="D9" s="162">
        <v>-35.137999999999998</v>
      </c>
      <c r="E9" s="160">
        <v>-7.0979999999999999</v>
      </c>
      <c r="F9" s="161">
        <v>-55.375999999999998</v>
      </c>
      <c r="G9" s="162">
        <v>-17.878</v>
      </c>
      <c r="H9" s="404">
        <v>0</v>
      </c>
      <c r="I9" s="405">
        <v>0</v>
      </c>
      <c r="J9" s="406">
        <v>0</v>
      </c>
      <c r="K9" s="404">
        <v>0</v>
      </c>
      <c r="L9" s="405">
        <v>0</v>
      </c>
      <c r="M9" s="406">
        <v>0</v>
      </c>
      <c r="N9" s="276">
        <f t="shared" ref="N9:N14" si="3">SUM(B9:M9)</f>
        <v>-174.084</v>
      </c>
    </row>
    <row r="10" spans="1:14" x14ac:dyDescent="0.2">
      <c r="A10" s="156" t="s">
        <v>74</v>
      </c>
      <c r="B10" s="157">
        <v>-815.70799999999997</v>
      </c>
      <c r="C10" s="158">
        <v>-465.11900000000003</v>
      </c>
      <c r="D10" s="159">
        <v>-331.07</v>
      </c>
      <c r="E10" s="157">
        <v>-259.60000000000002</v>
      </c>
      <c r="F10" s="158">
        <v>-306.68599999999998</v>
      </c>
      <c r="G10" s="159">
        <v>-340.15899999999999</v>
      </c>
      <c r="H10" s="400">
        <v>0</v>
      </c>
      <c r="I10" s="401">
        <v>0</v>
      </c>
      <c r="J10" s="402">
        <v>0</v>
      </c>
      <c r="K10" s="400">
        <v>0</v>
      </c>
      <c r="L10" s="401">
        <v>0</v>
      </c>
      <c r="M10" s="402">
        <v>0</v>
      </c>
      <c r="N10" s="276">
        <f t="shared" si="3"/>
        <v>-2518.3420000000001</v>
      </c>
    </row>
    <row r="11" spans="1:14" x14ac:dyDescent="0.2">
      <c r="A11" s="156" t="s">
        <v>75</v>
      </c>
      <c r="B11" s="157">
        <v>-929.76800000000003</v>
      </c>
      <c r="C11" s="158">
        <v>-575.81500000000005</v>
      </c>
      <c r="D11" s="159">
        <v>-867.07</v>
      </c>
      <c r="E11" s="157">
        <v>-854.12900000000002</v>
      </c>
      <c r="F11" s="158">
        <v>-389.20800000000003</v>
      </c>
      <c r="G11" s="159">
        <v>-427.73200000000003</v>
      </c>
      <c r="H11" s="400">
        <v>0</v>
      </c>
      <c r="I11" s="401">
        <v>0</v>
      </c>
      <c r="J11" s="402">
        <v>0</v>
      </c>
      <c r="K11" s="400">
        <v>0</v>
      </c>
      <c r="L11" s="401">
        <v>0</v>
      </c>
      <c r="M11" s="402">
        <v>0</v>
      </c>
      <c r="N11" s="276">
        <f t="shared" si="3"/>
        <v>-4043.7220000000002</v>
      </c>
    </row>
    <row r="12" spans="1:14" x14ac:dyDescent="0.2">
      <c r="A12" s="156" t="s">
        <v>76</v>
      </c>
      <c r="B12" s="160">
        <v>-549.04899999999998</v>
      </c>
      <c r="C12" s="161">
        <v>-423.19900000000001</v>
      </c>
      <c r="D12" s="162">
        <v>-605.84</v>
      </c>
      <c r="E12" s="160">
        <v>-691.38900000000001</v>
      </c>
      <c r="F12" s="161">
        <v>-431.61900000000003</v>
      </c>
      <c r="G12" s="162">
        <v>-567.62</v>
      </c>
      <c r="H12" s="404">
        <v>0</v>
      </c>
      <c r="I12" s="405">
        <v>0</v>
      </c>
      <c r="J12" s="406">
        <v>0</v>
      </c>
      <c r="K12" s="404">
        <v>0</v>
      </c>
      <c r="L12" s="405">
        <v>0</v>
      </c>
      <c r="M12" s="406">
        <v>0</v>
      </c>
      <c r="N12" s="276">
        <f t="shared" si="3"/>
        <v>-3268.7160000000003</v>
      </c>
    </row>
    <row r="13" spans="1:14" x14ac:dyDescent="0.2">
      <c r="A13" s="286" t="s">
        <v>77</v>
      </c>
      <c r="B13" s="276">
        <f>SUM(B14:B17)</f>
        <v>-1.4309430000000001</v>
      </c>
      <c r="C13" s="268">
        <f t="shared" ref="C13:M13" si="4">SUM(C14:C17)</f>
        <v>-12.296884</v>
      </c>
      <c r="D13" s="278">
        <f t="shared" si="4"/>
        <v>-40.107627000000001</v>
      </c>
      <c r="E13" s="276">
        <f t="shared" si="4"/>
        <v>-19.266117000000005</v>
      </c>
      <c r="F13" s="268">
        <f t="shared" si="4"/>
        <v>-25.186180999999998</v>
      </c>
      <c r="G13" s="278">
        <f t="shared" si="4"/>
        <v>-18.626767000000001</v>
      </c>
      <c r="H13" s="430">
        <f t="shared" si="4"/>
        <v>0</v>
      </c>
      <c r="I13" s="431">
        <f t="shared" si="4"/>
        <v>0</v>
      </c>
      <c r="J13" s="432">
        <f t="shared" si="4"/>
        <v>0</v>
      </c>
      <c r="K13" s="430">
        <f t="shared" si="4"/>
        <v>0</v>
      </c>
      <c r="L13" s="431">
        <f t="shared" si="4"/>
        <v>0</v>
      </c>
      <c r="M13" s="432">
        <f t="shared" si="4"/>
        <v>0</v>
      </c>
      <c r="N13" s="274">
        <f>SUM(B13:M13)</f>
        <v>-116.91451900000001</v>
      </c>
    </row>
    <row r="14" spans="1:14" x14ac:dyDescent="0.2">
      <c r="A14" s="156" t="s">
        <v>73</v>
      </c>
      <c r="B14" s="218">
        <v>-1.334239</v>
      </c>
      <c r="C14" s="219">
        <v>-12.197653000000001</v>
      </c>
      <c r="D14" s="220">
        <v>-40.042667999999999</v>
      </c>
      <c r="E14" s="440">
        <v>-19.206847000000003</v>
      </c>
      <c r="F14" s="219">
        <v>-25.139298999999998</v>
      </c>
      <c r="G14" s="220">
        <v>-18.597750000000001</v>
      </c>
      <c r="H14" s="421">
        <v>0</v>
      </c>
      <c r="I14" s="422">
        <v>0</v>
      </c>
      <c r="J14" s="423">
        <v>0</v>
      </c>
      <c r="K14" s="421">
        <v>0</v>
      </c>
      <c r="L14" s="422">
        <v>0</v>
      </c>
      <c r="M14" s="406">
        <v>0</v>
      </c>
      <c r="N14" s="276">
        <f t="shared" si="3"/>
        <v>-116.518456</v>
      </c>
    </row>
    <row r="15" spans="1:14" x14ac:dyDescent="0.2">
      <c r="A15" s="156" t="s">
        <v>74</v>
      </c>
      <c r="B15" s="221">
        <v>0</v>
      </c>
      <c r="C15" s="222">
        <v>0</v>
      </c>
      <c r="D15" s="223">
        <v>0</v>
      </c>
      <c r="E15" s="441">
        <v>0</v>
      </c>
      <c r="F15" s="222">
        <v>0</v>
      </c>
      <c r="G15" s="223">
        <v>0</v>
      </c>
      <c r="H15" s="424">
        <v>0</v>
      </c>
      <c r="I15" s="425">
        <v>0</v>
      </c>
      <c r="J15" s="426">
        <v>0</v>
      </c>
      <c r="K15" s="424">
        <v>0</v>
      </c>
      <c r="L15" s="425">
        <v>0</v>
      </c>
      <c r="M15" s="402">
        <v>0</v>
      </c>
      <c r="N15" s="276">
        <f t="shared" ref="N15:N28" si="5">SUM(B15:M15)</f>
        <v>0</v>
      </c>
    </row>
    <row r="16" spans="1:14" x14ac:dyDescent="0.2">
      <c r="A16" s="156" t="s">
        <v>75</v>
      </c>
      <c r="B16" s="221">
        <v>0</v>
      </c>
      <c r="C16" s="222">
        <v>0</v>
      </c>
      <c r="D16" s="223">
        <v>0</v>
      </c>
      <c r="E16" s="441">
        <v>0</v>
      </c>
      <c r="F16" s="222">
        <v>0</v>
      </c>
      <c r="G16" s="223">
        <v>0</v>
      </c>
      <c r="H16" s="424">
        <v>0</v>
      </c>
      <c r="I16" s="425">
        <v>0</v>
      </c>
      <c r="J16" s="426">
        <v>0</v>
      </c>
      <c r="K16" s="424">
        <v>0</v>
      </c>
      <c r="L16" s="425">
        <v>0</v>
      </c>
      <c r="M16" s="402">
        <v>0</v>
      </c>
      <c r="N16" s="276">
        <f t="shared" si="5"/>
        <v>0</v>
      </c>
    </row>
    <row r="17" spans="1:14" x14ac:dyDescent="0.2">
      <c r="A17" s="156" t="s">
        <v>76</v>
      </c>
      <c r="B17" s="218">
        <v>-9.6704000000000012E-2</v>
      </c>
      <c r="C17" s="219">
        <v>-9.9231000000000014E-2</v>
      </c>
      <c r="D17" s="220">
        <v>-6.4959000000000003E-2</v>
      </c>
      <c r="E17" s="440">
        <v>-5.9270000000000003E-2</v>
      </c>
      <c r="F17" s="219">
        <v>-4.6882000000000007E-2</v>
      </c>
      <c r="G17" s="220">
        <v>-2.9017000000000001E-2</v>
      </c>
      <c r="H17" s="421">
        <v>0</v>
      </c>
      <c r="I17" s="422">
        <v>0</v>
      </c>
      <c r="J17" s="423">
        <v>0</v>
      </c>
      <c r="K17" s="421">
        <v>0</v>
      </c>
      <c r="L17" s="422">
        <v>0</v>
      </c>
      <c r="M17" s="406">
        <v>0</v>
      </c>
      <c r="N17" s="276">
        <f t="shared" si="5"/>
        <v>-0.396063</v>
      </c>
    </row>
    <row r="18" spans="1:14" x14ac:dyDescent="0.2">
      <c r="A18" s="283" t="s">
        <v>85</v>
      </c>
      <c r="B18" s="274">
        <f>B19+B24</f>
        <v>1176.256983</v>
      </c>
      <c r="C18" s="177">
        <f t="shared" ref="C18:M18" si="6">C19+C24</f>
        <v>865.83391100000006</v>
      </c>
      <c r="D18" s="275">
        <f t="shared" si="6"/>
        <v>1160.3828130000002</v>
      </c>
      <c r="E18" s="274">
        <f t="shared" si="6"/>
        <v>1450.3265650000001</v>
      </c>
      <c r="F18" s="177">
        <f t="shared" si="6"/>
        <v>1150.6618410000001</v>
      </c>
      <c r="G18" s="275">
        <f t="shared" si="6"/>
        <v>849.14898999999991</v>
      </c>
      <c r="H18" s="427">
        <f t="shared" si="6"/>
        <v>0</v>
      </c>
      <c r="I18" s="428">
        <f t="shared" si="6"/>
        <v>0</v>
      </c>
      <c r="J18" s="429">
        <f t="shared" si="6"/>
        <v>0</v>
      </c>
      <c r="K18" s="427">
        <f t="shared" si="6"/>
        <v>0</v>
      </c>
      <c r="L18" s="428">
        <f t="shared" si="6"/>
        <v>0</v>
      </c>
      <c r="M18" s="429">
        <f t="shared" si="6"/>
        <v>0</v>
      </c>
      <c r="N18" s="274">
        <f>SUM(B18:M18)</f>
        <v>6652.6111030000002</v>
      </c>
    </row>
    <row r="19" spans="1:14" x14ac:dyDescent="0.2">
      <c r="A19" s="286" t="s">
        <v>78</v>
      </c>
      <c r="B19" s="276">
        <f>SUM(B20:B23)</f>
        <v>1159.1009999999999</v>
      </c>
      <c r="C19" s="268">
        <f t="shared" ref="C19:M19" si="7">SUM(C20:C23)</f>
        <v>860.995</v>
      </c>
      <c r="D19" s="278">
        <f t="shared" si="7"/>
        <v>1160.2090000000001</v>
      </c>
      <c r="E19" s="276">
        <f t="shared" si="7"/>
        <v>1450.2340000000002</v>
      </c>
      <c r="F19" s="268">
        <f t="shared" si="7"/>
        <v>1150.4580000000001</v>
      </c>
      <c r="G19" s="278">
        <f t="shared" si="7"/>
        <v>849.03099999999995</v>
      </c>
      <c r="H19" s="430">
        <f t="shared" si="7"/>
        <v>0</v>
      </c>
      <c r="I19" s="431">
        <f t="shared" si="7"/>
        <v>0</v>
      </c>
      <c r="J19" s="432">
        <f t="shared" si="7"/>
        <v>0</v>
      </c>
      <c r="K19" s="430">
        <f t="shared" si="7"/>
        <v>0</v>
      </c>
      <c r="L19" s="431">
        <f t="shared" si="7"/>
        <v>0</v>
      </c>
      <c r="M19" s="432">
        <f t="shared" si="7"/>
        <v>0</v>
      </c>
      <c r="N19" s="274">
        <f>SUM(B19:M19)</f>
        <v>6630.0280000000012</v>
      </c>
    </row>
    <row r="20" spans="1:14" x14ac:dyDescent="0.2">
      <c r="A20" s="156" t="s">
        <v>80</v>
      </c>
      <c r="B20" s="160">
        <v>621.70600000000002</v>
      </c>
      <c r="C20" s="161">
        <v>298.07499999999999</v>
      </c>
      <c r="D20" s="162">
        <v>460.30700000000002</v>
      </c>
      <c r="E20" s="160">
        <v>699.48099999999999</v>
      </c>
      <c r="F20" s="161">
        <v>474.721</v>
      </c>
      <c r="G20" s="162">
        <v>448.024</v>
      </c>
      <c r="H20" s="404">
        <v>0</v>
      </c>
      <c r="I20" s="405">
        <v>0</v>
      </c>
      <c r="J20" s="406">
        <v>0</v>
      </c>
      <c r="K20" s="404">
        <v>0</v>
      </c>
      <c r="L20" s="405">
        <v>0</v>
      </c>
      <c r="M20" s="406">
        <v>0</v>
      </c>
      <c r="N20" s="276">
        <f t="shared" si="5"/>
        <v>3002.3139999999999</v>
      </c>
    </row>
    <row r="21" spans="1:14" x14ac:dyDescent="0.2">
      <c r="A21" s="156" t="s">
        <v>81</v>
      </c>
      <c r="B21" s="157">
        <v>445.11</v>
      </c>
      <c r="C21" s="158">
        <v>466.73700000000002</v>
      </c>
      <c r="D21" s="159">
        <v>679.91600000000005</v>
      </c>
      <c r="E21" s="157">
        <v>732.02800000000002</v>
      </c>
      <c r="F21" s="158">
        <v>486.21</v>
      </c>
      <c r="G21" s="159">
        <v>350.173</v>
      </c>
      <c r="H21" s="400">
        <v>0</v>
      </c>
      <c r="I21" s="401">
        <v>0</v>
      </c>
      <c r="J21" s="402">
        <v>0</v>
      </c>
      <c r="K21" s="400">
        <v>0</v>
      </c>
      <c r="L21" s="401">
        <v>0</v>
      </c>
      <c r="M21" s="402">
        <v>0</v>
      </c>
      <c r="N21" s="276">
        <f t="shared" si="5"/>
        <v>3160.174</v>
      </c>
    </row>
    <row r="22" spans="1:14" x14ac:dyDescent="0.2">
      <c r="A22" s="156" t="s">
        <v>82</v>
      </c>
      <c r="B22" s="157">
        <v>4.1559999999999997</v>
      </c>
      <c r="C22" s="158">
        <v>29.295000000000002</v>
      </c>
      <c r="D22" s="159">
        <v>2.1720000000000002</v>
      </c>
      <c r="E22" s="157">
        <v>11.18</v>
      </c>
      <c r="F22" s="158">
        <v>98.105000000000004</v>
      </c>
      <c r="G22" s="159">
        <v>27.780999999999999</v>
      </c>
      <c r="H22" s="400">
        <v>0</v>
      </c>
      <c r="I22" s="401">
        <v>0</v>
      </c>
      <c r="J22" s="402">
        <v>0</v>
      </c>
      <c r="K22" s="400">
        <v>0</v>
      </c>
      <c r="L22" s="401">
        <v>0</v>
      </c>
      <c r="M22" s="402">
        <v>0</v>
      </c>
      <c r="N22" s="276">
        <f t="shared" si="5"/>
        <v>172.68900000000002</v>
      </c>
    </row>
    <row r="23" spans="1:14" x14ac:dyDescent="0.2">
      <c r="A23" s="156" t="s">
        <v>83</v>
      </c>
      <c r="B23" s="160">
        <v>88.129000000000005</v>
      </c>
      <c r="C23" s="161">
        <v>66.888000000000005</v>
      </c>
      <c r="D23" s="162">
        <v>17.814</v>
      </c>
      <c r="E23" s="160">
        <v>7.5449999999999999</v>
      </c>
      <c r="F23" s="161">
        <v>91.421999999999997</v>
      </c>
      <c r="G23" s="162">
        <v>23.053000000000001</v>
      </c>
      <c r="H23" s="404">
        <v>0</v>
      </c>
      <c r="I23" s="405">
        <v>0</v>
      </c>
      <c r="J23" s="406">
        <v>0</v>
      </c>
      <c r="K23" s="404">
        <v>0</v>
      </c>
      <c r="L23" s="405">
        <v>0</v>
      </c>
      <c r="M23" s="406">
        <v>0</v>
      </c>
      <c r="N23" s="276">
        <f t="shared" si="5"/>
        <v>294.851</v>
      </c>
    </row>
    <row r="24" spans="1:14" x14ac:dyDescent="0.2">
      <c r="A24" s="286" t="s">
        <v>79</v>
      </c>
      <c r="B24" s="276">
        <f>SUM(B25:B28)</f>
        <v>17.155982999999999</v>
      </c>
      <c r="C24" s="268">
        <f t="shared" ref="C24:M24" si="8">SUM(C25:C28)</f>
        <v>4.8389110000000004</v>
      </c>
      <c r="D24" s="278">
        <f t="shared" si="8"/>
        <v>0.173813</v>
      </c>
      <c r="E24" s="276">
        <f t="shared" si="8"/>
        <v>9.2565000000000008E-2</v>
      </c>
      <c r="F24" s="268">
        <f t="shared" si="8"/>
        <v>0.20384099999999997</v>
      </c>
      <c r="G24" s="278">
        <f t="shared" si="8"/>
        <v>0.11799000000000001</v>
      </c>
      <c r="H24" s="430">
        <f t="shared" si="8"/>
        <v>0</v>
      </c>
      <c r="I24" s="431">
        <f t="shared" si="8"/>
        <v>0</v>
      </c>
      <c r="J24" s="432">
        <f t="shared" si="8"/>
        <v>0</v>
      </c>
      <c r="K24" s="430">
        <f t="shared" si="8"/>
        <v>0</v>
      </c>
      <c r="L24" s="431">
        <f t="shared" si="8"/>
        <v>0</v>
      </c>
      <c r="M24" s="432">
        <f t="shared" si="8"/>
        <v>0</v>
      </c>
      <c r="N24" s="274">
        <f>SUM(B24:M24)</f>
        <v>22.583102999999998</v>
      </c>
    </row>
    <row r="25" spans="1:14" x14ac:dyDescent="0.2">
      <c r="A25" s="156" t="s">
        <v>80</v>
      </c>
      <c r="B25" s="160">
        <v>17.049250000000001</v>
      </c>
      <c r="C25" s="161">
        <v>4.7240500000000001</v>
      </c>
      <c r="D25" s="162">
        <v>0</v>
      </c>
      <c r="E25" s="160">
        <v>0</v>
      </c>
      <c r="F25" s="161">
        <v>0</v>
      </c>
      <c r="G25" s="162">
        <v>1.2162000000000001E-2</v>
      </c>
      <c r="H25" s="404">
        <v>0</v>
      </c>
      <c r="I25" s="405">
        <v>0</v>
      </c>
      <c r="J25" s="406">
        <v>0</v>
      </c>
      <c r="K25" s="404">
        <v>0</v>
      </c>
      <c r="L25" s="405">
        <v>0</v>
      </c>
      <c r="M25" s="406">
        <v>0</v>
      </c>
      <c r="N25" s="276">
        <f t="shared" si="5"/>
        <v>21.785461999999999</v>
      </c>
    </row>
    <row r="26" spans="1:14" x14ac:dyDescent="0.2">
      <c r="A26" s="156" t="s">
        <v>81</v>
      </c>
      <c r="B26" s="157">
        <v>0</v>
      </c>
      <c r="C26" s="158">
        <v>0</v>
      </c>
      <c r="D26" s="159">
        <v>0</v>
      </c>
      <c r="E26" s="157">
        <v>0</v>
      </c>
      <c r="F26" s="158">
        <v>0</v>
      </c>
      <c r="G26" s="159">
        <v>0</v>
      </c>
      <c r="H26" s="400">
        <v>0</v>
      </c>
      <c r="I26" s="401">
        <v>0</v>
      </c>
      <c r="J26" s="402">
        <v>0</v>
      </c>
      <c r="K26" s="400">
        <v>0</v>
      </c>
      <c r="L26" s="401">
        <v>0</v>
      </c>
      <c r="M26" s="402">
        <v>0</v>
      </c>
      <c r="N26" s="276">
        <f t="shared" si="5"/>
        <v>0</v>
      </c>
    </row>
    <row r="27" spans="1:14" x14ac:dyDescent="0.2">
      <c r="A27" s="156" t="s">
        <v>82</v>
      </c>
      <c r="B27" s="157">
        <v>0</v>
      </c>
      <c r="C27" s="158">
        <v>0</v>
      </c>
      <c r="D27" s="159">
        <v>0</v>
      </c>
      <c r="E27" s="157">
        <v>0</v>
      </c>
      <c r="F27" s="158">
        <v>0</v>
      </c>
      <c r="G27" s="159">
        <v>0</v>
      </c>
      <c r="H27" s="400">
        <v>0</v>
      </c>
      <c r="I27" s="401">
        <v>0</v>
      </c>
      <c r="J27" s="402">
        <v>0</v>
      </c>
      <c r="K27" s="400">
        <v>0</v>
      </c>
      <c r="L27" s="401">
        <v>0</v>
      </c>
      <c r="M27" s="402">
        <v>0</v>
      </c>
      <c r="N27" s="276">
        <f t="shared" si="5"/>
        <v>0</v>
      </c>
    </row>
    <row r="28" spans="1:14" x14ac:dyDescent="0.2">
      <c r="A28" s="156" t="s">
        <v>83</v>
      </c>
      <c r="B28" s="160">
        <v>0.10673300000000001</v>
      </c>
      <c r="C28" s="161">
        <v>0.11486099999999999</v>
      </c>
      <c r="D28" s="162">
        <v>0.173813</v>
      </c>
      <c r="E28" s="160">
        <v>9.2565000000000008E-2</v>
      </c>
      <c r="F28" s="161">
        <v>0.20384099999999997</v>
      </c>
      <c r="G28" s="162">
        <v>0.10582800000000001</v>
      </c>
      <c r="H28" s="404">
        <v>0</v>
      </c>
      <c r="I28" s="405">
        <v>0</v>
      </c>
      <c r="J28" s="406">
        <v>0</v>
      </c>
      <c r="K28" s="404">
        <v>0</v>
      </c>
      <c r="L28" s="405">
        <v>0</v>
      </c>
      <c r="M28" s="406">
        <v>0</v>
      </c>
      <c r="N28" s="276">
        <f t="shared" si="5"/>
        <v>0.79764100000000004</v>
      </c>
    </row>
    <row r="29" spans="1:14" x14ac:dyDescent="0.2">
      <c r="A29" s="22"/>
      <c r="N29" s="14" t="s">
        <v>418</v>
      </c>
    </row>
    <row r="30" spans="1:14" ht="12.75" x14ac:dyDescent="0.2">
      <c r="I30" s="59"/>
      <c r="K30" s="122">
        <v>-143.295896</v>
      </c>
    </row>
    <row r="31" spans="1:14" ht="10.5" customHeight="1" x14ac:dyDescent="0.2"/>
    <row r="32" spans="1:14" ht="10.5" customHeight="1" x14ac:dyDescent="0.2"/>
    <row r="33" spans="7:14" ht="10.5" customHeight="1" x14ac:dyDescent="0.2"/>
    <row r="34" spans="7:14" ht="10.5" customHeight="1" x14ac:dyDescent="0.2"/>
    <row r="35" spans="7:14" x14ac:dyDescent="0.2">
      <c r="J35" s="516">
        <v>1622.2381620000001</v>
      </c>
      <c r="K35" s="516"/>
    </row>
    <row r="36" spans="7:14" ht="10.5" customHeight="1" x14ac:dyDescent="0.2"/>
    <row r="37" spans="7:14" ht="10.5" customHeight="1" x14ac:dyDescent="0.2"/>
    <row r="38" spans="7:14" ht="10.5" customHeight="1" x14ac:dyDescent="0.2"/>
    <row r="39" spans="7:14" ht="12.75" customHeight="1" x14ac:dyDescent="0.2">
      <c r="H39" s="516">
        <v>1568.4110000000001</v>
      </c>
      <c r="I39" s="516"/>
      <c r="J39" s="516"/>
    </row>
    <row r="40" spans="7:14" x14ac:dyDescent="0.2">
      <c r="J40" s="24" t="s">
        <v>167</v>
      </c>
      <c r="K40" s="519">
        <v>-961.43566900000064</v>
      </c>
      <c r="L40" s="519"/>
    </row>
    <row r="41" spans="7:14" ht="10.5" customHeight="1" x14ac:dyDescent="0.2"/>
    <row r="42" spans="7:14" ht="10.5" customHeight="1" x14ac:dyDescent="0.2"/>
    <row r="43" spans="7:14" x14ac:dyDescent="0.2">
      <c r="G43" s="518">
        <v>-906.44500000000005</v>
      </c>
      <c r="H43" s="518"/>
      <c r="K43" s="121">
        <v>137.066</v>
      </c>
    </row>
    <row r="44" spans="7:14" x14ac:dyDescent="0.2">
      <c r="L44" s="122">
        <v>122.422234</v>
      </c>
    </row>
    <row r="45" spans="7:14" x14ac:dyDescent="0.2">
      <c r="M45" s="518">
        <v>-1690.7631690000001</v>
      </c>
      <c r="N45" s="518"/>
    </row>
    <row r="46" spans="7:14" ht="10.5" customHeight="1" x14ac:dyDescent="0.2"/>
    <row r="47" spans="7:14" ht="10.5" customHeight="1" x14ac:dyDescent="0.2">
      <c r="J47" s="517">
        <v>-1671.069</v>
      </c>
      <c r="K47" s="517"/>
      <c r="L47" s="517"/>
    </row>
  </sheetData>
  <mergeCells count="18">
    <mergeCell ref="J35:K35"/>
    <mergeCell ref="J47:L47"/>
    <mergeCell ref="M45:N45"/>
    <mergeCell ref="G43:H43"/>
    <mergeCell ref="K40:L40"/>
    <mergeCell ref="H39:J39"/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 x14ac:dyDescent="0.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18.75" x14ac:dyDescent="0.3">
      <c r="A1" s="50" t="s">
        <v>404</v>
      </c>
      <c r="I1" s="58"/>
      <c r="J1" s="58"/>
      <c r="M1" s="58"/>
      <c r="N1" s="129" t="str">
        <f>Titulní!A35</f>
        <v>II. čtvrtletí 2021</v>
      </c>
    </row>
    <row r="2" spans="1:14" s="22" customFormat="1" ht="15.75" x14ac:dyDescent="0.25">
      <c r="A2" s="175" t="s">
        <v>400</v>
      </c>
      <c r="I2" s="58"/>
      <c r="J2" s="58"/>
      <c r="M2" s="58"/>
      <c r="N2" s="129"/>
    </row>
    <row r="3" spans="1:14" ht="6" customHeight="1" x14ac:dyDescent="0.2"/>
    <row r="4" spans="1:14" ht="12.6" customHeight="1" x14ac:dyDescent="0.2">
      <c r="A4" s="523"/>
      <c r="B4" s="523"/>
      <c r="C4" s="201" t="s">
        <v>60</v>
      </c>
      <c r="D4" s="201" t="s">
        <v>61</v>
      </c>
      <c r="E4" s="201" t="s">
        <v>62</v>
      </c>
      <c r="F4" s="201" t="s">
        <v>63</v>
      </c>
      <c r="G4" s="201" t="s">
        <v>64</v>
      </c>
      <c r="H4" s="201" t="s">
        <v>65</v>
      </c>
      <c r="I4" s="201" t="s">
        <v>66</v>
      </c>
      <c r="J4" s="201" t="s">
        <v>67</v>
      </c>
      <c r="K4" s="201" t="s">
        <v>68</v>
      </c>
      <c r="L4" s="201" t="s">
        <v>69</v>
      </c>
      <c r="M4" s="201" t="s">
        <v>70</v>
      </c>
      <c r="N4" s="201" t="s">
        <v>71</v>
      </c>
    </row>
    <row r="5" spans="1:14" ht="12.6" customHeight="1" x14ac:dyDescent="0.2">
      <c r="A5" s="520" t="s">
        <v>54</v>
      </c>
      <c r="B5" s="520"/>
      <c r="C5" s="167">
        <v>11732.7382845231</v>
      </c>
      <c r="D5" s="167">
        <v>12107.0776459643</v>
      </c>
      <c r="E5" s="167">
        <v>10823.648630183599</v>
      </c>
      <c r="F5" s="167">
        <v>10277.667361284801</v>
      </c>
      <c r="G5" s="167">
        <v>9362.3223154102998</v>
      </c>
      <c r="H5" s="167">
        <v>9556.2910678225908</v>
      </c>
      <c r="I5" s="412">
        <v>0</v>
      </c>
      <c r="J5" s="412">
        <v>0</v>
      </c>
      <c r="K5" s="412">
        <v>0</v>
      </c>
      <c r="L5" s="412">
        <v>0</v>
      </c>
      <c r="M5" s="412">
        <v>0</v>
      </c>
      <c r="N5" s="412">
        <v>0</v>
      </c>
    </row>
    <row r="6" spans="1:14" ht="12.6" customHeight="1" x14ac:dyDescent="0.2">
      <c r="A6" s="521" t="s">
        <v>48</v>
      </c>
      <c r="B6" s="522"/>
      <c r="C6" s="239">
        <v>44214</v>
      </c>
      <c r="D6" s="239">
        <v>44242</v>
      </c>
      <c r="E6" s="239">
        <v>44266</v>
      </c>
      <c r="F6" s="239">
        <v>44294</v>
      </c>
      <c r="G6" s="239">
        <v>44321</v>
      </c>
      <c r="H6" s="239">
        <v>44364</v>
      </c>
      <c r="I6" s="433">
        <v>44378</v>
      </c>
      <c r="J6" s="433">
        <v>44409</v>
      </c>
      <c r="K6" s="433">
        <v>44440</v>
      </c>
      <c r="L6" s="433">
        <v>44470</v>
      </c>
      <c r="M6" s="433">
        <v>44501</v>
      </c>
      <c r="N6" s="434">
        <v>44531</v>
      </c>
    </row>
    <row r="7" spans="1:14" ht="12.6" customHeight="1" x14ac:dyDescent="0.2">
      <c r="A7" s="520" t="s">
        <v>55</v>
      </c>
      <c r="B7" s="520"/>
      <c r="C7" s="240" t="s">
        <v>425</v>
      </c>
      <c r="D7" s="240" t="s">
        <v>425</v>
      </c>
      <c r="E7" s="240" t="s">
        <v>426</v>
      </c>
      <c r="F7" s="240" t="s">
        <v>427</v>
      </c>
      <c r="G7" s="240" t="s">
        <v>428</v>
      </c>
      <c r="H7" s="240" t="s">
        <v>426</v>
      </c>
      <c r="I7" s="435" t="s">
        <v>429</v>
      </c>
      <c r="J7" s="435" t="s">
        <v>429</v>
      </c>
      <c r="K7" s="435" t="s">
        <v>429</v>
      </c>
      <c r="L7" s="435" t="s">
        <v>429</v>
      </c>
      <c r="M7" s="435" t="s">
        <v>429</v>
      </c>
      <c r="N7" s="435" t="s">
        <v>429</v>
      </c>
    </row>
    <row r="8" spans="1:14" ht="12.6" customHeight="1" x14ac:dyDescent="0.2">
      <c r="A8" s="520" t="s">
        <v>57</v>
      </c>
      <c r="B8" s="520"/>
      <c r="C8" s="241">
        <v>6461.1683554577903</v>
      </c>
      <c r="D8" s="167">
        <v>6794.6415893984904</v>
      </c>
      <c r="E8" s="167">
        <v>6611.9551329066398</v>
      </c>
      <c r="F8" s="241">
        <v>5966.75413437516</v>
      </c>
      <c r="G8" s="167">
        <v>5596.6009282798304</v>
      </c>
      <c r="H8" s="167">
        <v>5098.1826187277202</v>
      </c>
      <c r="I8" s="436">
        <v>0</v>
      </c>
      <c r="J8" s="412">
        <v>0</v>
      </c>
      <c r="K8" s="412">
        <v>0</v>
      </c>
      <c r="L8" s="436">
        <v>0</v>
      </c>
      <c r="M8" s="412">
        <v>0</v>
      </c>
      <c r="N8" s="412">
        <v>0</v>
      </c>
    </row>
    <row r="9" spans="1:14" ht="12.6" customHeight="1" x14ac:dyDescent="0.2">
      <c r="A9" s="521" t="s">
        <v>48</v>
      </c>
      <c r="B9" s="522"/>
      <c r="C9" s="239">
        <v>44198</v>
      </c>
      <c r="D9" s="239">
        <v>44255</v>
      </c>
      <c r="E9" s="239">
        <v>44283</v>
      </c>
      <c r="F9" s="239">
        <v>44289</v>
      </c>
      <c r="G9" s="239">
        <v>44332</v>
      </c>
      <c r="H9" s="239">
        <v>44374</v>
      </c>
      <c r="I9" s="433">
        <v>44378</v>
      </c>
      <c r="J9" s="433">
        <v>44409</v>
      </c>
      <c r="K9" s="433">
        <v>44440</v>
      </c>
      <c r="L9" s="433">
        <v>44470</v>
      </c>
      <c r="M9" s="433">
        <v>44501</v>
      </c>
      <c r="N9" s="434">
        <v>44531</v>
      </c>
    </row>
    <row r="10" spans="1:14" x14ac:dyDescent="0.2">
      <c r="A10" s="520" t="s">
        <v>55</v>
      </c>
      <c r="B10" s="520"/>
      <c r="C10" s="242" t="s">
        <v>430</v>
      </c>
      <c r="D10" s="242" t="s">
        <v>430</v>
      </c>
      <c r="E10" s="242" t="s">
        <v>431</v>
      </c>
      <c r="F10" s="242" t="s">
        <v>430</v>
      </c>
      <c r="G10" s="242" t="s">
        <v>432</v>
      </c>
      <c r="H10" s="242" t="s">
        <v>432</v>
      </c>
      <c r="I10" s="437" t="s">
        <v>429</v>
      </c>
      <c r="J10" s="437" t="s">
        <v>429</v>
      </c>
      <c r="K10" s="437" t="s">
        <v>429</v>
      </c>
      <c r="L10" s="437" t="s">
        <v>429</v>
      </c>
      <c r="M10" s="437" t="s">
        <v>429</v>
      </c>
      <c r="N10" s="437" t="s">
        <v>429</v>
      </c>
    </row>
    <row r="11" spans="1:14" ht="12.6" customHeight="1" x14ac:dyDescent="0.2">
      <c r="N11" s="14" t="s">
        <v>372</v>
      </c>
    </row>
    <row r="12" spans="1:14" ht="12.6" customHeight="1" x14ac:dyDescent="0.2"/>
    <row r="13" spans="1:14" ht="12.6" customHeight="1" x14ac:dyDescent="0.2"/>
    <row r="14" spans="1:14" ht="12.6" customHeight="1" x14ac:dyDescent="0.2"/>
    <row r="15" spans="1:14" ht="12.6" customHeight="1" x14ac:dyDescent="0.2"/>
    <row r="16" spans="1:14" ht="12.6" customHeight="1" x14ac:dyDescent="0.2"/>
    <row r="17" ht="12.6" customHeight="1" x14ac:dyDescent="0.2"/>
    <row r="18" ht="12.6" customHeight="1" x14ac:dyDescent="0.2"/>
    <row r="19" ht="12.6" customHeight="1" x14ac:dyDescent="0.2"/>
    <row r="20" ht="12.6" customHeight="1" x14ac:dyDescent="0.2"/>
    <row r="21" ht="12.6" customHeight="1" x14ac:dyDescent="0.2"/>
    <row r="22" ht="12.6" customHeight="1" x14ac:dyDescent="0.2"/>
    <row r="23" ht="12.6" customHeight="1" x14ac:dyDescent="0.2"/>
    <row r="24" ht="12.6" customHeight="1" x14ac:dyDescent="0.2"/>
    <row r="25" ht="12.6" customHeight="1" x14ac:dyDescent="0.2"/>
    <row r="26" ht="12.6" customHeight="1" x14ac:dyDescent="0.2"/>
    <row r="27" ht="12.6" customHeight="1" x14ac:dyDescent="0.2"/>
    <row r="28" ht="12.6" customHeight="1" x14ac:dyDescent="0.2"/>
    <row r="29" ht="12.6" customHeight="1" x14ac:dyDescent="0.2"/>
    <row r="30" ht="12.6" customHeight="1" x14ac:dyDescent="0.2"/>
    <row r="31" ht="12.6" customHeight="1" x14ac:dyDescent="0.2"/>
    <row r="32" ht="12.6" customHeight="1" x14ac:dyDescent="0.2"/>
    <row r="33" spans="8:15" ht="12.6" customHeight="1" x14ac:dyDescent="0.2"/>
    <row r="34" spans="8:15" x14ac:dyDescent="0.2">
      <c r="H34" s="14"/>
    </row>
    <row r="36" spans="8:15" x14ac:dyDescent="0.2">
      <c r="O36" s="27"/>
    </row>
    <row r="37" spans="8:15" x14ac:dyDescent="0.2">
      <c r="O37" s="28"/>
    </row>
    <row r="38" spans="8:15" x14ac:dyDescent="0.2">
      <c r="O38" s="29"/>
    </row>
    <row r="39" spans="8:15" x14ac:dyDescent="0.2">
      <c r="O39" s="29"/>
    </row>
    <row r="40" spans="8:15" x14ac:dyDescent="0.2">
      <c r="O40" s="28"/>
    </row>
    <row r="41" spans="8:15" x14ac:dyDescent="0.2">
      <c r="O41" s="29"/>
    </row>
    <row r="42" spans="8:15" x14ac:dyDescent="0.2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 x14ac:dyDescent="0.2"/>
  <cols>
    <col min="1" max="1" width="8.85546875" style="11" customWidth="1"/>
    <col min="2" max="2" width="3" style="11" bestFit="1" customWidth="1"/>
    <col min="3" max="3" width="11" style="11" customWidth="1"/>
    <col min="4" max="5" width="12.140625" style="11" customWidth="1"/>
    <col min="6" max="6" width="1.28515625" style="11" customWidth="1"/>
    <col min="7" max="7" width="8.85546875" style="11" bestFit="1" customWidth="1"/>
    <col min="8" max="8" width="3" style="11" customWidth="1"/>
    <col min="9" max="9" width="11" style="11" customWidth="1"/>
    <col min="10" max="11" width="12.140625" style="11" customWidth="1"/>
    <col min="12" max="12" width="1.28515625" style="11" customWidth="1"/>
    <col min="13" max="13" width="8.85546875" style="11" customWidth="1"/>
    <col min="14" max="14" width="3" style="11" bestFit="1" customWidth="1"/>
    <col min="15" max="15" width="11" style="11" customWidth="1"/>
    <col min="16" max="17" width="12.140625" style="11" customWidth="1"/>
    <col min="18" max="16384" width="9.140625" style="11"/>
  </cols>
  <sheetData>
    <row r="1" spans="1:17" s="58" customFormat="1" ht="15.75" x14ac:dyDescent="0.25">
      <c r="A1" s="175" t="s">
        <v>401</v>
      </c>
      <c r="Q1" s="129" t="str">
        <f>Titulní!A35</f>
        <v>II. čtvrtletí 2021</v>
      </c>
    </row>
    <row r="2" spans="1:17" ht="6" customHeight="1" x14ac:dyDescent="0.2"/>
    <row r="3" spans="1:17" ht="36" x14ac:dyDescent="0.2">
      <c r="A3" s="473" t="s">
        <v>63</v>
      </c>
      <c r="B3" s="473"/>
      <c r="C3" s="248" t="s">
        <v>233</v>
      </c>
      <c r="D3" s="248" t="s">
        <v>394</v>
      </c>
      <c r="E3" s="248" t="s">
        <v>395</v>
      </c>
      <c r="G3" s="473" t="s">
        <v>64</v>
      </c>
      <c r="H3" s="473"/>
      <c r="I3" s="248" t="s">
        <v>233</v>
      </c>
      <c r="J3" s="248" t="s">
        <v>394</v>
      </c>
      <c r="K3" s="248" t="s">
        <v>395</v>
      </c>
      <c r="M3" s="473" t="s">
        <v>65</v>
      </c>
      <c r="N3" s="473"/>
      <c r="O3" s="248" t="s">
        <v>233</v>
      </c>
      <c r="P3" s="248" t="s">
        <v>394</v>
      </c>
      <c r="Q3" s="248" t="s">
        <v>395</v>
      </c>
    </row>
    <row r="4" spans="1:17" ht="9.75" customHeight="1" x14ac:dyDescent="0.2">
      <c r="A4" s="524"/>
      <c r="B4" s="524"/>
      <c r="C4" s="249" t="s">
        <v>5</v>
      </c>
      <c r="D4" s="249" t="s">
        <v>4</v>
      </c>
      <c r="E4" s="249" t="s">
        <v>4</v>
      </c>
      <c r="G4" s="524"/>
      <c r="H4" s="524"/>
      <c r="I4" s="249" t="s">
        <v>5</v>
      </c>
      <c r="J4" s="249" t="s">
        <v>4</v>
      </c>
      <c r="K4" s="249" t="s">
        <v>4</v>
      </c>
      <c r="M4" s="524"/>
      <c r="N4" s="524"/>
      <c r="O4" s="249" t="s">
        <v>5</v>
      </c>
      <c r="P4" s="249" t="s">
        <v>4</v>
      </c>
      <c r="Q4" s="249" t="s">
        <v>4</v>
      </c>
    </row>
    <row r="5" spans="1:17" ht="12.6" customHeight="1" x14ac:dyDescent="0.2">
      <c r="A5" s="243">
        <v>44287</v>
      </c>
      <c r="B5" s="244">
        <f>A5</f>
        <v>44287</v>
      </c>
      <c r="C5" s="245">
        <v>189394.82360424471</v>
      </c>
      <c r="D5" s="245">
        <v>8829.9052009925599</v>
      </c>
      <c r="E5" s="245">
        <v>6752.2063883126002</v>
      </c>
      <c r="G5" s="243">
        <v>44317</v>
      </c>
      <c r="H5" s="244">
        <f>G5</f>
        <v>44317</v>
      </c>
      <c r="I5" s="245">
        <v>163816.54387078667</v>
      </c>
      <c r="J5" s="245">
        <v>7758.7021415694699</v>
      </c>
      <c r="K5" s="245">
        <v>6150.7709189863399</v>
      </c>
      <c r="M5" s="243">
        <v>44348</v>
      </c>
      <c r="N5" s="244">
        <f>M5</f>
        <v>44348</v>
      </c>
      <c r="O5" s="245">
        <v>190592.99474887233</v>
      </c>
      <c r="P5" s="245">
        <v>8892.5722213572699</v>
      </c>
      <c r="Q5" s="245">
        <v>6604.7042227449601</v>
      </c>
    </row>
    <row r="6" spans="1:17" ht="12.6" customHeight="1" x14ac:dyDescent="0.2">
      <c r="A6" s="368">
        <v>44288</v>
      </c>
      <c r="B6" s="244">
        <f>A6</f>
        <v>44288</v>
      </c>
      <c r="C6" s="247">
        <v>168175.51663780498</v>
      </c>
      <c r="D6" s="247">
        <v>8117.4107418227604</v>
      </c>
      <c r="E6" s="246">
        <v>6103.0498485367298</v>
      </c>
      <c r="G6" s="243">
        <v>44318</v>
      </c>
      <c r="H6" s="244">
        <f>G6</f>
        <v>44318</v>
      </c>
      <c r="I6" s="247">
        <v>167889.41269349051</v>
      </c>
      <c r="J6" s="247">
        <v>8088.8704926262699</v>
      </c>
      <c r="K6" s="246">
        <v>5856.7212972734396</v>
      </c>
      <c r="M6" s="368">
        <v>44349</v>
      </c>
      <c r="N6" s="244">
        <f>M6</f>
        <v>44349</v>
      </c>
      <c r="O6" s="247">
        <v>188919.13965590726</v>
      </c>
      <c r="P6" s="247">
        <v>8852.7008284552303</v>
      </c>
      <c r="Q6" s="246">
        <v>6512.8485267620899</v>
      </c>
    </row>
    <row r="7" spans="1:17" ht="12.6" customHeight="1" x14ac:dyDescent="0.2">
      <c r="A7" s="368">
        <v>44289</v>
      </c>
      <c r="B7" s="244">
        <f t="shared" ref="B7:B34" si="0">A7</f>
        <v>44289</v>
      </c>
      <c r="C7" s="247">
        <v>169195.71038202665</v>
      </c>
      <c r="D7" s="247">
        <v>8144.3163422913904</v>
      </c>
      <c r="E7" s="246">
        <v>5966.75413437516</v>
      </c>
      <c r="G7" s="243">
        <v>44319</v>
      </c>
      <c r="H7" s="244">
        <f t="shared" ref="H7:H35" si="1">G7</f>
        <v>44319</v>
      </c>
      <c r="I7" s="247">
        <v>198025.53396824026</v>
      </c>
      <c r="J7" s="247">
        <v>9248.8755303841408</v>
      </c>
      <c r="K7" s="246">
        <v>6791.9302423128702</v>
      </c>
      <c r="M7" s="368">
        <v>44350</v>
      </c>
      <c r="N7" s="244">
        <f t="shared" ref="N7:N34" si="2">M7</f>
        <v>44350</v>
      </c>
      <c r="O7" s="247">
        <v>188200.45030191325</v>
      </c>
      <c r="P7" s="247">
        <v>8868.3965026646692</v>
      </c>
      <c r="Q7" s="246">
        <v>6443.9303741809599</v>
      </c>
    </row>
    <row r="8" spans="1:17" ht="12.6" customHeight="1" x14ac:dyDescent="0.2">
      <c r="A8" s="368">
        <v>44290</v>
      </c>
      <c r="B8" s="244">
        <f t="shared" si="0"/>
        <v>44290</v>
      </c>
      <c r="C8" s="247">
        <v>166164.92279488529</v>
      </c>
      <c r="D8" s="247">
        <v>7790.3387873253796</v>
      </c>
      <c r="E8" s="246">
        <v>6123.5121246560502</v>
      </c>
      <c r="G8" s="243">
        <v>44320</v>
      </c>
      <c r="H8" s="244">
        <f t="shared" si="1"/>
        <v>44320</v>
      </c>
      <c r="I8" s="247">
        <v>198971.30490452307</v>
      </c>
      <c r="J8" s="247">
        <v>9148.6256393171898</v>
      </c>
      <c r="K8" s="246">
        <v>7104.5529244669497</v>
      </c>
      <c r="M8" s="368">
        <v>44351</v>
      </c>
      <c r="N8" s="244">
        <f t="shared" si="2"/>
        <v>44351</v>
      </c>
      <c r="O8" s="247">
        <v>184791.174140713</v>
      </c>
      <c r="P8" s="247">
        <v>8803.2382127143901</v>
      </c>
      <c r="Q8" s="246">
        <v>6391.7671809028197</v>
      </c>
    </row>
    <row r="9" spans="1:17" ht="12.6" customHeight="1" x14ac:dyDescent="0.2">
      <c r="A9" s="368">
        <v>44291</v>
      </c>
      <c r="B9" s="244">
        <f t="shared" si="0"/>
        <v>44291</v>
      </c>
      <c r="C9" s="247">
        <v>168923.43383417933</v>
      </c>
      <c r="D9" s="247">
        <v>7846.7348980285797</v>
      </c>
      <c r="E9" s="246">
        <v>6226.2861353745802</v>
      </c>
      <c r="G9" s="243">
        <v>44321</v>
      </c>
      <c r="H9" s="244">
        <f t="shared" si="1"/>
        <v>44321</v>
      </c>
      <c r="I9" s="247">
        <v>201228.63834216486</v>
      </c>
      <c r="J9" s="247">
        <v>9362.3223154102998</v>
      </c>
      <c r="K9" s="246">
        <v>6921.5061790390801</v>
      </c>
      <c r="M9" s="368">
        <v>44352</v>
      </c>
      <c r="N9" s="244">
        <f t="shared" si="2"/>
        <v>44352</v>
      </c>
      <c r="O9" s="247">
        <v>161188.78757716707</v>
      </c>
      <c r="P9" s="247">
        <v>7755.9879829624097</v>
      </c>
      <c r="Q9" s="246">
        <v>5746.6194974277896</v>
      </c>
    </row>
    <row r="10" spans="1:17" ht="12.6" customHeight="1" x14ac:dyDescent="0.2">
      <c r="A10" s="368">
        <v>44292</v>
      </c>
      <c r="B10" s="244">
        <f t="shared" si="0"/>
        <v>44292</v>
      </c>
      <c r="C10" s="247">
        <v>213060.67597921862</v>
      </c>
      <c r="D10" s="247">
        <v>10033.703192053301</v>
      </c>
      <c r="E10" s="246">
        <v>6976.3389986123302</v>
      </c>
      <c r="G10" s="243">
        <v>44322</v>
      </c>
      <c r="H10" s="244">
        <f t="shared" si="1"/>
        <v>44322</v>
      </c>
      <c r="I10" s="247">
        <v>203661.1166516993</v>
      </c>
      <c r="J10" s="247">
        <v>9326.8192104758691</v>
      </c>
      <c r="K10" s="246">
        <v>7148.6147797368403</v>
      </c>
      <c r="M10" s="368">
        <v>44353</v>
      </c>
      <c r="N10" s="244">
        <f t="shared" si="2"/>
        <v>44353</v>
      </c>
      <c r="O10" s="247">
        <v>155688.78902551992</v>
      </c>
      <c r="P10" s="247">
        <v>7428.10171982463</v>
      </c>
      <c r="Q10" s="246">
        <v>5257.4536834659502</v>
      </c>
    </row>
    <row r="11" spans="1:17" ht="12.6" customHeight="1" x14ac:dyDescent="0.2">
      <c r="A11" s="368">
        <v>44293</v>
      </c>
      <c r="B11" s="244">
        <f t="shared" si="0"/>
        <v>44293</v>
      </c>
      <c r="C11" s="247">
        <v>222316.50903958787</v>
      </c>
      <c r="D11" s="247">
        <v>10220.572181650001</v>
      </c>
      <c r="E11" s="246">
        <v>7864.3481360757696</v>
      </c>
      <c r="G11" s="243">
        <v>44323</v>
      </c>
      <c r="H11" s="244">
        <f t="shared" si="1"/>
        <v>44323</v>
      </c>
      <c r="I11" s="247">
        <v>199844.75156581958</v>
      </c>
      <c r="J11" s="247">
        <v>9337.2735707346492</v>
      </c>
      <c r="K11" s="246">
        <v>7034.4101300116299</v>
      </c>
      <c r="M11" s="368">
        <v>44354</v>
      </c>
      <c r="N11" s="244">
        <f t="shared" si="2"/>
        <v>44354</v>
      </c>
      <c r="O11" s="247">
        <v>186373.5323140909</v>
      </c>
      <c r="P11" s="247">
        <v>8998.0336803066602</v>
      </c>
      <c r="Q11" s="246">
        <v>6106.5019784611904</v>
      </c>
    </row>
    <row r="12" spans="1:17" ht="12.6" customHeight="1" x14ac:dyDescent="0.2">
      <c r="A12" s="368">
        <v>44294</v>
      </c>
      <c r="B12" s="244">
        <f t="shared" si="0"/>
        <v>44294</v>
      </c>
      <c r="C12" s="247">
        <v>221520.50163703386</v>
      </c>
      <c r="D12" s="247">
        <v>10277.667361284801</v>
      </c>
      <c r="E12" s="246">
        <v>7834.7221213003304</v>
      </c>
      <c r="G12" s="243">
        <v>44324</v>
      </c>
      <c r="H12" s="244">
        <f t="shared" si="1"/>
        <v>44324</v>
      </c>
      <c r="I12" s="247">
        <v>166603.01470910187</v>
      </c>
      <c r="J12" s="247">
        <v>7746.1814723095204</v>
      </c>
      <c r="K12" s="246">
        <v>6455.4531969714599</v>
      </c>
      <c r="M12" s="368">
        <v>44355</v>
      </c>
      <c r="N12" s="244">
        <f t="shared" si="2"/>
        <v>44355</v>
      </c>
      <c r="O12" s="247">
        <v>189502.98635187867</v>
      </c>
      <c r="P12" s="247">
        <v>9047.4481151326199</v>
      </c>
      <c r="Q12" s="246">
        <v>6320.0054139765598</v>
      </c>
    </row>
    <row r="13" spans="1:17" ht="12.6" customHeight="1" x14ac:dyDescent="0.2">
      <c r="A13" s="368">
        <v>44295</v>
      </c>
      <c r="B13" s="244">
        <f t="shared" si="0"/>
        <v>44295</v>
      </c>
      <c r="C13" s="247">
        <v>212344.31127176792</v>
      </c>
      <c r="D13" s="247">
        <v>9875.0811963320994</v>
      </c>
      <c r="E13" s="246">
        <v>7564.9763181948201</v>
      </c>
      <c r="G13" s="243">
        <v>44325</v>
      </c>
      <c r="H13" s="244">
        <f t="shared" si="1"/>
        <v>44325</v>
      </c>
      <c r="I13" s="247">
        <v>158696.4792637933</v>
      </c>
      <c r="J13" s="247">
        <v>7296.5416612474501</v>
      </c>
      <c r="K13" s="246">
        <v>5950.2421601072501</v>
      </c>
      <c r="M13" s="368">
        <v>44356</v>
      </c>
      <c r="N13" s="244">
        <f t="shared" si="2"/>
        <v>44356</v>
      </c>
      <c r="O13" s="247">
        <v>189544.31257356273</v>
      </c>
      <c r="P13" s="247">
        <v>9010.5392364363906</v>
      </c>
      <c r="Q13" s="246">
        <v>6379.27699074477</v>
      </c>
    </row>
    <row r="14" spans="1:17" ht="12.6" customHeight="1" x14ac:dyDescent="0.2">
      <c r="A14" s="368">
        <v>44296</v>
      </c>
      <c r="B14" s="244">
        <f t="shared" si="0"/>
        <v>44296</v>
      </c>
      <c r="C14" s="247">
        <v>182420.92460273029</v>
      </c>
      <c r="D14" s="247">
        <v>8488.2001744532899</v>
      </c>
      <c r="E14" s="246">
        <v>6855.73269144604</v>
      </c>
      <c r="G14" s="243">
        <v>44326</v>
      </c>
      <c r="H14" s="244">
        <f t="shared" si="1"/>
        <v>44326</v>
      </c>
      <c r="I14" s="247">
        <v>185687.062109399</v>
      </c>
      <c r="J14" s="247">
        <v>8701.6540993511007</v>
      </c>
      <c r="K14" s="246">
        <v>6359.0746458849399</v>
      </c>
      <c r="M14" s="368">
        <v>44357</v>
      </c>
      <c r="N14" s="244">
        <f t="shared" si="2"/>
        <v>44357</v>
      </c>
      <c r="O14" s="247">
        <v>189698.93246613769</v>
      </c>
      <c r="P14" s="247">
        <v>9028.3465662598592</v>
      </c>
      <c r="Q14" s="246">
        <v>6443.7064661170598</v>
      </c>
    </row>
    <row r="15" spans="1:17" ht="12.6" customHeight="1" x14ac:dyDescent="0.2">
      <c r="A15" s="368">
        <v>44297</v>
      </c>
      <c r="B15" s="244">
        <f t="shared" si="0"/>
        <v>44297</v>
      </c>
      <c r="C15" s="247">
        <v>171025.61031001058</v>
      </c>
      <c r="D15" s="247">
        <v>7894.6405566774101</v>
      </c>
      <c r="E15" s="246">
        <v>6385.99634143187</v>
      </c>
      <c r="G15" s="243">
        <v>44327</v>
      </c>
      <c r="H15" s="244">
        <f t="shared" si="1"/>
        <v>44327</v>
      </c>
      <c r="I15" s="247">
        <v>186172.16719101995</v>
      </c>
      <c r="J15" s="247">
        <v>8773.0360913396107</v>
      </c>
      <c r="K15" s="246">
        <v>6370.2123291858397</v>
      </c>
      <c r="M15" s="368">
        <v>44358</v>
      </c>
      <c r="N15" s="244">
        <f t="shared" si="2"/>
        <v>44358</v>
      </c>
      <c r="O15" s="247">
        <v>185380.40660562605</v>
      </c>
      <c r="P15" s="247">
        <v>8967.3070069604</v>
      </c>
      <c r="Q15" s="246">
        <v>6344.9007853245403</v>
      </c>
    </row>
    <row r="16" spans="1:17" ht="12.6" customHeight="1" x14ac:dyDescent="0.2">
      <c r="A16" s="368">
        <v>44298</v>
      </c>
      <c r="B16" s="244">
        <f t="shared" si="0"/>
        <v>44298</v>
      </c>
      <c r="C16" s="247">
        <v>209586.94998919888</v>
      </c>
      <c r="D16" s="247">
        <v>9785.9560206922306</v>
      </c>
      <c r="E16" s="246">
        <v>6910.2313747621602</v>
      </c>
      <c r="G16" s="243">
        <v>44328</v>
      </c>
      <c r="H16" s="244">
        <f t="shared" si="1"/>
        <v>44328</v>
      </c>
      <c r="I16" s="247">
        <v>188648.34519839787</v>
      </c>
      <c r="J16" s="247">
        <v>8938.2236263636496</v>
      </c>
      <c r="K16" s="246">
        <v>6369.6799269024204</v>
      </c>
      <c r="M16" s="368">
        <v>44359</v>
      </c>
      <c r="N16" s="244">
        <f t="shared" si="2"/>
        <v>44359</v>
      </c>
      <c r="O16" s="247">
        <v>158839.56640402082</v>
      </c>
      <c r="P16" s="247">
        <v>7664.7545162471097</v>
      </c>
      <c r="Q16" s="246">
        <v>5646.8876032104699</v>
      </c>
    </row>
    <row r="17" spans="1:17" ht="12.6" customHeight="1" x14ac:dyDescent="0.2">
      <c r="A17" s="368">
        <v>44299</v>
      </c>
      <c r="B17" s="244">
        <f t="shared" si="0"/>
        <v>44299</v>
      </c>
      <c r="C17" s="247">
        <v>216543.65857495545</v>
      </c>
      <c r="D17" s="247">
        <v>10028.597575613599</v>
      </c>
      <c r="E17" s="246">
        <v>7511.8462741326202</v>
      </c>
      <c r="G17" s="243">
        <v>44329</v>
      </c>
      <c r="H17" s="244">
        <f t="shared" si="1"/>
        <v>44329</v>
      </c>
      <c r="I17" s="247">
        <v>194227.95304697778</v>
      </c>
      <c r="J17" s="247">
        <v>9255.4567945112194</v>
      </c>
      <c r="K17" s="246">
        <v>6446.9275911221703</v>
      </c>
      <c r="M17" s="368">
        <v>44360</v>
      </c>
      <c r="N17" s="244">
        <f t="shared" si="2"/>
        <v>44360</v>
      </c>
      <c r="O17" s="247">
        <v>153398.60952395704</v>
      </c>
      <c r="P17" s="247">
        <v>7324.8984446058303</v>
      </c>
      <c r="Q17" s="246">
        <v>5179.01821407638</v>
      </c>
    </row>
    <row r="18" spans="1:17" ht="12.6" customHeight="1" x14ac:dyDescent="0.2">
      <c r="A18" s="368">
        <v>44300</v>
      </c>
      <c r="B18" s="244">
        <f t="shared" si="0"/>
        <v>44300</v>
      </c>
      <c r="C18" s="247">
        <v>215715.89759369084</v>
      </c>
      <c r="D18" s="247">
        <v>9907.0296175721996</v>
      </c>
      <c r="E18" s="246">
        <v>7592.8229989562797</v>
      </c>
      <c r="G18" s="243">
        <v>44330</v>
      </c>
      <c r="H18" s="244">
        <f t="shared" si="1"/>
        <v>44330</v>
      </c>
      <c r="I18" s="247">
        <v>189332.72348488425</v>
      </c>
      <c r="J18" s="247">
        <v>9059.9040217191396</v>
      </c>
      <c r="K18" s="246">
        <v>6508.9358511447699</v>
      </c>
      <c r="M18" s="368">
        <v>44361</v>
      </c>
      <c r="N18" s="244">
        <f t="shared" si="2"/>
        <v>44361</v>
      </c>
      <c r="O18" s="247">
        <v>184932.10461389439</v>
      </c>
      <c r="P18" s="247">
        <v>8806.6902104399906</v>
      </c>
      <c r="Q18" s="246">
        <v>6113.6216457826604</v>
      </c>
    </row>
    <row r="19" spans="1:17" ht="12.6" customHeight="1" x14ac:dyDescent="0.2">
      <c r="A19" s="368">
        <v>44301</v>
      </c>
      <c r="B19" s="244">
        <f t="shared" si="0"/>
        <v>44301</v>
      </c>
      <c r="C19" s="247">
        <v>219688.41557910753</v>
      </c>
      <c r="D19" s="247">
        <v>10063.2906712147</v>
      </c>
      <c r="E19" s="246">
        <v>7705.5957215539802</v>
      </c>
      <c r="G19" s="243">
        <v>44331</v>
      </c>
      <c r="H19" s="244">
        <f t="shared" si="1"/>
        <v>44331</v>
      </c>
      <c r="I19" s="247">
        <v>162465.10849892345</v>
      </c>
      <c r="J19" s="247">
        <v>7722.9863439707196</v>
      </c>
      <c r="K19" s="246">
        <v>5967.4454224277397</v>
      </c>
      <c r="M19" s="368">
        <v>44362</v>
      </c>
      <c r="N19" s="244">
        <f t="shared" si="2"/>
        <v>44362</v>
      </c>
      <c r="O19" s="247">
        <v>189278.58222542674</v>
      </c>
      <c r="P19" s="247">
        <v>8967.2802546423009</v>
      </c>
      <c r="Q19" s="246">
        <v>6349.8193004290097</v>
      </c>
    </row>
    <row r="20" spans="1:17" ht="12.6" customHeight="1" x14ac:dyDescent="0.2">
      <c r="A20" s="368">
        <v>44302</v>
      </c>
      <c r="B20" s="244">
        <f t="shared" si="0"/>
        <v>44302</v>
      </c>
      <c r="C20" s="247">
        <v>218766.97920344106</v>
      </c>
      <c r="D20" s="247">
        <v>10255.417607760101</v>
      </c>
      <c r="E20" s="246">
        <v>7675.6062577843904</v>
      </c>
      <c r="G20" s="243">
        <v>44332</v>
      </c>
      <c r="H20" s="244">
        <f t="shared" si="1"/>
        <v>44332</v>
      </c>
      <c r="I20" s="247">
        <v>160019.26468589136</v>
      </c>
      <c r="J20" s="247">
        <v>7625.0112247557299</v>
      </c>
      <c r="K20" s="246">
        <v>5596.6009282798304</v>
      </c>
      <c r="M20" s="368">
        <v>44363</v>
      </c>
      <c r="N20" s="244">
        <f t="shared" si="2"/>
        <v>44363</v>
      </c>
      <c r="O20" s="247">
        <v>192205.19591799672</v>
      </c>
      <c r="P20" s="247">
        <v>9174.8596767430499</v>
      </c>
      <c r="Q20" s="246">
        <v>6438.1001967336297</v>
      </c>
    </row>
    <row r="21" spans="1:17" ht="12.6" customHeight="1" x14ac:dyDescent="0.2">
      <c r="A21" s="368">
        <v>44303</v>
      </c>
      <c r="B21" s="244">
        <f t="shared" si="0"/>
        <v>44303</v>
      </c>
      <c r="C21" s="247">
        <v>191389.13090386108</v>
      </c>
      <c r="D21" s="247">
        <v>9169.7147527319903</v>
      </c>
      <c r="E21" s="246">
        <v>7003.5001178778602</v>
      </c>
      <c r="G21" s="243">
        <v>44333</v>
      </c>
      <c r="H21" s="244">
        <f t="shared" si="1"/>
        <v>44333</v>
      </c>
      <c r="I21" s="247">
        <v>191722.62413692227</v>
      </c>
      <c r="J21" s="247">
        <v>9057.3241975581896</v>
      </c>
      <c r="K21" s="246">
        <v>6356.2675793562103</v>
      </c>
      <c r="M21" s="368">
        <v>44364</v>
      </c>
      <c r="N21" s="244">
        <f t="shared" si="2"/>
        <v>44364</v>
      </c>
      <c r="O21" s="247">
        <v>193389.19867922389</v>
      </c>
      <c r="P21" s="247">
        <v>9556.2910678225908</v>
      </c>
      <c r="Q21" s="246">
        <v>6446.3899870741598</v>
      </c>
    </row>
    <row r="22" spans="1:17" ht="12.6" customHeight="1" x14ac:dyDescent="0.2">
      <c r="A22" s="368">
        <v>44304</v>
      </c>
      <c r="B22" s="244">
        <f t="shared" si="0"/>
        <v>44304</v>
      </c>
      <c r="C22" s="247">
        <v>181231.82786324114</v>
      </c>
      <c r="D22" s="247">
        <v>8438.8005098480899</v>
      </c>
      <c r="E22" s="246">
        <v>6580.14122608455</v>
      </c>
      <c r="G22" s="243">
        <v>44334</v>
      </c>
      <c r="H22" s="244">
        <f t="shared" si="1"/>
        <v>44334</v>
      </c>
      <c r="I22" s="247">
        <v>193796.64296300063</v>
      </c>
      <c r="J22" s="247">
        <v>9090.32637425129</v>
      </c>
      <c r="K22" s="246">
        <v>6706.0864935756399</v>
      </c>
      <c r="M22" s="368">
        <v>44365</v>
      </c>
      <c r="N22" s="244">
        <f t="shared" si="2"/>
        <v>44365</v>
      </c>
      <c r="O22" s="247">
        <v>187382.99471684903</v>
      </c>
      <c r="P22" s="247">
        <v>9062.7041194329304</v>
      </c>
      <c r="Q22" s="246">
        <v>6328.51630478675</v>
      </c>
    </row>
    <row r="23" spans="1:17" ht="12.6" customHeight="1" x14ac:dyDescent="0.2">
      <c r="A23" s="368">
        <v>44305</v>
      </c>
      <c r="B23" s="244">
        <f t="shared" si="0"/>
        <v>44305</v>
      </c>
      <c r="C23" s="247">
        <v>211179.16152383469</v>
      </c>
      <c r="D23" s="247">
        <v>9868.6786828300792</v>
      </c>
      <c r="E23" s="246">
        <v>7269.6123188422798</v>
      </c>
      <c r="G23" s="243">
        <v>44335</v>
      </c>
      <c r="H23" s="244">
        <f t="shared" si="1"/>
        <v>44335</v>
      </c>
      <c r="I23" s="247">
        <v>193571.91984331975</v>
      </c>
      <c r="J23" s="247">
        <v>8950.2644016919603</v>
      </c>
      <c r="K23" s="246">
        <v>6690.9256733952798</v>
      </c>
      <c r="M23" s="368">
        <v>44366</v>
      </c>
      <c r="N23" s="244">
        <f t="shared" si="2"/>
        <v>44366</v>
      </c>
      <c r="O23" s="247">
        <v>161310.49276046923</v>
      </c>
      <c r="P23" s="247">
        <v>7794.97568991546</v>
      </c>
      <c r="Q23" s="246">
        <v>5655.8027602320999</v>
      </c>
    </row>
    <row r="24" spans="1:17" ht="12.6" customHeight="1" x14ac:dyDescent="0.2">
      <c r="A24" s="368">
        <v>44306</v>
      </c>
      <c r="B24" s="244">
        <f t="shared" si="0"/>
        <v>44306</v>
      </c>
      <c r="C24" s="247">
        <v>207967.06013080094</v>
      </c>
      <c r="D24" s="247">
        <v>9595.8037857703202</v>
      </c>
      <c r="E24" s="246">
        <v>7491.1642020005302</v>
      </c>
      <c r="G24" s="243">
        <v>44336</v>
      </c>
      <c r="H24" s="244">
        <f t="shared" si="1"/>
        <v>44336</v>
      </c>
      <c r="I24" s="247">
        <v>193277.22539170735</v>
      </c>
      <c r="J24" s="247">
        <v>8944.6703147195803</v>
      </c>
      <c r="K24" s="246">
        <v>6755.8483322951897</v>
      </c>
      <c r="M24" s="368">
        <v>44367</v>
      </c>
      <c r="N24" s="244">
        <f t="shared" si="2"/>
        <v>44367</v>
      </c>
      <c r="O24" s="247">
        <v>159627.06327673447</v>
      </c>
      <c r="P24" s="247">
        <v>7622.3892060848902</v>
      </c>
      <c r="Q24" s="246">
        <v>5275.0534009619996</v>
      </c>
    </row>
    <row r="25" spans="1:17" ht="12.6" customHeight="1" x14ac:dyDescent="0.2">
      <c r="A25" s="368">
        <v>44307</v>
      </c>
      <c r="B25" s="244">
        <f t="shared" si="0"/>
        <v>44307</v>
      </c>
      <c r="C25" s="247">
        <v>206790.71528747509</v>
      </c>
      <c r="D25" s="247">
        <v>9526.0546543185392</v>
      </c>
      <c r="E25" s="246">
        <v>7307.4469570602296</v>
      </c>
      <c r="G25" s="243">
        <v>44337</v>
      </c>
      <c r="H25" s="244">
        <f t="shared" si="1"/>
        <v>44337</v>
      </c>
      <c r="I25" s="247">
        <v>188770.43892937829</v>
      </c>
      <c r="J25" s="247">
        <v>8791.8852861218893</v>
      </c>
      <c r="K25" s="246">
        <v>6622.2417976747001</v>
      </c>
      <c r="M25" s="368">
        <v>44368</v>
      </c>
      <c r="N25" s="244">
        <f t="shared" si="2"/>
        <v>44368</v>
      </c>
      <c r="O25" s="247">
        <v>192619.31871660345</v>
      </c>
      <c r="P25" s="247">
        <v>9419.2481341107796</v>
      </c>
      <c r="Q25" s="246">
        <v>6198.3435524177903</v>
      </c>
    </row>
    <row r="26" spans="1:17" ht="12.6" customHeight="1" x14ac:dyDescent="0.2">
      <c r="A26" s="368">
        <v>44308</v>
      </c>
      <c r="B26" s="244">
        <f t="shared" si="0"/>
        <v>44308</v>
      </c>
      <c r="C26" s="247">
        <v>208803.73607840468</v>
      </c>
      <c r="D26" s="247">
        <v>9745.1509555094999</v>
      </c>
      <c r="E26" s="246">
        <v>7353.4290872896199</v>
      </c>
      <c r="G26" s="243">
        <v>44338</v>
      </c>
      <c r="H26" s="244">
        <f t="shared" si="1"/>
        <v>44338</v>
      </c>
      <c r="I26" s="247">
        <v>165406.74334480506</v>
      </c>
      <c r="J26" s="247">
        <v>8064.8646644676401</v>
      </c>
      <c r="K26" s="246">
        <v>6032.6486945537299</v>
      </c>
      <c r="M26" s="368">
        <v>44369</v>
      </c>
      <c r="N26" s="244">
        <f t="shared" si="2"/>
        <v>44369</v>
      </c>
      <c r="O26" s="247">
        <v>191402.32114163664</v>
      </c>
      <c r="P26" s="247">
        <v>9130.6525996335295</v>
      </c>
      <c r="Q26" s="246">
        <v>6430.5512877606798</v>
      </c>
    </row>
    <row r="27" spans="1:17" ht="12.6" customHeight="1" x14ac:dyDescent="0.2">
      <c r="A27" s="368">
        <v>44309</v>
      </c>
      <c r="B27" s="244">
        <f t="shared" si="0"/>
        <v>44309</v>
      </c>
      <c r="C27" s="247">
        <v>203513.2073917388</v>
      </c>
      <c r="D27" s="247">
        <v>9449.2306087126999</v>
      </c>
      <c r="E27" s="246">
        <v>7372.25307832214</v>
      </c>
      <c r="G27" s="243">
        <v>44339</v>
      </c>
      <c r="H27" s="244">
        <f t="shared" si="1"/>
        <v>44339</v>
      </c>
      <c r="I27" s="247">
        <v>161895.73769825528</v>
      </c>
      <c r="J27" s="247">
        <v>7748.4946956995</v>
      </c>
      <c r="K27" s="246">
        <v>5630.3832003637499</v>
      </c>
      <c r="M27" s="368">
        <v>44370</v>
      </c>
      <c r="N27" s="244">
        <f t="shared" si="2"/>
        <v>44370</v>
      </c>
      <c r="O27" s="247">
        <v>189800.46017876666</v>
      </c>
      <c r="P27" s="247">
        <v>9058.0563513402503</v>
      </c>
      <c r="Q27" s="246">
        <v>6342.2127927054598</v>
      </c>
    </row>
    <row r="28" spans="1:17" ht="12.6" customHeight="1" x14ac:dyDescent="0.2">
      <c r="A28" s="368">
        <v>44310</v>
      </c>
      <c r="B28" s="244">
        <f t="shared" si="0"/>
        <v>44310</v>
      </c>
      <c r="C28" s="247">
        <v>176020.820248003</v>
      </c>
      <c r="D28" s="247">
        <v>8113.0717600921598</v>
      </c>
      <c r="E28" s="246">
        <v>6729.1409999822799</v>
      </c>
      <c r="G28" s="243">
        <v>44340</v>
      </c>
      <c r="H28" s="244">
        <f t="shared" si="1"/>
        <v>44340</v>
      </c>
      <c r="I28" s="247">
        <v>190588.96210557743</v>
      </c>
      <c r="J28" s="247">
        <v>8914.8056877967701</v>
      </c>
      <c r="K28" s="246">
        <v>6471.2229476723496</v>
      </c>
      <c r="M28" s="368">
        <v>44371</v>
      </c>
      <c r="N28" s="244">
        <f t="shared" si="2"/>
        <v>44371</v>
      </c>
      <c r="O28" s="247">
        <v>189077.91754934535</v>
      </c>
      <c r="P28" s="247">
        <v>9067.5725646338306</v>
      </c>
      <c r="Q28" s="246">
        <v>6292.4765325181497</v>
      </c>
    </row>
    <row r="29" spans="1:17" ht="12.6" customHeight="1" x14ac:dyDescent="0.2">
      <c r="A29" s="368">
        <v>44311</v>
      </c>
      <c r="B29" s="244">
        <f t="shared" si="0"/>
        <v>44311</v>
      </c>
      <c r="C29" s="247">
        <v>172321.47525532602</v>
      </c>
      <c r="D29" s="247">
        <v>7935.61353048004</v>
      </c>
      <c r="E29" s="246">
        <v>6268.3448695900497</v>
      </c>
      <c r="G29" s="243">
        <v>44341</v>
      </c>
      <c r="H29" s="244">
        <f t="shared" si="1"/>
        <v>44341</v>
      </c>
      <c r="I29" s="247">
        <v>196619.74301698507</v>
      </c>
      <c r="J29" s="247">
        <v>9214.6275722308801</v>
      </c>
      <c r="K29" s="246">
        <v>6599.8569199322001</v>
      </c>
      <c r="M29" s="368">
        <v>44372</v>
      </c>
      <c r="N29" s="244">
        <f t="shared" si="2"/>
        <v>44372</v>
      </c>
      <c r="O29" s="247">
        <v>181828.24901904905</v>
      </c>
      <c r="P29" s="247">
        <v>8763.3149834160795</v>
      </c>
      <c r="Q29" s="246">
        <v>6204.4232347926099</v>
      </c>
    </row>
    <row r="30" spans="1:17" ht="12.6" customHeight="1" x14ac:dyDescent="0.2">
      <c r="A30" s="368">
        <v>44312</v>
      </c>
      <c r="B30" s="244">
        <f t="shared" si="0"/>
        <v>44312</v>
      </c>
      <c r="C30" s="247">
        <v>205522.47418930792</v>
      </c>
      <c r="D30" s="247">
        <v>9498.9003155519804</v>
      </c>
      <c r="E30" s="246">
        <v>7164.7939692033997</v>
      </c>
      <c r="G30" s="243">
        <v>44342</v>
      </c>
      <c r="H30" s="244">
        <f t="shared" si="1"/>
        <v>44342</v>
      </c>
      <c r="I30" s="247">
        <v>195683.62799200523</v>
      </c>
      <c r="J30" s="247">
        <v>9003.6378754697107</v>
      </c>
      <c r="K30" s="246">
        <v>6782.20352639873</v>
      </c>
      <c r="M30" s="368">
        <v>44373</v>
      </c>
      <c r="N30" s="244">
        <f t="shared" si="2"/>
        <v>44373</v>
      </c>
      <c r="O30" s="247">
        <v>155663.95789842843</v>
      </c>
      <c r="P30" s="247">
        <v>7580.3999537258296</v>
      </c>
      <c r="Q30" s="246">
        <v>5495.6648708742296</v>
      </c>
    </row>
    <row r="31" spans="1:17" ht="12.6" customHeight="1" x14ac:dyDescent="0.2">
      <c r="A31" s="368">
        <v>44313</v>
      </c>
      <c r="B31" s="244">
        <f t="shared" si="0"/>
        <v>44313</v>
      </c>
      <c r="C31" s="247">
        <v>205416.35875953187</v>
      </c>
      <c r="D31" s="247">
        <v>9480.2621500167297</v>
      </c>
      <c r="E31" s="246">
        <v>7438.8483745002004</v>
      </c>
      <c r="G31" s="243">
        <v>44343</v>
      </c>
      <c r="H31" s="244">
        <f t="shared" si="1"/>
        <v>44343</v>
      </c>
      <c r="I31" s="247">
        <v>194991.39030868962</v>
      </c>
      <c r="J31" s="247">
        <v>9030.9333259742198</v>
      </c>
      <c r="K31" s="246">
        <v>6738.2826475919801</v>
      </c>
      <c r="M31" s="368">
        <v>44374</v>
      </c>
      <c r="N31" s="244">
        <f t="shared" si="2"/>
        <v>44374</v>
      </c>
      <c r="O31" s="247">
        <v>152992.41810843226</v>
      </c>
      <c r="P31" s="247">
        <v>7336.6168306468398</v>
      </c>
      <c r="Q31" s="246">
        <v>5098.1826187277202</v>
      </c>
    </row>
    <row r="32" spans="1:17" ht="12.6" customHeight="1" x14ac:dyDescent="0.2">
      <c r="A32" s="368">
        <v>44314</v>
      </c>
      <c r="B32" s="244">
        <f t="shared" si="0"/>
        <v>44314</v>
      </c>
      <c r="C32" s="247">
        <v>200707.42689963759</v>
      </c>
      <c r="D32" s="247">
        <v>9293.4656654234805</v>
      </c>
      <c r="E32" s="246">
        <v>7208.5493671561298</v>
      </c>
      <c r="G32" s="243">
        <v>44344</v>
      </c>
      <c r="H32" s="244">
        <f t="shared" si="1"/>
        <v>44344</v>
      </c>
      <c r="I32" s="247">
        <v>190680.41757108382</v>
      </c>
      <c r="J32" s="247">
        <v>8968.0325473944395</v>
      </c>
      <c r="K32" s="246">
        <v>6651.4265454164797</v>
      </c>
      <c r="M32" s="368">
        <v>44375</v>
      </c>
      <c r="N32" s="244">
        <f t="shared" si="2"/>
        <v>44375</v>
      </c>
      <c r="O32" s="247">
        <v>186074.0634515126</v>
      </c>
      <c r="P32" s="247">
        <v>9038.40636141717</v>
      </c>
      <c r="Q32" s="246">
        <v>5949.1971653324799</v>
      </c>
    </row>
    <row r="33" spans="1:17" ht="12.6" customHeight="1" x14ac:dyDescent="0.2">
      <c r="A33" s="368">
        <v>44315</v>
      </c>
      <c r="B33" s="244">
        <f t="shared" si="0"/>
        <v>44315</v>
      </c>
      <c r="C33" s="247">
        <v>200425.79112602092</v>
      </c>
      <c r="D33" s="247">
        <v>9396.8207154670508</v>
      </c>
      <c r="E33" s="246">
        <v>6997.4322182688502</v>
      </c>
      <c r="G33" s="243">
        <v>44345</v>
      </c>
      <c r="H33" s="244">
        <f t="shared" si="1"/>
        <v>44345</v>
      </c>
      <c r="I33" s="247">
        <v>164498.88961518061</v>
      </c>
      <c r="J33" s="247">
        <v>7874.8732313406599</v>
      </c>
      <c r="K33" s="246">
        <v>6083.1402563370802</v>
      </c>
      <c r="M33" s="368">
        <v>44376</v>
      </c>
      <c r="N33" s="244">
        <f t="shared" si="2"/>
        <v>44376</v>
      </c>
      <c r="O33" s="247">
        <v>190223.45747602303</v>
      </c>
      <c r="P33" s="247">
        <v>9163.1494954583795</v>
      </c>
      <c r="Q33" s="246">
        <v>6342.66290087776</v>
      </c>
    </row>
    <row r="34" spans="1:17" ht="12.6" customHeight="1" x14ac:dyDescent="0.2">
      <c r="A34" s="368">
        <v>44316</v>
      </c>
      <c r="B34" s="244">
        <f t="shared" si="0"/>
        <v>44316</v>
      </c>
      <c r="C34" s="247">
        <v>191024.62931645618</v>
      </c>
      <c r="D34" s="247">
        <v>9006.7648076163205</v>
      </c>
      <c r="E34" s="246">
        <v>6846.8053672875303</v>
      </c>
      <c r="G34" s="243">
        <v>44346</v>
      </c>
      <c r="H34" s="244">
        <f t="shared" si="1"/>
        <v>44346</v>
      </c>
      <c r="I34" s="247">
        <v>161521.83956973194</v>
      </c>
      <c r="J34" s="247">
        <v>7692.2323173328105</v>
      </c>
      <c r="K34" s="246">
        <v>5635.2530307323404</v>
      </c>
      <c r="M34" s="368">
        <v>44377</v>
      </c>
      <c r="N34" s="244">
        <f t="shared" si="2"/>
        <v>44377</v>
      </c>
      <c r="O34" s="247">
        <v>183485.26868088453</v>
      </c>
      <c r="P34" s="247">
        <v>8746.6625058034406</v>
      </c>
      <c r="Q34" s="246">
        <v>6102.45331236947</v>
      </c>
    </row>
    <row r="35" spans="1:17" ht="12.6" customHeight="1" x14ac:dyDescent="0.2">
      <c r="A35" s="243"/>
      <c r="B35" s="244"/>
      <c r="C35" s="245"/>
      <c r="D35" s="245"/>
      <c r="E35" s="245"/>
      <c r="G35" s="243">
        <v>44347</v>
      </c>
      <c r="H35" s="244">
        <f t="shared" si="1"/>
        <v>44347</v>
      </c>
      <c r="I35" s="245">
        <v>189210.77841016895</v>
      </c>
      <c r="J35" s="245">
        <v>8846.0780267319005</v>
      </c>
      <c r="K35" s="245">
        <v>6451.6015984809101</v>
      </c>
      <c r="M35" s="243"/>
      <c r="N35" s="244"/>
      <c r="O35" s="245"/>
      <c r="P35" s="245"/>
      <c r="Q35" s="245"/>
    </row>
    <row r="36" spans="1:17" ht="11.25" customHeight="1" x14ac:dyDescent="0.2">
      <c r="Q36" s="14" t="s">
        <v>372</v>
      </c>
    </row>
    <row r="37" spans="1:17" ht="15" customHeight="1" x14ac:dyDescent="0.3">
      <c r="A37" s="52"/>
      <c r="K37" s="13"/>
    </row>
    <row r="38" spans="1:17" ht="15" customHeight="1" x14ac:dyDescent="0.3">
      <c r="A38" s="52"/>
      <c r="K38" s="13"/>
    </row>
    <row r="39" spans="1:17" ht="15" customHeight="1" x14ac:dyDescent="0.3">
      <c r="A39" s="52"/>
      <c r="K39" s="13"/>
    </row>
    <row r="40" spans="1:17" ht="10.5" customHeight="1" x14ac:dyDescent="0.2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433</v>
      </c>
      <c r="B1" s="175"/>
      <c r="N1" s="62"/>
      <c r="O1" s="129" t="str">
        <f>Titulní!A35</f>
        <v>II. čtvrtletí 2021</v>
      </c>
    </row>
    <row r="2" spans="1:27" ht="6" customHeight="1" x14ac:dyDescent="0.2">
      <c r="B2" s="30"/>
    </row>
    <row r="3" spans="1:27" s="18" customFormat="1" ht="13.5" x14ac:dyDescent="0.2">
      <c r="A3" s="310" t="s">
        <v>55</v>
      </c>
      <c r="B3" s="310" t="s">
        <v>7</v>
      </c>
      <c r="C3" s="310" t="s">
        <v>20</v>
      </c>
      <c r="D3" s="310" t="s">
        <v>21</v>
      </c>
      <c r="E3" s="310" t="s">
        <v>22</v>
      </c>
      <c r="F3" s="310" t="s">
        <v>43</v>
      </c>
      <c r="G3" s="310" t="s">
        <v>44</v>
      </c>
      <c r="H3" s="310" t="s">
        <v>46</v>
      </c>
      <c r="I3" s="310" t="s">
        <v>45</v>
      </c>
      <c r="J3" s="310" t="s">
        <v>365</v>
      </c>
      <c r="K3" s="310" t="s">
        <v>92</v>
      </c>
      <c r="L3" s="310" t="s">
        <v>202</v>
      </c>
      <c r="M3" s="310" t="s">
        <v>343</v>
      </c>
      <c r="N3" s="310" t="s">
        <v>363</v>
      </c>
      <c r="O3" s="310" t="s">
        <v>364</v>
      </c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311"/>
    </row>
    <row r="4" spans="1:27" s="18" customFormat="1" ht="12.75" customHeight="1" x14ac:dyDescent="0.2">
      <c r="A4" s="314"/>
      <c r="B4" s="315" t="s">
        <v>4</v>
      </c>
      <c r="C4" s="315" t="s">
        <v>4</v>
      </c>
      <c r="D4" s="315" t="s">
        <v>4</v>
      </c>
      <c r="E4" s="315" t="s">
        <v>4</v>
      </c>
      <c r="F4" s="315" t="s">
        <v>4</v>
      </c>
      <c r="G4" s="315" t="s">
        <v>4</v>
      </c>
      <c r="H4" s="315" t="s">
        <v>4</v>
      </c>
      <c r="I4" s="315" t="s">
        <v>4</v>
      </c>
      <c r="J4" s="315" t="s">
        <v>4</v>
      </c>
      <c r="K4" s="315" t="s">
        <v>4</v>
      </c>
      <c r="L4" s="315" t="s">
        <v>4</v>
      </c>
      <c r="M4" s="315" t="s">
        <v>4</v>
      </c>
      <c r="N4" s="315" t="s">
        <v>4</v>
      </c>
      <c r="O4" s="315" t="s">
        <v>5</v>
      </c>
      <c r="P4" s="25" t="s">
        <v>366</v>
      </c>
      <c r="Q4" s="316" t="s">
        <v>367</v>
      </c>
      <c r="R4" s="311"/>
      <c r="S4" s="311"/>
      <c r="T4" s="311"/>
      <c r="U4" s="311"/>
      <c r="V4" s="311"/>
      <c r="W4" s="311"/>
      <c r="X4" s="311"/>
      <c r="Y4" s="311"/>
      <c r="Z4" s="311"/>
      <c r="AA4" s="311"/>
    </row>
    <row r="5" spans="1:27" ht="12.6" customHeight="1" x14ac:dyDescent="0.2">
      <c r="A5" s="312">
        <v>0</v>
      </c>
      <c r="B5" s="313">
        <v>2618.6127083050401</v>
      </c>
      <c r="C5" s="313">
        <v>4016.8009448081798</v>
      </c>
      <c r="D5" s="313">
        <v>314.80961954744902</v>
      </c>
      <c r="E5" s="313">
        <v>428.06547020921403</v>
      </c>
      <c r="F5" s="313">
        <v>209.110732722705</v>
      </c>
      <c r="G5" s="313">
        <v>85.855638386176096</v>
      </c>
      <c r="H5" s="313">
        <v>0</v>
      </c>
      <c r="I5" s="313">
        <v>169.89794447965099</v>
      </c>
      <c r="J5" s="313">
        <v>75.293130620949</v>
      </c>
      <c r="K5" s="313">
        <v>-5.53231989264516E-2</v>
      </c>
      <c r="L5" s="313">
        <v>-544.52189507723801</v>
      </c>
      <c r="M5" s="313">
        <v>7918.3908658804403</v>
      </c>
      <c r="N5" s="313">
        <v>7373.8689708031998</v>
      </c>
      <c r="O5" s="313">
        <f>M5</f>
        <v>7918.3908658804403</v>
      </c>
      <c r="P5" s="26">
        <f t="shared" ref="P5:P28" si="0">IF(J5&lt;0,0,J5)</f>
        <v>75.293130620949</v>
      </c>
      <c r="Q5" s="26">
        <f t="shared" ref="Q5:Q28" si="1">IF(J5&lt;0,J5,0)</f>
        <v>0</v>
      </c>
    </row>
    <row r="6" spans="1:27" ht="12.6" customHeight="1" x14ac:dyDescent="0.2">
      <c r="A6" s="252">
        <v>4.1666666666666664E-2</v>
      </c>
      <c r="B6" s="253">
        <v>2641.4255076111299</v>
      </c>
      <c r="C6" s="254">
        <v>3974.0015698839002</v>
      </c>
      <c r="D6" s="254">
        <v>311.842313961412</v>
      </c>
      <c r="E6" s="254">
        <v>426.42067176819</v>
      </c>
      <c r="F6" s="254">
        <v>208.54033188173</v>
      </c>
      <c r="G6" s="254">
        <v>0</v>
      </c>
      <c r="H6" s="254">
        <v>0</v>
      </c>
      <c r="I6" s="254">
        <v>183.88009338779901</v>
      </c>
      <c r="J6" s="254">
        <v>1256.0487351408899</v>
      </c>
      <c r="K6" s="254">
        <v>-994.62060613794699</v>
      </c>
      <c r="L6" s="254">
        <v>-540.78436520799403</v>
      </c>
      <c r="M6" s="255">
        <v>8007.53861749711</v>
      </c>
      <c r="N6" s="254">
        <v>7466.7542522891199</v>
      </c>
      <c r="O6" s="255">
        <f t="shared" ref="O6:O28" si="2">M6</f>
        <v>8007.53861749711</v>
      </c>
      <c r="P6" s="26">
        <f t="shared" si="0"/>
        <v>1256.0487351408899</v>
      </c>
      <c r="Q6" s="26">
        <f t="shared" si="1"/>
        <v>0</v>
      </c>
    </row>
    <row r="7" spans="1:27" ht="12.6" customHeight="1" x14ac:dyDescent="0.2">
      <c r="A7" s="252">
        <v>8.3333333333333301E-2</v>
      </c>
      <c r="B7" s="253">
        <v>2691.3123216500699</v>
      </c>
      <c r="C7" s="254">
        <v>3881.27712999808</v>
      </c>
      <c r="D7" s="254">
        <v>314.15207354491599</v>
      </c>
      <c r="E7" s="254">
        <v>424.73180670690601</v>
      </c>
      <c r="F7" s="254">
        <v>209.07051680145</v>
      </c>
      <c r="G7" s="254">
        <v>0</v>
      </c>
      <c r="H7" s="254">
        <v>0</v>
      </c>
      <c r="I7" s="254">
        <v>187.16998183806601</v>
      </c>
      <c r="J7" s="254">
        <v>1252.3054020110901</v>
      </c>
      <c r="K7" s="254">
        <v>-1062.5390569439501</v>
      </c>
      <c r="L7" s="254">
        <v>-535.15842123996401</v>
      </c>
      <c r="M7" s="255">
        <v>7897.4801756066199</v>
      </c>
      <c r="N7" s="254">
        <v>7362.3217543666597</v>
      </c>
      <c r="O7" s="255">
        <f t="shared" si="2"/>
        <v>7897.4801756066199</v>
      </c>
      <c r="P7" s="26">
        <f t="shared" si="0"/>
        <v>1252.3054020110901</v>
      </c>
      <c r="Q7" s="26">
        <f t="shared" si="1"/>
        <v>0</v>
      </c>
    </row>
    <row r="8" spans="1:27" ht="12.6" customHeight="1" x14ac:dyDescent="0.2">
      <c r="A8" s="252">
        <v>0.125</v>
      </c>
      <c r="B8" s="253">
        <v>2700.9713934268698</v>
      </c>
      <c r="C8" s="254">
        <v>3921.2073271460699</v>
      </c>
      <c r="D8" s="254">
        <v>316.002882053701</v>
      </c>
      <c r="E8" s="254">
        <v>427.39931312870402</v>
      </c>
      <c r="F8" s="254">
        <v>210.17411754422801</v>
      </c>
      <c r="G8" s="254">
        <v>0</v>
      </c>
      <c r="H8" s="254">
        <v>0</v>
      </c>
      <c r="I8" s="254">
        <v>197.96386425199</v>
      </c>
      <c r="J8" s="254">
        <v>1116.33349807592</v>
      </c>
      <c r="K8" s="254">
        <v>-1055.3302743271499</v>
      </c>
      <c r="L8" s="254">
        <v>-539.61950734800996</v>
      </c>
      <c r="M8" s="255">
        <v>7834.7221213003304</v>
      </c>
      <c r="N8" s="254">
        <v>7295.1026139523201</v>
      </c>
      <c r="O8" s="255">
        <f t="shared" si="2"/>
        <v>7834.7221213003304</v>
      </c>
      <c r="P8" s="26">
        <f t="shared" si="0"/>
        <v>1116.33349807592</v>
      </c>
      <c r="Q8" s="26">
        <f t="shared" si="1"/>
        <v>0</v>
      </c>
    </row>
    <row r="9" spans="1:27" ht="12.6" customHeight="1" x14ac:dyDescent="0.2">
      <c r="A9" s="252">
        <v>0.16666666666666699</v>
      </c>
      <c r="B9" s="253">
        <v>2711.7636884901199</v>
      </c>
      <c r="C9" s="254">
        <v>3968.8477159101699</v>
      </c>
      <c r="D9" s="254">
        <v>317.54995513620298</v>
      </c>
      <c r="E9" s="254">
        <v>432.15919297762002</v>
      </c>
      <c r="F9" s="254">
        <v>207.75222403536901</v>
      </c>
      <c r="G9" s="254">
        <v>0</v>
      </c>
      <c r="H9" s="254">
        <v>0</v>
      </c>
      <c r="I9" s="254">
        <v>203.34689894874199</v>
      </c>
      <c r="J9" s="254">
        <v>1135.65764464877</v>
      </c>
      <c r="K9" s="254">
        <v>-1018.4095766481</v>
      </c>
      <c r="L9" s="254">
        <v>-544.87015594418494</v>
      </c>
      <c r="M9" s="255">
        <v>7958.6677434988997</v>
      </c>
      <c r="N9" s="254">
        <v>7413.7975875547099</v>
      </c>
      <c r="O9" s="255">
        <f t="shared" si="2"/>
        <v>7958.6677434988997</v>
      </c>
      <c r="P9" s="26">
        <f t="shared" si="0"/>
        <v>1135.65764464877</v>
      </c>
      <c r="Q9" s="26">
        <f t="shared" si="1"/>
        <v>0</v>
      </c>
    </row>
    <row r="10" spans="1:27" ht="12.6" customHeight="1" x14ac:dyDescent="0.2">
      <c r="A10" s="252">
        <v>0.20833333333333301</v>
      </c>
      <c r="B10" s="253">
        <v>2710.7421161451498</v>
      </c>
      <c r="C10" s="254">
        <v>4081.8016984390802</v>
      </c>
      <c r="D10" s="254">
        <v>618.40756886497604</v>
      </c>
      <c r="E10" s="254">
        <v>440.84691913205597</v>
      </c>
      <c r="F10" s="254">
        <v>214.66479195562701</v>
      </c>
      <c r="G10" s="254">
        <v>0</v>
      </c>
      <c r="H10" s="254">
        <v>1.6092649283229701</v>
      </c>
      <c r="I10" s="254">
        <v>196.40213235153399</v>
      </c>
      <c r="J10" s="254">
        <v>205.08728097929099</v>
      </c>
      <c r="K10" s="254">
        <v>-19.901263346634199</v>
      </c>
      <c r="L10" s="254">
        <v>-560.22149399616501</v>
      </c>
      <c r="M10" s="255">
        <v>8449.6605094494007</v>
      </c>
      <c r="N10" s="254">
        <v>7889.4390154532402</v>
      </c>
      <c r="O10" s="255">
        <f t="shared" si="2"/>
        <v>8449.6605094494007</v>
      </c>
      <c r="P10" s="26">
        <f t="shared" si="0"/>
        <v>205.08728097929099</v>
      </c>
      <c r="Q10" s="26">
        <f t="shared" si="1"/>
        <v>0</v>
      </c>
    </row>
    <row r="11" spans="1:27" ht="12.6" customHeight="1" x14ac:dyDescent="0.2">
      <c r="A11" s="252">
        <v>0.25</v>
      </c>
      <c r="B11" s="253">
        <v>2711.4587050861101</v>
      </c>
      <c r="C11" s="254">
        <v>4626.5214587349701</v>
      </c>
      <c r="D11" s="254">
        <v>1110.5778655136</v>
      </c>
      <c r="E11" s="254">
        <v>507.21810403136197</v>
      </c>
      <c r="F11" s="254">
        <v>226.88134973544001</v>
      </c>
      <c r="G11" s="254">
        <v>7.3639401951818604</v>
      </c>
      <c r="H11" s="254">
        <v>5.3609971310931899</v>
      </c>
      <c r="I11" s="254">
        <v>184.57362451825901</v>
      </c>
      <c r="J11" s="254">
        <v>3.3063137106732299</v>
      </c>
      <c r="K11" s="254">
        <v>0</v>
      </c>
      <c r="L11" s="254">
        <v>-621.14696584420903</v>
      </c>
      <c r="M11" s="255">
        <v>9383.2623586566806</v>
      </c>
      <c r="N11" s="254">
        <v>8762.1153928124695</v>
      </c>
      <c r="O11" s="255">
        <f t="shared" si="2"/>
        <v>9383.2623586566806</v>
      </c>
      <c r="P11" s="26">
        <f t="shared" si="0"/>
        <v>3.3063137106732299</v>
      </c>
      <c r="Q11" s="26">
        <f t="shared" si="1"/>
        <v>0</v>
      </c>
    </row>
    <row r="12" spans="1:27" ht="12.6" customHeight="1" x14ac:dyDescent="0.2">
      <c r="A12" s="252">
        <v>0.29166666666666702</v>
      </c>
      <c r="B12" s="253">
        <v>2725.9922628133199</v>
      </c>
      <c r="C12" s="254">
        <v>4814.9989295784799</v>
      </c>
      <c r="D12" s="254">
        <v>1203.3336721588</v>
      </c>
      <c r="E12" s="254">
        <v>533.44792299536505</v>
      </c>
      <c r="F12" s="254">
        <v>469.46827007326903</v>
      </c>
      <c r="G12" s="254">
        <v>530.616655775563</v>
      </c>
      <c r="H12" s="254">
        <v>64.965846859075498</v>
      </c>
      <c r="I12" s="254">
        <v>177.65940661001201</v>
      </c>
      <c r="J12" s="254">
        <v>-594.69383434586598</v>
      </c>
      <c r="K12" s="254">
        <v>0</v>
      </c>
      <c r="L12" s="254">
        <v>-651.36473358155104</v>
      </c>
      <c r="M12" s="255">
        <v>9925.7891325180208</v>
      </c>
      <c r="N12" s="254">
        <v>9274.4243989364695</v>
      </c>
      <c r="O12" s="255">
        <f t="shared" si="2"/>
        <v>9925.7891325180208</v>
      </c>
      <c r="P12" s="26">
        <f t="shared" si="0"/>
        <v>0</v>
      </c>
      <c r="Q12" s="26">
        <f t="shared" si="1"/>
        <v>-594.69383434586598</v>
      </c>
    </row>
    <row r="13" spans="1:27" ht="12.6" customHeight="1" x14ac:dyDescent="0.2">
      <c r="A13" s="252">
        <v>0.33333333333333298</v>
      </c>
      <c r="B13" s="253">
        <v>2724.4724437682598</v>
      </c>
      <c r="C13" s="254">
        <v>4853.3677864376696</v>
      </c>
      <c r="D13" s="254">
        <v>1180.48476626455</v>
      </c>
      <c r="E13" s="254">
        <v>529.34060852656103</v>
      </c>
      <c r="F13" s="254">
        <v>470.506675485431</v>
      </c>
      <c r="G13" s="254">
        <v>731.84015264587902</v>
      </c>
      <c r="H13" s="254">
        <v>254.767635923988</v>
      </c>
      <c r="I13" s="254">
        <v>166.699725771571</v>
      </c>
      <c r="J13" s="254">
        <v>-837.54459096697803</v>
      </c>
      <c r="K13" s="254">
        <v>0</v>
      </c>
      <c r="L13" s="254">
        <v>-658.19377983940103</v>
      </c>
      <c r="M13" s="255">
        <v>10073.9352038569</v>
      </c>
      <c r="N13" s="254">
        <v>9415.7414240175294</v>
      </c>
      <c r="O13" s="255">
        <f t="shared" si="2"/>
        <v>10073.9352038569</v>
      </c>
      <c r="P13" s="26">
        <f t="shared" si="0"/>
        <v>0</v>
      </c>
      <c r="Q13" s="26">
        <f t="shared" si="1"/>
        <v>-837.54459096697803</v>
      </c>
    </row>
    <row r="14" spans="1:27" ht="12.6" customHeight="1" x14ac:dyDescent="0.2">
      <c r="A14" s="252">
        <v>0.375</v>
      </c>
      <c r="B14" s="253">
        <v>2724.7724105695902</v>
      </c>
      <c r="C14" s="254">
        <v>4790.7799321102302</v>
      </c>
      <c r="D14" s="254">
        <v>1144.04933133399</v>
      </c>
      <c r="E14" s="254">
        <v>523.02005272280496</v>
      </c>
      <c r="F14" s="254">
        <v>329.22954391912901</v>
      </c>
      <c r="G14" s="254">
        <v>435.78233210620402</v>
      </c>
      <c r="H14" s="254">
        <v>461.17742984183002</v>
      </c>
      <c r="I14" s="254">
        <v>169.74896254657301</v>
      </c>
      <c r="J14" s="254">
        <v>-309.90555858155102</v>
      </c>
      <c r="K14" s="254">
        <v>0</v>
      </c>
      <c r="L14" s="254">
        <v>-648.1032735343</v>
      </c>
      <c r="M14" s="255">
        <v>10268.654436568801</v>
      </c>
      <c r="N14" s="254">
        <v>9620.5511630345009</v>
      </c>
      <c r="O14" s="255">
        <f t="shared" si="2"/>
        <v>10268.654436568801</v>
      </c>
      <c r="P14" s="26">
        <f t="shared" si="0"/>
        <v>0</v>
      </c>
      <c r="Q14" s="26">
        <f t="shared" si="1"/>
        <v>-309.90555858155102</v>
      </c>
    </row>
    <row r="15" spans="1:27" ht="12.6" customHeight="1" x14ac:dyDescent="0.2">
      <c r="A15" s="252">
        <v>0.41666666666666702</v>
      </c>
      <c r="B15" s="253">
        <v>2725.5906701386498</v>
      </c>
      <c r="C15" s="254">
        <v>4736.4801908565296</v>
      </c>
      <c r="D15" s="254">
        <v>1123.4617829496301</v>
      </c>
      <c r="E15" s="254">
        <v>525.34969638822304</v>
      </c>
      <c r="F15" s="254">
        <v>226.140154798537</v>
      </c>
      <c r="G15" s="254">
        <v>14.913390138183599</v>
      </c>
      <c r="H15" s="254">
        <v>598.24405841814905</v>
      </c>
      <c r="I15" s="254">
        <v>162.99914934183801</v>
      </c>
      <c r="J15" s="254">
        <v>164.48826825502101</v>
      </c>
      <c r="K15" s="254">
        <v>0</v>
      </c>
      <c r="L15" s="254">
        <v>-637.56124116205001</v>
      </c>
      <c r="M15" s="255">
        <v>10277.667361284801</v>
      </c>
      <c r="N15" s="254">
        <v>9640.1061201227203</v>
      </c>
      <c r="O15" s="255">
        <f t="shared" si="2"/>
        <v>10277.667361284801</v>
      </c>
      <c r="P15" s="26">
        <f t="shared" si="0"/>
        <v>164.48826825502101</v>
      </c>
      <c r="Q15" s="26">
        <f t="shared" si="1"/>
        <v>0</v>
      </c>
    </row>
    <row r="16" spans="1:27" ht="12.6" customHeight="1" x14ac:dyDescent="0.2">
      <c r="A16" s="252">
        <v>0.45833333333333298</v>
      </c>
      <c r="B16" s="253">
        <v>2720.4811484187398</v>
      </c>
      <c r="C16" s="254">
        <v>4782.3160280891198</v>
      </c>
      <c r="D16" s="254">
        <v>1103.2614226329099</v>
      </c>
      <c r="E16" s="254">
        <v>516.55916423846395</v>
      </c>
      <c r="F16" s="254">
        <v>216.20023280887401</v>
      </c>
      <c r="G16" s="254">
        <v>0</v>
      </c>
      <c r="H16" s="254">
        <v>683.64144471479506</v>
      </c>
      <c r="I16" s="254">
        <v>152.84750550902899</v>
      </c>
      <c r="J16" s="254">
        <v>84.392633137446396</v>
      </c>
      <c r="K16" s="254">
        <v>0</v>
      </c>
      <c r="L16" s="254">
        <v>-640.88245349725503</v>
      </c>
      <c r="M16" s="255">
        <v>10259.6995795494</v>
      </c>
      <c r="N16" s="254">
        <v>9618.8171260521194</v>
      </c>
      <c r="O16" s="255">
        <f t="shared" si="2"/>
        <v>10259.6995795494</v>
      </c>
      <c r="P16" s="26">
        <f t="shared" si="0"/>
        <v>84.392633137446396</v>
      </c>
      <c r="Q16" s="26">
        <f t="shared" si="1"/>
        <v>0</v>
      </c>
    </row>
    <row r="17" spans="1:17" ht="12.6" customHeight="1" x14ac:dyDescent="0.2">
      <c r="A17" s="252">
        <v>0.5</v>
      </c>
      <c r="B17" s="253">
        <v>2752.8930033571201</v>
      </c>
      <c r="C17" s="254">
        <v>4566.0903481037003</v>
      </c>
      <c r="D17" s="254">
        <v>1093.20629584891</v>
      </c>
      <c r="E17" s="254">
        <v>491.98601716120601</v>
      </c>
      <c r="F17" s="254">
        <v>214.518141677963</v>
      </c>
      <c r="G17" s="254">
        <v>0</v>
      </c>
      <c r="H17" s="254">
        <v>871.41079154240504</v>
      </c>
      <c r="I17" s="254">
        <v>146.175742501787</v>
      </c>
      <c r="J17" s="254">
        <v>52.153802771043999</v>
      </c>
      <c r="K17" s="254">
        <v>0</v>
      </c>
      <c r="L17" s="254">
        <v>-622.91928679722503</v>
      </c>
      <c r="M17" s="255">
        <v>10188.434142964101</v>
      </c>
      <c r="N17" s="254">
        <v>9565.5148561669102</v>
      </c>
      <c r="O17" s="255">
        <f t="shared" si="2"/>
        <v>10188.434142964101</v>
      </c>
      <c r="P17" s="26">
        <f t="shared" si="0"/>
        <v>52.153802771043999</v>
      </c>
      <c r="Q17" s="26">
        <f t="shared" si="1"/>
        <v>0</v>
      </c>
    </row>
    <row r="18" spans="1:17" ht="12.6" customHeight="1" x14ac:dyDescent="0.2">
      <c r="A18" s="252">
        <v>0.54166666666666696</v>
      </c>
      <c r="B18" s="253">
        <v>2754.65950254873</v>
      </c>
      <c r="C18" s="254">
        <v>4397.5778699710299</v>
      </c>
      <c r="D18" s="254">
        <v>1156.88150614608</v>
      </c>
      <c r="E18" s="254">
        <v>458.17103004675897</v>
      </c>
      <c r="F18" s="254">
        <v>263.32906775575799</v>
      </c>
      <c r="G18" s="254">
        <v>0</v>
      </c>
      <c r="H18" s="254">
        <v>993.97081779123698</v>
      </c>
      <c r="I18" s="254">
        <v>139.89604541531699</v>
      </c>
      <c r="J18" s="254">
        <v>69.526302643360694</v>
      </c>
      <c r="K18" s="254">
        <v>-84.729996068686006</v>
      </c>
      <c r="L18" s="254">
        <v>-608.115781140987</v>
      </c>
      <c r="M18" s="255">
        <v>10149.282146249599</v>
      </c>
      <c r="N18" s="254">
        <v>9541.1663651086001</v>
      </c>
      <c r="O18" s="255">
        <f t="shared" si="2"/>
        <v>10149.282146249599</v>
      </c>
      <c r="P18" s="26">
        <f t="shared" si="0"/>
        <v>69.526302643360694</v>
      </c>
      <c r="Q18" s="26">
        <f t="shared" si="1"/>
        <v>0</v>
      </c>
    </row>
    <row r="19" spans="1:17" ht="12.6" customHeight="1" x14ac:dyDescent="0.2">
      <c r="A19" s="252">
        <v>0.58333333333333304</v>
      </c>
      <c r="B19" s="253">
        <v>2753.95123392609</v>
      </c>
      <c r="C19" s="254">
        <v>4174.3566161365197</v>
      </c>
      <c r="D19" s="254">
        <v>939.55901618420398</v>
      </c>
      <c r="E19" s="254">
        <v>470.581151187248</v>
      </c>
      <c r="F19" s="254">
        <v>208.73596496090499</v>
      </c>
      <c r="G19" s="254">
        <v>129.385961675517</v>
      </c>
      <c r="H19" s="254">
        <v>1002.65882967717</v>
      </c>
      <c r="I19" s="254">
        <v>119.01610132580301</v>
      </c>
      <c r="J19" s="254">
        <v>-106.327602084555</v>
      </c>
      <c r="K19" s="254">
        <v>0</v>
      </c>
      <c r="L19" s="254">
        <v>-586.27801911470101</v>
      </c>
      <c r="M19" s="255">
        <v>9691.9172729888996</v>
      </c>
      <c r="N19" s="254">
        <v>9105.6392538742002</v>
      </c>
      <c r="O19" s="255">
        <f t="shared" si="2"/>
        <v>9691.9172729888996</v>
      </c>
      <c r="P19" s="26">
        <f t="shared" si="0"/>
        <v>0</v>
      </c>
      <c r="Q19" s="26">
        <f t="shared" si="1"/>
        <v>-106.327602084555</v>
      </c>
    </row>
    <row r="20" spans="1:17" ht="12.6" customHeight="1" x14ac:dyDescent="0.2">
      <c r="A20" s="252">
        <v>0.625</v>
      </c>
      <c r="B20" s="253">
        <v>2741.6407716755898</v>
      </c>
      <c r="C20" s="254">
        <v>4079.6646286825298</v>
      </c>
      <c r="D20" s="254">
        <v>1127.7051324155</v>
      </c>
      <c r="E20" s="254">
        <v>465.95752899611199</v>
      </c>
      <c r="F20" s="254">
        <v>206.583656154409</v>
      </c>
      <c r="G20" s="254">
        <v>0</v>
      </c>
      <c r="H20" s="254">
        <v>877.09176660964204</v>
      </c>
      <c r="I20" s="254">
        <v>123.196112057772</v>
      </c>
      <c r="J20" s="254">
        <v>81.245314007843703</v>
      </c>
      <c r="K20" s="254">
        <v>0</v>
      </c>
      <c r="L20" s="254">
        <v>-577.01728230486901</v>
      </c>
      <c r="M20" s="255">
        <v>9703.0849105994093</v>
      </c>
      <c r="N20" s="254">
        <v>9126.0676282945406</v>
      </c>
      <c r="O20" s="255">
        <f t="shared" si="2"/>
        <v>9703.0849105994093</v>
      </c>
      <c r="P20" s="26">
        <f t="shared" si="0"/>
        <v>81.245314007843703</v>
      </c>
      <c r="Q20" s="26">
        <f t="shared" si="1"/>
        <v>0</v>
      </c>
    </row>
    <row r="21" spans="1:17" ht="12.6" customHeight="1" x14ac:dyDescent="0.2">
      <c r="A21" s="252">
        <v>0.66666666666666696</v>
      </c>
      <c r="B21" s="253">
        <v>2754.1978896609398</v>
      </c>
      <c r="C21" s="254">
        <v>4326.4356173122796</v>
      </c>
      <c r="D21" s="254">
        <v>1047.84558475469</v>
      </c>
      <c r="E21" s="254">
        <v>459.17784687536101</v>
      </c>
      <c r="F21" s="254">
        <v>205.495572218505</v>
      </c>
      <c r="G21" s="254">
        <v>0</v>
      </c>
      <c r="H21" s="254">
        <v>609.58341723565502</v>
      </c>
      <c r="I21" s="254">
        <v>113.67544178352399</v>
      </c>
      <c r="J21" s="254">
        <v>53.364551395627402</v>
      </c>
      <c r="K21" s="254">
        <v>0</v>
      </c>
      <c r="L21" s="254">
        <v>-596.281339373327</v>
      </c>
      <c r="M21" s="255">
        <v>9569.77592123658</v>
      </c>
      <c r="N21" s="254">
        <v>8973.4945818632496</v>
      </c>
      <c r="O21" s="255">
        <f t="shared" si="2"/>
        <v>9569.77592123658</v>
      </c>
      <c r="P21" s="26">
        <f t="shared" si="0"/>
        <v>53.364551395627402</v>
      </c>
      <c r="Q21" s="26">
        <f t="shared" si="1"/>
        <v>0</v>
      </c>
    </row>
    <row r="22" spans="1:17" ht="12.6" customHeight="1" x14ac:dyDescent="0.2">
      <c r="A22" s="252">
        <v>0.70833333333333304</v>
      </c>
      <c r="B22" s="253">
        <v>2758.8724275803002</v>
      </c>
      <c r="C22" s="254">
        <v>4505.4690408338702</v>
      </c>
      <c r="D22" s="254">
        <v>1084.6715345519101</v>
      </c>
      <c r="E22" s="254">
        <v>495.96312694995902</v>
      </c>
      <c r="F22" s="254">
        <v>305.65458933267502</v>
      </c>
      <c r="G22" s="254">
        <v>8.1979286151361705</v>
      </c>
      <c r="H22" s="254">
        <v>359.64451525771602</v>
      </c>
      <c r="I22" s="254">
        <v>87.861391408201897</v>
      </c>
      <c r="J22" s="254">
        <v>-73.809708475677994</v>
      </c>
      <c r="K22" s="254">
        <v>0</v>
      </c>
      <c r="L22" s="254">
        <v>-614.19052817330498</v>
      </c>
      <c r="M22" s="255">
        <v>9532.5248460540897</v>
      </c>
      <c r="N22" s="254">
        <v>8918.33431788079</v>
      </c>
      <c r="O22" s="255">
        <f t="shared" si="2"/>
        <v>9532.5248460540897</v>
      </c>
      <c r="P22" s="26">
        <f t="shared" si="0"/>
        <v>0</v>
      </c>
      <c r="Q22" s="26">
        <f t="shared" si="1"/>
        <v>-73.809708475677994</v>
      </c>
    </row>
    <row r="23" spans="1:17" ht="12.6" customHeight="1" x14ac:dyDescent="0.2">
      <c r="A23" s="252">
        <v>0.75</v>
      </c>
      <c r="B23" s="253">
        <v>2773.7726611255398</v>
      </c>
      <c r="C23" s="254">
        <v>4566.2635236085798</v>
      </c>
      <c r="D23" s="254">
        <v>1093.6018223050301</v>
      </c>
      <c r="E23" s="254">
        <v>517.12279541677503</v>
      </c>
      <c r="F23" s="254">
        <v>328.88348103803497</v>
      </c>
      <c r="G23" s="254">
        <v>69.519467300036098</v>
      </c>
      <c r="H23" s="254">
        <v>128.48307891200801</v>
      </c>
      <c r="I23" s="254">
        <v>59.393823070152202</v>
      </c>
      <c r="J23" s="254">
        <v>-242.66917300089301</v>
      </c>
      <c r="K23" s="254">
        <v>0</v>
      </c>
      <c r="L23" s="254">
        <v>-620.80856400208904</v>
      </c>
      <c r="M23" s="255">
        <v>9294.37147977526</v>
      </c>
      <c r="N23" s="254">
        <v>8673.5629157731692</v>
      </c>
      <c r="O23" s="255">
        <f t="shared" si="2"/>
        <v>9294.37147977526</v>
      </c>
      <c r="P23" s="26">
        <f t="shared" si="0"/>
        <v>0</v>
      </c>
      <c r="Q23" s="26">
        <f t="shared" si="1"/>
        <v>-242.66917300089301</v>
      </c>
    </row>
    <row r="24" spans="1:17" ht="12.6" customHeight="1" x14ac:dyDescent="0.2">
      <c r="A24" s="252">
        <v>0.79166666666666696</v>
      </c>
      <c r="B24" s="253">
        <v>2789.0578426401898</v>
      </c>
      <c r="C24" s="254">
        <v>4611.8388046481105</v>
      </c>
      <c r="D24" s="254">
        <v>1126.3673313910399</v>
      </c>
      <c r="E24" s="254">
        <v>523.00122615452005</v>
      </c>
      <c r="F24" s="254">
        <v>437.67811008310002</v>
      </c>
      <c r="G24" s="254">
        <v>621.27942516242399</v>
      </c>
      <c r="H24" s="254">
        <v>14.594280364545501</v>
      </c>
      <c r="I24" s="254">
        <v>38.812920008152503</v>
      </c>
      <c r="J24" s="254">
        <v>-704.48285959746204</v>
      </c>
      <c r="K24" s="254">
        <v>0</v>
      </c>
      <c r="L24" s="254">
        <v>-633.79754208118504</v>
      </c>
      <c r="M24" s="255">
        <v>9458.1470808546092</v>
      </c>
      <c r="N24" s="254">
        <v>8824.3495387734292</v>
      </c>
      <c r="O24" s="255">
        <f t="shared" si="2"/>
        <v>9458.1470808546092</v>
      </c>
      <c r="P24" s="26">
        <f t="shared" si="0"/>
        <v>0</v>
      </c>
      <c r="Q24" s="26">
        <f t="shared" si="1"/>
        <v>-704.48285959746204</v>
      </c>
    </row>
    <row r="25" spans="1:17" ht="12.6" customHeight="1" x14ac:dyDescent="0.2">
      <c r="A25" s="252">
        <v>0.83333333333333304</v>
      </c>
      <c r="B25" s="253">
        <v>2842.7526161539399</v>
      </c>
      <c r="C25" s="254">
        <v>4715.9547461832899</v>
      </c>
      <c r="D25" s="254">
        <v>1167.67929344557</v>
      </c>
      <c r="E25" s="254">
        <v>522.09013366173099</v>
      </c>
      <c r="F25" s="254">
        <v>434.79818058534499</v>
      </c>
      <c r="G25" s="254">
        <v>496.23761865585499</v>
      </c>
      <c r="H25" s="254">
        <v>1.4807547950409301</v>
      </c>
      <c r="I25" s="254">
        <v>35.559919374932903</v>
      </c>
      <c r="J25" s="254">
        <v>-726.67263088962295</v>
      </c>
      <c r="K25" s="254">
        <v>0</v>
      </c>
      <c r="L25" s="254">
        <v>-645.01004177913796</v>
      </c>
      <c r="M25" s="255">
        <v>9489.8806319660707</v>
      </c>
      <c r="N25" s="254">
        <v>8844.8705901869307</v>
      </c>
      <c r="O25" s="255">
        <f t="shared" si="2"/>
        <v>9489.8806319660707</v>
      </c>
      <c r="P25" s="26">
        <f t="shared" si="0"/>
        <v>0</v>
      </c>
      <c r="Q25" s="26">
        <f t="shared" si="1"/>
        <v>-726.67263088962295</v>
      </c>
    </row>
    <row r="26" spans="1:17" ht="12.6" customHeight="1" x14ac:dyDescent="0.2">
      <c r="A26" s="252">
        <v>0.875</v>
      </c>
      <c r="B26" s="253">
        <v>2847.8771225840601</v>
      </c>
      <c r="C26" s="254">
        <v>4697.6296525203898</v>
      </c>
      <c r="D26" s="254">
        <v>1150.4746005423499</v>
      </c>
      <c r="E26" s="254">
        <v>508.00954933105697</v>
      </c>
      <c r="F26" s="254">
        <v>366.620873595555</v>
      </c>
      <c r="G26" s="254">
        <v>190.48166126077501</v>
      </c>
      <c r="H26" s="254">
        <v>0</v>
      </c>
      <c r="I26" s="254">
        <v>36.101266617330701</v>
      </c>
      <c r="J26" s="254">
        <v>-697.43264588938098</v>
      </c>
      <c r="K26" s="254">
        <v>0</v>
      </c>
      <c r="L26" s="254">
        <v>-637.92466727404496</v>
      </c>
      <c r="M26" s="255">
        <v>9099.76208056213</v>
      </c>
      <c r="N26" s="254">
        <v>8461.8374132880908</v>
      </c>
      <c r="O26" s="255">
        <f t="shared" si="2"/>
        <v>9099.76208056213</v>
      </c>
      <c r="P26" s="26">
        <f t="shared" si="0"/>
        <v>0</v>
      </c>
      <c r="Q26" s="26">
        <f t="shared" si="1"/>
        <v>-697.43264588938098</v>
      </c>
    </row>
    <row r="27" spans="1:17" ht="12.6" customHeight="1" x14ac:dyDescent="0.2">
      <c r="A27" s="252">
        <v>0.91666666666666696</v>
      </c>
      <c r="B27" s="253">
        <v>2862.17072965445</v>
      </c>
      <c r="C27" s="254">
        <v>4668.8825021037001</v>
      </c>
      <c r="D27" s="254">
        <v>1139.53663949312</v>
      </c>
      <c r="E27" s="254">
        <v>446.32578806707397</v>
      </c>
      <c r="F27" s="254">
        <v>313.48812659142101</v>
      </c>
      <c r="G27" s="254">
        <v>59.845524400483001</v>
      </c>
      <c r="H27" s="254">
        <v>0</v>
      </c>
      <c r="I27" s="254">
        <v>36.580734546306303</v>
      </c>
      <c r="J27" s="254">
        <v>-780.48243663613005</v>
      </c>
      <c r="K27" s="254">
        <v>0</v>
      </c>
      <c r="L27" s="254">
        <v>-630.26815068511996</v>
      </c>
      <c r="M27" s="255">
        <v>8746.3476082204306</v>
      </c>
      <c r="N27" s="254">
        <v>8116.0794575353102</v>
      </c>
      <c r="O27" s="255">
        <f t="shared" si="2"/>
        <v>8746.3476082204306</v>
      </c>
      <c r="P27" s="26">
        <f t="shared" si="0"/>
        <v>0</v>
      </c>
      <c r="Q27" s="26">
        <f t="shared" si="1"/>
        <v>-780.48243663613005</v>
      </c>
    </row>
    <row r="28" spans="1:17" ht="12.6" customHeight="1" x14ac:dyDescent="0.2">
      <c r="A28" s="250">
        <v>0.95833333333333304</v>
      </c>
      <c r="B28" s="251">
        <v>2916.3587983634402</v>
      </c>
      <c r="C28" s="251">
        <v>4545.4382163779801</v>
      </c>
      <c r="D28" s="251">
        <v>1007.32970859279</v>
      </c>
      <c r="E28" s="251">
        <v>426.31921564251701</v>
      </c>
      <c r="F28" s="251">
        <v>213.03726835045401</v>
      </c>
      <c r="G28" s="251">
        <v>0</v>
      </c>
      <c r="H28" s="251">
        <v>0</v>
      </c>
      <c r="I28" s="251">
        <v>40.7757002662999</v>
      </c>
      <c r="J28" s="251">
        <v>-807.75349769821003</v>
      </c>
      <c r="K28" s="251">
        <v>0</v>
      </c>
      <c r="L28" s="251">
        <v>-617.32320569884496</v>
      </c>
      <c r="M28" s="251">
        <v>8341.5054098952696</v>
      </c>
      <c r="N28" s="251">
        <v>7724.1822041964197</v>
      </c>
      <c r="O28" s="251">
        <f t="shared" si="2"/>
        <v>8341.5054098952696</v>
      </c>
      <c r="P28" s="26">
        <f t="shared" si="0"/>
        <v>0</v>
      </c>
      <c r="Q28" s="26">
        <f t="shared" si="1"/>
        <v>-807.75349769821003</v>
      </c>
    </row>
    <row r="29" spans="1:17" s="15" customFormat="1" ht="11.25" x14ac:dyDescent="0.2">
      <c r="O29" s="14" t="s">
        <v>372</v>
      </c>
    </row>
    <row r="31" spans="1:17" x14ac:dyDescent="0.2">
      <c r="A31" s="317" t="s">
        <v>368</v>
      </c>
      <c r="B31" s="318"/>
      <c r="C31" s="318"/>
      <c r="D31" s="318"/>
      <c r="E31" s="193" t="s">
        <v>4</v>
      </c>
      <c r="F31" s="193"/>
    </row>
    <row r="32" spans="1:17" x14ac:dyDescent="0.2">
      <c r="A32" s="525" t="s">
        <v>344</v>
      </c>
      <c r="B32" s="525"/>
      <c r="C32" s="525"/>
      <c r="D32" s="525"/>
      <c r="E32" s="177">
        <f>SUM(E33:E42)</f>
        <v>10277.667361284763</v>
      </c>
      <c r="F32" s="319">
        <f t="shared" ref="F32:F42" si="3">E32/$E$32</f>
        <v>1</v>
      </c>
    </row>
    <row r="33" spans="1:6" x14ac:dyDescent="0.2">
      <c r="A33" s="520" t="s">
        <v>369</v>
      </c>
      <c r="B33" s="520"/>
      <c r="C33" s="520"/>
      <c r="D33" s="520"/>
      <c r="E33" s="161">
        <f t="array" ref="E33:E42">TRANSPOSE(INDEX(B5:K28,MATCH(MAX(M5:M28),M5:M28,0),0))</f>
        <v>2725.5906701386498</v>
      </c>
      <c r="F33" s="320">
        <f t="shared" si="3"/>
        <v>0.26519545479801721</v>
      </c>
    </row>
    <row r="34" spans="1:6" x14ac:dyDescent="0.2">
      <c r="A34" s="520" t="s">
        <v>370</v>
      </c>
      <c r="B34" s="520"/>
      <c r="C34" s="520"/>
      <c r="D34" s="521"/>
      <c r="E34" s="158">
        <v>4736.4801908565296</v>
      </c>
      <c r="F34" s="321">
        <f t="shared" si="3"/>
        <v>0.46085167230635538</v>
      </c>
    </row>
    <row r="35" spans="1:6" x14ac:dyDescent="0.2">
      <c r="A35" s="520" t="s">
        <v>373</v>
      </c>
      <c r="B35" s="520"/>
      <c r="C35" s="520"/>
      <c r="D35" s="521"/>
      <c r="E35" s="158">
        <v>1123.4617829496301</v>
      </c>
      <c r="F35" s="321">
        <f t="shared" si="3"/>
        <v>0.10931096945028891</v>
      </c>
    </row>
    <row r="36" spans="1:6" x14ac:dyDescent="0.2">
      <c r="A36" s="307" t="s">
        <v>374</v>
      </c>
      <c r="B36" s="322"/>
      <c r="C36" s="322"/>
      <c r="D36" s="322"/>
      <c r="E36" s="158">
        <v>525.34969638822304</v>
      </c>
      <c r="F36" s="321">
        <f t="shared" si="3"/>
        <v>5.1115654741578594E-2</v>
      </c>
    </row>
    <row r="37" spans="1:6" x14ac:dyDescent="0.2">
      <c r="A37" s="520" t="s">
        <v>371</v>
      </c>
      <c r="B37" s="520"/>
      <c r="C37" s="520"/>
      <c r="D37" s="521"/>
      <c r="E37" s="158">
        <v>226.140154798537</v>
      </c>
      <c r="F37" s="321">
        <f t="shared" si="3"/>
        <v>2.200306225616824E-2</v>
      </c>
    </row>
    <row r="38" spans="1:6" x14ac:dyDescent="0.2">
      <c r="A38" s="520" t="s">
        <v>375</v>
      </c>
      <c r="B38" s="520"/>
      <c r="C38" s="520"/>
      <c r="D38" s="521"/>
      <c r="E38" s="158">
        <v>14.913390138183599</v>
      </c>
      <c r="F38" s="321">
        <f t="shared" si="3"/>
        <v>1.4510481429240718E-3</v>
      </c>
    </row>
    <row r="39" spans="1:6" x14ac:dyDescent="0.2">
      <c r="A39" s="520" t="s">
        <v>376</v>
      </c>
      <c r="B39" s="520"/>
      <c r="C39" s="520"/>
      <c r="D39" s="521"/>
      <c r="E39" s="158">
        <v>598.24405841814905</v>
      </c>
      <c r="F39" s="321">
        <f t="shared" si="3"/>
        <v>5.8208155351640548E-2</v>
      </c>
    </row>
    <row r="40" spans="1:6" x14ac:dyDescent="0.2">
      <c r="A40" s="520" t="s">
        <v>377</v>
      </c>
      <c r="B40" s="520"/>
      <c r="C40" s="520"/>
      <c r="D40" s="521"/>
      <c r="E40" s="158">
        <v>162.99914934183801</v>
      </c>
      <c r="F40" s="321">
        <f t="shared" si="3"/>
        <v>1.5859547075423374E-2</v>
      </c>
    </row>
    <row r="41" spans="1:6" x14ac:dyDescent="0.2">
      <c r="A41" s="520" t="s">
        <v>365</v>
      </c>
      <c r="B41" s="520"/>
      <c r="C41" s="520"/>
      <c r="D41" s="521"/>
      <c r="E41" s="158">
        <v>164.48826825502101</v>
      </c>
      <c r="F41" s="321">
        <f t="shared" si="3"/>
        <v>1.6004435877603564E-2</v>
      </c>
    </row>
    <row r="42" spans="1:6" x14ac:dyDescent="0.2">
      <c r="A42" s="520" t="s">
        <v>92</v>
      </c>
      <c r="B42" s="520"/>
      <c r="C42" s="520"/>
      <c r="D42" s="520"/>
      <c r="E42" s="161">
        <v>0</v>
      </c>
      <c r="F42" s="320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372</v>
      </c>
    </row>
  </sheetData>
  <mergeCells count="10">
    <mergeCell ref="A42:D42"/>
    <mergeCell ref="A35:D35"/>
    <mergeCell ref="A34:D34"/>
    <mergeCell ref="A33:D33"/>
    <mergeCell ref="A32:D32"/>
    <mergeCell ref="A37:D37"/>
    <mergeCell ref="A38:D38"/>
    <mergeCell ref="A39:D39"/>
    <mergeCell ref="A40:D40"/>
    <mergeCell ref="A41:D41"/>
  </mergeCells>
  <conditionalFormatting sqref="A5:M28">
    <cfRule type="expression" dxfId="9" priority="4">
      <formula>$M5=MAX($M$5:$M$28)</formula>
    </cfRule>
  </conditionalFormatting>
  <conditionalFormatting sqref="N5:O28">
    <cfRule type="expression" dxfId="8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434</v>
      </c>
      <c r="B1" s="175"/>
      <c r="N1" s="62"/>
      <c r="O1" s="129" t="str">
        <f>Titulní!A35</f>
        <v>II. čtvrtletí 2021</v>
      </c>
    </row>
    <row r="2" spans="1:27" ht="6" customHeight="1" x14ac:dyDescent="0.2">
      <c r="B2" s="30"/>
    </row>
    <row r="3" spans="1:27" s="18" customFormat="1" ht="13.5" x14ac:dyDescent="0.2">
      <c r="A3" s="310" t="s">
        <v>55</v>
      </c>
      <c r="B3" s="310" t="s">
        <v>7</v>
      </c>
      <c r="C3" s="310" t="s">
        <v>20</v>
      </c>
      <c r="D3" s="310" t="s">
        <v>21</v>
      </c>
      <c r="E3" s="310" t="s">
        <v>22</v>
      </c>
      <c r="F3" s="310" t="s">
        <v>43</v>
      </c>
      <c r="G3" s="310" t="s">
        <v>44</v>
      </c>
      <c r="H3" s="310" t="s">
        <v>46</v>
      </c>
      <c r="I3" s="310" t="s">
        <v>45</v>
      </c>
      <c r="J3" s="310" t="s">
        <v>365</v>
      </c>
      <c r="K3" s="310" t="s">
        <v>92</v>
      </c>
      <c r="L3" s="310" t="s">
        <v>202</v>
      </c>
      <c r="M3" s="310" t="s">
        <v>343</v>
      </c>
      <c r="N3" s="310" t="s">
        <v>363</v>
      </c>
      <c r="O3" s="310" t="s">
        <v>364</v>
      </c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311"/>
    </row>
    <row r="4" spans="1:27" s="18" customFormat="1" ht="12.75" customHeight="1" x14ac:dyDescent="0.2">
      <c r="A4" s="314"/>
      <c r="B4" s="315" t="s">
        <v>4</v>
      </c>
      <c r="C4" s="315" t="s">
        <v>4</v>
      </c>
      <c r="D4" s="315" t="s">
        <v>4</v>
      </c>
      <c r="E4" s="315" t="s">
        <v>4</v>
      </c>
      <c r="F4" s="315" t="s">
        <v>4</v>
      </c>
      <c r="G4" s="315" t="s">
        <v>4</v>
      </c>
      <c r="H4" s="315" t="s">
        <v>4</v>
      </c>
      <c r="I4" s="315" t="s">
        <v>4</v>
      </c>
      <c r="J4" s="315" t="s">
        <v>4</v>
      </c>
      <c r="K4" s="315" t="s">
        <v>4</v>
      </c>
      <c r="L4" s="315" t="s">
        <v>4</v>
      </c>
      <c r="M4" s="315" t="s">
        <v>4</v>
      </c>
      <c r="N4" s="315" t="s">
        <v>4</v>
      </c>
      <c r="O4" s="315" t="s">
        <v>5</v>
      </c>
      <c r="P4" s="25" t="s">
        <v>366</v>
      </c>
      <c r="Q4" s="316" t="s">
        <v>367</v>
      </c>
      <c r="R4" s="311"/>
      <c r="S4" s="311"/>
      <c r="T4" s="311"/>
      <c r="U4" s="311"/>
      <c r="V4" s="311"/>
      <c r="W4" s="311"/>
      <c r="X4" s="311"/>
      <c r="Y4" s="311"/>
      <c r="Z4" s="311"/>
      <c r="AA4" s="311"/>
    </row>
    <row r="5" spans="1:27" ht="12.6" customHeight="1" x14ac:dyDescent="0.2">
      <c r="A5" s="312">
        <v>0</v>
      </c>
      <c r="B5" s="313">
        <v>3051.2711963867</v>
      </c>
      <c r="C5" s="313">
        <v>3448.6799485924598</v>
      </c>
      <c r="D5" s="313">
        <v>261.84919604085002</v>
      </c>
      <c r="E5" s="313">
        <v>383.15618833749102</v>
      </c>
      <c r="F5" s="313">
        <v>237.37230941604099</v>
      </c>
      <c r="G5" s="313">
        <v>1.10355262429298E-2</v>
      </c>
      <c r="H5" s="313">
        <v>0</v>
      </c>
      <c r="I5" s="313">
        <v>201.27996666940999</v>
      </c>
      <c r="J5" s="313">
        <v>-281.40876501041203</v>
      </c>
      <c r="K5" s="313">
        <v>-225.860600352267</v>
      </c>
      <c r="L5" s="313">
        <v>-538.317073076631</v>
      </c>
      <c r="M5" s="313">
        <v>7076.3504756065104</v>
      </c>
      <c r="N5" s="313">
        <v>6538.0334025298798</v>
      </c>
      <c r="O5" s="313">
        <f>M5</f>
        <v>7076.3504756065104</v>
      </c>
      <c r="P5" s="26">
        <f t="shared" ref="P5:P28" si="0">IF(J5&lt;0,0,J5)</f>
        <v>0</v>
      </c>
      <c r="Q5" s="26">
        <f t="shared" ref="Q5:Q28" si="1">IF(J5&lt;0,J5,0)</f>
        <v>-281.40876501041203</v>
      </c>
    </row>
    <row r="6" spans="1:27" ht="12.6" customHeight="1" x14ac:dyDescent="0.2">
      <c r="A6" s="252">
        <v>4.1666666666666664E-2</v>
      </c>
      <c r="B6" s="253">
        <v>3051.30785833236</v>
      </c>
      <c r="C6" s="254">
        <v>3588.02591457057</v>
      </c>
      <c r="D6" s="254">
        <v>260.82370416869401</v>
      </c>
      <c r="E6" s="254">
        <v>382.57262254672202</v>
      </c>
      <c r="F6" s="254">
        <v>233.819522711155</v>
      </c>
      <c r="G6" s="254">
        <v>0</v>
      </c>
      <c r="H6" s="254">
        <v>0</v>
      </c>
      <c r="I6" s="254">
        <v>174.293108494802</v>
      </c>
      <c r="J6" s="254">
        <v>471.54053604888702</v>
      </c>
      <c r="K6" s="254">
        <v>-1021.83810665065</v>
      </c>
      <c r="L6" s="254">
        <v>-551.27515159692405</v>
      </c>
      <c r="M6" s="255">
        <v>7140.5451602225403</v>
      </c>
      <c r="N6" s="254">
        <v>6589.27000862562</v>
      </c>
      <c r="O6" s="255">
        <f t="shared" ref="O6:O28" si="2">M6</f>
        <v>7140.5451602225403</v>
      </c>
      <c r="P6" s="26">
        <f t="shared" si="0"/>
        <v>471.54053604888702</v>
      </c>
      <c r="Q6" s="26">
        <f t="shared" si="1"/>
        <v>0</v>
      </c>
    </row>
    <row r="7" spans="1:27" ht="12.6" customHeight="1" x14ac:dyDescent="0.2">
      <c r="A7" s="252">
        <v>8.3333333333333301E-2</v>
      </c>
      <c r="B7" s="253">
        <v>3052.8495440100901</v>
      </c>
      <c r="C7" s="254">
        <v>3533.5528620332202</v>
      </c>
      <c r="D7" s="254">
        <v>255.32547247933499</v>
      </c>
      <c r="E7" s="254">
        <v>383.59283077166901</v>
      </c>
      <c r="F7" s="254">
        <v>231.83277528124299</v>
      </c>
      <c r="G7" s="254">
        <v>0</v>
      </c>
      <c r="H7" s="254">
        <v>0</v>
      </c>
      <c r="I7" s="254">
        <v>139.06418224950201</v>
      </c>
      <c r="J7" s="254">
        <v>482.52629544916698</v>
      </c>
      <c r="K7" s="254">
        <v>-1045.5511473996901</v>
      </c>
      <c r="L7" s="254">
        <v>-545.67539754255495</v>
      </c>
      <c r="M7" s="255">
        <v>7033.1928148745301</v>
      </c>
      <c r="N7" s="254">
        <v>6487.5174173319801</v>
      </c>
      <c r="O7" s="255">
        <f t="shared" si="2"/>
        <v>7033.1928148745301</v>
      </c>
      <c r="P7" s="26">
        <f t="shared" si="0"/>
        <v>482.52629544916698</v>
      </c>
      <c r="Q7" s="26">
        <f t="shared" si="1"/>
        <v>0</v>
      </c>
    </row>
    <row r="8" spans="1:27" ht="12.6" customHeight="1" x14ac:dyDescent="0.2">
      <c r="A8" s="252">
        <v>0.125</v>
      </c>
      <c r="B8" s="253">
        <v>3053.2328749661901</v>
      </c>
      <c r="C8" s="254">
        <v>3520.42643329772</v>
      </c>
      <c r="D8" s="254">
        <v>253.73044978990399</v>
      </c>
      <c r="E8" s="254">
        <v>380.32243472566603</v>
      </c>
      <c r="F8" s="254">
        <v>194.20081761755199</v>
      </c>
      <c r="G8" s="254">
        <v>0</v>
      </c>
      <c r="H8" s="254">
        <v>0</v>
      </c>
      <c r="I8" s="254">
        <v>115.061776100923</v>
      </c>
      <c r="J8" s="254">
        <v>439.57138288352297</v>
      </c>
      <c r="K8" s="254">
        <v>-1035.0399903424</v>
      </c>
      <c r="L8" s="254">
        <v>-543.66173950042605</v>
      </c>
      <c r="M8" s="255">
        <v>6921.5061790390801</v>
      </c>
      <c r="N8" s="254">
        <v>6377.8444395386596</v>
      </c>
      <c r="O8" s="255">
        <f t="shared" si="2"/>
        <v>6921.5061790390801</v>
      </c>
      <c r="P8" s="26">
        <f t="shared" si="0"/>
        <v>439.57138288352297</v>
      </c>
      <c r="Q8" s="26">
        <f t="shared" si="1"/>
        <v>0</v>
      </c>
    </row>
    <row r="9" spans="1:27" ht="12.6" customHeight="1" x14ac:dyDescent="0.2">
      <c r="A9" s="252">
        <v>0.16666666666666699</v>
      </c>
      <c r="B9" s="253">
        <v>3054.4162135220299</v>
      </c>
      <c r="C9" s="254">
        <v>3590.4168674195498</v>
      </c>
      <c r="D9" s="254">
        <v>253.69704592919601</v>
      </c>
      <c r="E9" s="254">
        <v>378.46639508383498</v>
      </c>
      <c r="F9" s="254">
        <v>196.31359067545901</v>
      </c>
      <c r="G9" s="254">
        <v>0</v>
      </c>
      <c r="H9" s="254">
        <v>7.5080823485855694E-2</v>
      </c>
      <c r="I9" s="254">
        <v>103.12058897914901</v>
      </c>
      <c r="J9" s="254">
        <v>194.25433742798501</v>
      </c>
      <c r="K9" s="254">
        <v>-728.18541550406701</v>
      </c>
      <c r="L9" s="254">
        <v>-550.20133038857102</v>
      </c>
      <c r="M9" s="255">
        <v>7042.5747043566298</v>
      </c>
      <c r="N9" s="254">
        <v>6492.3733739680501</v>
      </c>
      <c r="O9" s="255">
        <f t="shared" si="2"/>
        <v>7042.5747043566298</v>
      </c>
      <c r="P9" s="26">
        <f t="shared" si="0"/>
        <v>194.25433742798501</v>
      </c>
      <c r="Q9" s="26">
        <f t="shared" si="1"/>
        <v>0</v>
      </c>
    </row>
    <row r="10" spans="1:27" ht="12.6" customHeight="1" x14ac:dyDescent="0.2">
      <c r="A10" s="252">
        <v>0.20833333333333301</v>
      </c>
      <c r="B10" s="253">
        <v>3057.7995414421898</v>
      </c>
      <c r="C10" s="254">
        <v>3726.3759690371498</v>
      </c>
      <c r="D10" s="254">
        <v>252.060270006688</v>
      </c>
      <c r="E10" s="254">
        <v>387.92418160972602</v>
      </c>
      <c r="F10" s="254">
        <v>201.80481793949801</v>
      </c>
      <c r="G10" s="254">
        <v>0</v>
      </c>
      <c r="H10" s="254">
        <v>0.62520884094927498</v>
      </c>
      <c r="I10" s="254">
        <v>113.10850437529299</v>
      </c>
      <c r="J10" s="254">
        <v>-323.98051940673798</v>
      </c>
      <c r="K10" s="254">
        <v>-30.081511375431901</v>
      </c>
      <c r="L10" s="254">
        <v>-564.09737432026304</v>
      </c>
      <c r="M10" s="255">
        <v>7385.6364624693197</v>
      </c>
      <c r="N10" s="254">
        <v>6821.5390881490603</v>
      </c>
      <c r="O10" s="255">
        <f t="shared" si="2"/>
        <v>7385.6364624693197</v>
      </c>
      <c r="P10" s="26">
        <f t="shared" si="0"/>
        <v>0</v>
      </c>
      <c r="Q10" s="26">
        <f t="shared" si="1"/>
        <v>-323.98051940673798</v>
      </c>
    </row>
    <row r="11" spans="1:27" ht="12.6" customHeight="1" x14ac:dyDescent="0.2">
      <c r="A11" s="252">
        <v>0.25</v>
      </c>
      <c r="B11" s="253">
        <v>3063.0562459570801</v>
      </c>
      <c r="C11" s="254">
        <v>3913.9676648279101</v>
      </c>
      <c r="D11" s="254">
        <v>283.20412340678399</v>
      </c>
      <c r="E11" s="254">
        <v>417.29458933382801</v>
      </c>
      <c r="F11" s="254">
        <v>247.57456510544301</v>
      </c>
      <c r="G11" s="254">
        <v>414.81125045924</v>
      </c>
      <c r="H11" s="254">
        <v>34.478346421464103</v>
      </c>
      <c r="I11" s="254">
        <v>104.90050057805399</v>
      </c>
      <c r="J11" s="254">
        <v>-127.70124213909</v>
      </c>
      <c r="K11" s="254">
        <v>0</v>
      </c>
      <c r="L11" s="254">
        <v>-590.80956269564695</v>
      </c>
      <c r="M11" s="255">
        <v>8351.5860439507196</v>
      </c>
      <c r="N11" s="254">
        <v>7760.7764812550704</v>
      </c>
      <c r="O11" s="255">
        <f t="shared" si="2"/>
        <v>8351.5860439507196</v>
      </c>
      <c r="P11" s="26">
        <f t="shared" si="0"/>
        <v>0</v>
      </c>
      <c r="Q11" s="26">
        <f t="shared" si="1"/>
        <v>-127.70124213909</v>
      </c>
    </row>
    <row r="12" spans="1:27" ht="12.6" customHeight="1" x14ac:dyDescent="0.2">
      <c r="A12" s="252">
        <v>0.29166666666666702</v>
      </c>
      <c r="B12" s="253">
        <v>3063.8562657639</v>
      </c>
      <c r="C12" s="254">
        <v>4042.0332487899</v>
      </c>
      <c r="D12" s="254">
        <v>258.78608675983202</v>
      </c>
      <c r="E12" s="254">
        <v>435.686988301393</v>
      </c>
      <c r="F12" s="254">
        <v>270.23832568509698</v>
      </c>
      <c r="G12" s="254">
        <v>728.39361566916796</v>
      </c>
      <c r="H12" s="254">
        <v>143.62351529935401</v>
      </c>
      <c r="I12" s="254">
        <v>106.649638749234</v>
      </c>
      <c r="J12" s="254">
        <v>-120.65589899388</v>
      </c>
      <c r="K12" s="254">
        <v>0</v>
      </c>
      <c r="L12" s="254">
        <v>-608.74782992153996</v>
      </c>
      <c r="M12" s="255">
        <v>8928.6117860239992</v>
      </c>
      <c r="N12" s="254">
        <v>8319.8639561024593</v>
      </c>
      <c r="O12" s="255">
        <f t="shared" si="2"/>
        <v>8928.6117860239992</v>
      </c>
      <c r="P12" s="26">
        <f t="shared" si="0"/>
        <v>0</v>
      </c>
      <c r="Q12" s="26">
        <f t="shared" si="1"/>
        <v>-120.65589899388</v>
      </c>
    </row>
    <row r="13" spans="1:27" ht="12.6" customHeight="1" x14ac:dyDescent="0.2">
      <c r="A13" s="252">
        <v>0.33333333333333298</v>
      </c>
      <c r="B13" s="253">
        <v>3058.9912255752301</v>
      </c>
      <c r="C13" s="254">
        <v>4042.94522561043</v>
      </c>
      <c r="D13" s="254">
        <v>260.11888966514999</v>
      </c>
      <c r="E13" s="254">
        <v>446.76317913199301</v>
      </c>
      <c r="F13" s="254">
        <v>286.08489613236202</v>
      </c>
      <c r="G13" s="254">
        <v>721.72973305403605</v>
      </c>
      <c r="H13" s="254">
        <v>318.53161282834998</v>
      </c>
      <c r="I13" s="254">
        <v>142.44822816675801</v>
      </c>
      <c r="J13" s="254">
        <v>-151.416862348129</v>
      </c>
      <c r="K13" s="254">
        <v>0</v>
      </c>
      <c r="L13" s="254">
        <v>-611.01270508820903</v>
      </c>
      <c r="M13" s="255">
        <v>9126.1961278161798</v>
      </c>
      <c r="N13" s="254">
        <v>8515.1834227279705</v>
      </c>
      <c r="O13" s="255">
        <f t="shared" si="2"/>
        <v>9126.1961278161798</v>
      </c>
      <c r="P13" s="26">
        <f t="shared" si="0"/>
        <v>0</v>
      </c>
      <c r="Q13" s="26">
        <f t="shared" si="1"/>
        <v>-151.416862348129</v>
      </c>
    </row>
    <row r="14" spans="1:27" ht="12.6" customHeight="1" x14ac:dyDescent="0.2">
      <c r="A14" s="252">
        <v>0.375</v>
      </c>
      <c r="B14" s="253">
        <v>3062.5629088188598</v>
      </c>
      <c r="C14" s="254">
        <v>3826.34714840897</v>
      </c>
      <c r="D14" s="254">
        <v>278.02990200502398</v>
      </c>
      <c r="E14" s="254">
        <v>419.98860124113099</v>
      </c>
      <c r="F14" s="254">
        <v>269.50693324515601</v>
      </c>
      <c r="G14" s="254">
        <v>612.61202517165304</v>
      </c>
      <c r="H14" s="254">
        <v>495.01397880872901</v>
      </c>
      <c r="I14" s="254">
        <v>173.32504388872701</v>
      </c>
      <c r="J14" s="254">
        <v>121.961924205964</v>
      </c>
      <c r="K14" s="254">
        <v>0</v>
      </c>
      <c r="L14" s="254">
        <v>-589.43000785071104</v>
      </c>
      <c r="M14" s="255">
        <v>9259.3484657942208</v>
      </c>
      <c r="N14" s="254">
        <v>8669.9184579435096</v>
      </c>
      <c r="O14" s="255">
        <f t="shared" si="2"/>
        <v>9259.3484657942208</v>
      </c>
      <c r="P14" s="26">
        <f t="shared" si="0"/>
        <v>121.961924205964</v>
      </c>
      <c r="Q14" s="26">
        <f t="shared" si="1"/>
        <v>0</v>
      </c>
    </row>
    <row r="15" spans="1:27" ht="12.6" customHeight="1" x14ac:dyDescent="0.2">
      <c r="A15" s="252">
        <v>0.41666666666666702</v>
      </c>
      <c r="B15" s="253">
        <v>3064.8629352457701</v>
      </c>
      <c r="C15" s="254">
        <v>3704.1704048497199</v>
      </c>
      <c r="D15" s="254">
        <v>270.73622395229</v>
      </c>
      <c r="E15" s="254">
        <v>400.307509792514</v>
      </c>
      <c r="F15" s="254">
        <v>277.08538991247201</v>
      </c>
      <c r="G15" s="254">
        <v>29.297746194222899</v>
      </c>
      <c r="H15" s="254">
        <v>653.14234310322604</v>
      </c>
      <c r="I15" s="254">
        <v>187.74059353295701</v>
      </c>
      <c r="J15" s="254">
        <v>698.07069411978603</v>
      </c>
      <c r="K15" s="254">
        <v>0</v>
      </c>
      <c r="L15" s="254">
        <v>-570.29879453319302</v>
      </c>
      <c r="M15" s="255">
        <v>9285.4138407029604</v>
      </c>
      <c r="N15" s="254">
        <v>8715.1150461697707</v>
      </c>
      <c r="O15" s="255">
        <f t="shared" si="2"/>
        <v>9285.4138407029604</v>
      </c>
      <c r="P15" s="26">
        <f t="shared" si="0"/>
        <v>698.07069411978603</v>
      </c>
      <c r="Q15" s="26">
        <f t="shared" si="1"/>
        <v>0</v>
      </c>
    </row>
    <row r="16" spans="1:27" ht="12.6" customHeight="1" x14ac:dyDescent="0.2">
      <c r="A16" s="252">
        <v>0.45833333333333298</v>
      </c>
      <c r="B16" s="253">
        <v>3061.4979260913601</v>
      </c>
      <c r="C16" s="254">
        <v>3935.7049896274798</v>
      </c>
      <c r="D16" s="254">
        <v>272.47488428764598</v>
      </c>
      <c r="E16" s="254">
        <v>391.79591373615699</v>
      </c>
      <c r="F16" s="254">
        <v>265.37827924643898</v>
      </c>
      <c r="G16" s="254">
        <v>0</v>
      </c>
      <c r="H16" s="254">
        <v>664.33589916117205</v>
      </c>
      <c r="I16" s="254">
        <v>176.44171859251199</v>
      </c>
      <c r="J16" s="254">
        <v>594.69270466753801</v>
      </c>
      <c r="K16" s="254">
        <v>0</v>
      </c>
      <c r="L16" s="254">
        <v>-591.28916197320495</v>
      </c>
      <c r="M16" s="255">
        <v>9362.3223154102998</v>
      </c>
      <c r="N16" s="254">
        <v>8771.0331534370907</v>
      </c>
      <c r="O16" s="255">
        <f t="shared" si="2"/>
        <v>9362.3223154102998</v>
      </c>
      <c r="P16" s="26">
        <f t="shared" si="0"/>
        <v>594.69270466753801</v>
      </c>
      <c r="Q16" s="26">
        <f t="shared" si="1"/>
        <v>0</v>
      </c>
    </row>
    <row r="17" spans="1:17" ht="12.6" customHeight="1" x14ac:dyDescent="0.2">
      <c r="A17" s="252">
        <v>0.5</v>
      </c>
      <c r="B17" s="253">
        <v>3067.31293385149</v>
      </c>
      <c r="C17" s="254">
        <v>3735.5630411797001</v>
      </c>
      <c r="D17" s="254">
        <v>273.31164369693897</v>
      </c>
      <c r="E17" s="254">
        <v>409.07904063375202</v>
      </c>
      <c r="F17" s="254">
        <v>216.00097422031101</v>
      </c>
      <c r="G17" s="254">
        <v>0</v>
      </c>
      <c r="H17" s="254">
        <v>709.86084841486604</v>
      </c>
      <c r="I17" s="254">
        <v>201.32165037002599</v>
      </c>
      <c r="J17" s="254">
        <v>748.93199614714797</v>
      </c>
      <c r="K17" s="254">
        <v>0</v>
      </c>
      <c r="L17" s="254">
        <v>-573.78296755855297</v>
      </c>
      <c r="M17" s="255">
        <v>9361.3821285142294</v>
      </c>
      <c r="N17" s="254">
        <v>8787.5991609556804</v>
      </c>
      <c r="O17" s="255">
        <f t="shared" si="2"/>
        <v>9361.3821285142294</v>
      </c>
      <c r="P17" s="26">
        <f t="shared" si="0"/>
        <v>748.93199614714797</v>
      </c>
      <c r="Q17" s="26">
        <f t="shared" si="1"/>
        <v>0</v>
      </c>
    </row>
    <row r="18" spans="1:17" ht="12.6" customHeight="1" x14ac:dyDescent="0.2">
      <c r="A18" s="252">
        <v>0.54166666666666696</v>
      </c>
      <c r="B18" s="253">
        <v>3079.6696574943498</v>
      </c>
      <c r="C18" s="254">
        <v>3762.8528189152398</v>
      </c>
      <c r="D18" s="254">
        <v>280.80407106379602</v>
      </c>
      <c r="E18" s="254">
        <v>408.96437361536101</v>
      </c>
      <c r="F18" s="254">
        <v>217.822002207976</v>
      </c>
      <c r="G18" s="254">
        <v>0</v>
      </c>
      <c r="H18" s="254">
        <v>717.55616820369198</v>
      </c>
      <c r="I18" s="254">
        <v>175.878918847601</v>
      </c>
      <c r="J18" s="254">
        <v>649.95716323799695</v>
      </c>
      <c r="K18" s="254">
        <v>0</v>
      </c>
      <c r="L18" s="254">
        <v>-577.06951269631304</v>
      </c>
      <c r="M18" s="255">
        <v>9293.5051735860106</v>
      </c>
      <c r="N18" s="254">
        <v>8716.4356608896996</v>
      </c>
      <c r="O18" s="255">
        <f t="shared" si="2"/>
        <v>9293.5051735860106</v>
      </c>
      <c r="P18" s="26">
        <f t="shared" si="0"/>
        <v>649.95716323799695</v>
      </c>
      <c r="Q18" s="26">
        <f t="shared" si="1"/>
        <v>0</v>
      </c>
    </row>
    <row r="19" spans="1:17" ht="12.6" customHeight="1" x14ac:dyDescent="0.2">
      <c r="A19" s="252">
        <v>0.58333333333333304</v>
      </c>
      <c r="B19" s="253">
        <v>3080.71132468927</v>
      </c>
      <c r="C19" s="254">
        <v>3850.6076787694301</v>
      </c>
      <c r="D19" s="254">
        <v>283.179067134501</v>
      </c>
      <c r="E19" s="254">
        <v>425.57759314454103</v>
      </c>
      <c r="F19" s="254">
        <v>213.653664346863</v>
      </c>
      <c r="G19" s="254">
        <v>0</v>
      </c>
      <c r="H19" s="254">
        <v>597.01916122320301</v>
      </c>
      <c r="I19" s="254">
        <v>177.725949871501</v>
      </c>
      <c r="J19" s="254">
        <v>336.680490575514</v>
      </c>
      <c r="K19" s="254">
        <v>0</v>
      </c>
      <c r="L19" s="254">
        <v>-585.66549414992198</v>
      </c>
      <c r="M19" s="255">
        <v>8965.1549297548299</v>
      </c>
      <c r="N19" s="254">
        <v>8379.4894356049099</v>
      </c>
      <c r="O19" s="255">
        <f t="shared" si="2"/>
        <v>8965.1549297548299</v>
      </c>
      <c r="P19" s="26">
        <f t="shared" si="0"/>
        <v>336.680490575514</v>
      </c>
      <c r="Q19" s="26">
        <f t="shared" si="1"/>
        <v>0</v>
      </c>
    </row>
    <row r="20" spans="1:17" ht="12.6" customHeight="1" x14ac:dyDescent="0.2">
      <c r="A20" s="252">
        <v>0.625</v>
      </c>
      <c r="B20" s="253">
        <v>3074.02796999784</v>
      </c>
      <c r="C20" s="254">
        <v>3868.2811993557498</v>
      </c>
      <c r="D20" s="254">
        <v>283.13731517567101</v>
      </c>
      <c r="E20" s="254">
        <v>426.82387222733502</v>
      </c>
      <c r="F20" s="254">
        <v>192.04837894232301</v>
      </c>
      <c r="G20" s="254">
        <v>0</v>
      </c>
      <c r="H20" s="254">
        <v>510.15392675696802</v>
      </c>
      <c r="I20" s="254">
        <v>206.346379359499</v>
      </c>
      <c r="J20" s="254">
        <v>421.53846105899299</v>
      </c>
      <c r="K20" s="254">
        <v>0</v>
      </c>
      <c r="L20" s="254">
        <v>-586.54341175620596</v>
      </c>
      <c r="M20" s="255">
        <v>8982.3575028743799</v>
      </c>
      <c r="N20" s="254">
        <v>8395.8140911181799</v>
      </c>
      <c r="O20" s="255">
        <f t="shared" si="2"/>
        <v>8982.3575028743799</v>
      </c>
      <c r="P20" s="26">
        <f t="shared" si="0"/>
        <v>421.53846105899299</v>
      </c>
      <c r="Q20" s="26">
        <f t="shared" si="1"/>
        <v>0</v>
      </c>
    </row>
    <row r="21" spans="1:17" ht="12.6" customHeight="1" x14ac:dyDescent="0.2">
      <c r="A21" s="252">
        <v>0.66666666666666696</v>
      </c>
      <c r="B21" s="253">
        <v>3069.0596090406798</v>
      </c>
      <c r="C21" s="254">
        <v>3900.6257015240299</v>
      </c>
      <c r="D21" s="254">
        <v>298.39775016741402</v>
      </c>
      <c r="E21" s="254">
        <v>420.97172105299501</v>
      </c>
      <c r="F21" s="254">
        <v>191.23723093157801</v>
      </c>
      <c r="G21" s="254">
        <v>0</v>
      </c>
      <c r="H21" s="254">
        <v>461.24252564815703</v>
      </c>
      <c r="I21" s="254">
        <v>191.819235384867</v>
      </c>
      <c r="J21" s="254">
        <v>392.904178521669</v>
      </c>
      <c r="K21" s="254">
        <v>0</v>
      </c>
      <c r="L21" s="254">
        <v>-588.83304718357897</v>
      </c>
      <c r="M21" s="255">
        <v>8926.2579522713895</v>
      </c>
      <c r="N21" s="254">
        <v>8337.4249050878097</v>
      </c>
      <c r="O21" s="255">
        <f t="shared" si="2"/>
        <v>8926.2579522713895</v>
      </c>
      <c r="P21" s="26">
        <f t="shared" si="0"/>
        <v>392.904178521669</v>
      </c>
      <c r="Q21" s="26">
        <f t="shared" si="1"/>
        <v>0</v>
      </c>
    </row>
    <row r="22" spans="1:17" ht="12.6" customHeight="1" x14ac:dyDescent="0.2">
      <c r="A22" s="252">
        <v>0.70833333333333304</v>
      </c>
      <c r="B22" s="253">
        <v>3072.1596308602502</v>
      </c>
      <c r="C22" s="254">
        <v>3995.8801181701701</v>
      </c>
      <c r="D22" s="254">
        <v>290.05353034147203</v>
      </c>
      <c r="E22" s="254">
        <v>434.16328244885398</v>
      </c>
      <c r="F22" s="254">
        <v>202.75071548738299</v>
      </c>
      <c r="G22" s="254">
        <v>0</v>
      </c>
      <c r="H22" s="254">
        <v>322.53063154435301</v>
      </c>
      <c r="I22" s="254">
        <v>183.87741383952601</v>
      </c>
      <c r="J22" s="254">
        <v>383.81329550223802</v>
      </c>
      <c r="K22" s="254">
        <v>0</v>
      </c>
      <c r="L22" s="254">
        <v>-597.66854205295397</v>
      </c>
      <c r="M22" s="255">
        <v>8885.22861819424</v>
      </c>
      <c r="N22" s="254">
        <v>8287.5600761412898</v>
      </c>
      <c r="O22" s="255">
        <f t="shared" si="2"/>
        <v>8885.22861819424</v>
      </c>
      <c r="P22" s="26">
        <f t="shared" si="0"/>
        <v>383.81329550223802</v>
      </c>
      <c r="Q22" s="26">
        <f t="shared" si="1"/>
        <v>0</v>
      </c>
    </row>
    <row r="23" spans="1:17" ht="12.6" customHeight="1" x14ac:dyDescent="0.2">
      <c r="A23" s="252">
        <v>0.75</v>
      </c>
      <c r="B23" s="253">
        <v>3075.2279671558499</v>
      </c>
      <c r="C23" s="254">
        <v>3986.0541606449301</v>
      </c>
      <c r="D23" s="254">
        <v>282.21370414847303</v>
      </c>
      <c r="E23" s="254">
        <v>450.985622906402</v>
      </c>
      <c r="F23" s="254">
        <v>254.57354693046599</v>
      </c>
      <c r="G23" s="254">
        <v>10.6808129610226</v>
      </c>
      <c r="H23" s="254">
        <v>181.980286285668</v>
      </c>
      <c r="I23" s="254">
        <v>206.66506844876699</v>
      </c>
      <c r="J23" s="254">
        <v>222.00157698066101</v>
      </c>
      <c r="K23" s="254">
        <v>0</v>
      </c>
      <c r="L23" s="254">
        <v>-597.43682483603197</v>
      </c>
      <c r="M23" s="255">
        <v>8670.3827464622409</v>
      </c>
      <c r="N23" s="254">
        <v>8072.9459216262103</v>
      </c>
      <c r="O23" s="255">
        <f t="shared" si="2"/>
        <v>8670.3827464622409</v>
      </c>
      <c r="P23" s="26">
        <f t="shared" si="0"/>
        <v>222.00157698066101</v>
      </c>
      <c r="Q23" s="26">
        <f t="shared" si="1"/>
        <v>0</v>
      </c>
    </row>
    <row r="24" spans="1:17" ht="12.6" customHeight="1" x14ac:dyDescent="0.2">
      <c r="A24" s="252">
        <v>0.79166666666666696</v>
      </c>
      <c r="B24" s="253">
        <v>3073.1346392323298</v>
      </c>
      <c r="C24" s="254">
        <v>4048.9778838132202</v>
      </c>
      <c r="D24" s="254">
        <v>271.84021475694198</v>
      </c>
      <c r="E24" s="254">
        <v>468.46406301231701</v>
      </c>
      <c r="F24" s="254">
        <v>283.74743859815999</v>
      </c>
      <c r="G24" s="254">
        <v>681.28925944713603</v>
      </c>
      <c r="H24" s="254">
        <v>46.745763153401199</v>
      </c>
      <c r="I24" s="254">
        <v>182.64379842722499</v>
      </c>
      <c r="J24" s="254">
        <v>-410.81384926785898</v>
      </c>
      <c r="K24" s="254">
        <v>0</v>
      </c>
      <c r="L24" s="254">
        <v>-611.82708797994405</v>
      </c>
      <c r="M24" s="255">
        <v>8646.0292111728704</v>
      </c>
      <c r="N24" s="254">
        <v>8034.2021231929302</v>
      </c>
      <c r="O24" s="255">
        <f t="shared" si="2"/>
        <v>8646.0292111728704</v>
      </c>
      <c r="P24" s="26">
        <f t="shared" si="0"/>
        <v>0</v>
      </c>
      <c r="Q24" s="26">
        <f t="shared" si="1"/>
        <v>-410.81384926785898</v>
      </c>
    </row>
    <row r="25" spans="1:17" ht="12.6" customHeight="1" x14ac:dyDescent="0.2">
      <c r="A25" s="252">
        <v>0.83333333333333304</v>
      </c>
      <c r="B25" s="253">
        <v>3075.7613191191099</v>
      </c>
      <c r="C25" s="254">
        <v>4042.5925751258501</v>
      </c>
      <c r="D25" s="254">
        <v>263.97700563208298</v>
      </c>
      <c r="E25" s="254">
        <v>468.47912519438</v>
      </c>
      <c r="F25" s="254">
        <v>287.96345746874999</v>
      </c>
      <c r="G25" s="254">
        <v>676.69374949723704</v>
      </c>
      <c r="H25" s="254">
        <v>3.60625120282306</v>
      </c>
      <c r="I25" s="254">
        <v>165.53314699263899</v>
      </c>
      <c r="J25" s="254">
        <v>-422.99413758133198</v>
      </c>
      <c r="K25" s="254">
        <v>0</v>
      </c>
      <c r="L25" s="254">
        <v>-610.63186547497901</v>
      </c>
      <c r="M25" s="255">
        <v>8561.6124926515404</v>
      </c>
      <c r="N25" s="254">
        <v>7950.9806271765601</v>
      </c>
      <c r="O25" s="255">
        <f t="shared" si="2"/>
        <v>8561.6124926515404</v>
      </c>
      <c r="P25" s="26">
        <f t="shared" si="0"/>
        <v>0</v>
      </c>
      <c r="Q25" s="26">
        <f t="shared" si="1"/>
        <v>-422.99413758133198</v>
      </c>
    </row>
    <row r="26" spans="1:17" ht="12.6" customHeight="1" x14ac:dyDescent="0.2">
      <c r="A26" s="252">
        <v>0.875</v>
      </c>
      <c r="B26" s="253">
        <v>3079.6896689759001</v>
      </c>
      <c r="C26" s="254">
        <v>4054.55469408914</v>
      </c>
      <c r="D26" s="254">
        <v>270.52244031412903</v>
      </c>
      <c r="E26" s="254">
        <v>452.14300581334498</v>
      </c>
      <c r="F26" s="254">
        <v>285.17038619117301</v>
      </c>
      <c r="G26" s="254">
        <v>391.46007549714398</v>
      </c>
      <c r="H26" s="254">
        <v>0.27186165920896199</v>
      </c>
      <c r="I26" s="254">
        <v>198.98651326687701</v>
      </c>
      <c r="J26" s="254">
        <v>-333.65176148580599</v>
      </c>
      <c r="K26" s="254">
        <v>0</v>
      </c>
      <c r="L26" s="254">
        <v>-607.76929299538597</v>
      </c>
      <c r="M26" s="255">
        <v>8399.1468843211096</v>
      </c>
      <c r="N26" s="254">
        <v>7791.3775913257296</v>
      </c>
      <c r="O26" s="255">
        <f t="shared" si="2"/>
        <v>8399.1468843211096</v>
      </c>
      <c r="P26" s="26">
        <f t="shared" si="0"/>
        <v>0</v>
      </c>
      <c r="Q26" s="26">
        <f t="shared" si="1"/>
        <v>-333.65176148580599</v>
      </c>
    </row>
    <row r="27" spans="1:17" ht="12.6" customHeight="1" x14ac:dyDescent="0.2">
      <c r="A27" s="252">
        <v>0.91666666666666696</v>
      </c>
      <c r="B27" s="253">
        <v>3084.3263430850898</v>
      </c>
      <c r="C27" s="254">
        <v>3968.38327205616</v>
      </c>
      <c r="D27" s="254">
        <v>262.00285257682799</v>
      </c>
      <c r="E27" s="254">
        <v>391.553600977369</v>
      </c>
      <c r="F27" s="254">
        <v>272.946486605958</v>
      </c>
      <c r="G27" s="254">
        <v>144.33207327654699</v>
      </c>
      <c r="H27" s="254">
        <v>0</v>
      </c>
      <c r="I27" s="254">
        <v>183.314316821852</v>
      </c>
      <c r="J27" s="254">
        <v>-284.67079691576902</v>
      </c>
      <c r="K27" s="254">
        <v>0</v>
      </c>
      <c r="L27" s="254">
        <v>-592.42171061822603</v>
      </c>
      <c r="M27" s="255">
        <v>8022.1881484840296</v>
      </c>
      <c r="N27" s="254">
        <v>7429.7664378658101</v>
      </c>
      <c r="O27" s="255">
        <f t="shared" si="2"/>
        <v>8022.1881484840296</v>
      </c>
      <c r="P27" s="26">
        <f t="shared" si="0"/>
        <v>0</v>
      </c>
      <c r="Q27" s="26">
        <f t="shared" si="1"/>
        <v>-284.67079691576902</v>
      </c>
    </row>
    <row r="28" spans="1:17" ht="12.6" customHeight="1" x14ac:dyDescent="0.2">
      <c r="A28" s="250">
        <v>0.95833333333333304</v>
      </c>
      <c r="B28" s="251">
        <v>3087.7546988732502</v>
      </c>
      <c r="C28" s="251">
        <v>3930.1321789961899</v>
      </c>
      <c r="D28" s="251">
        <v>260.60324322434099</v>
      </c>
      <c r="E28" s="251">
        <v>384.44891024283697</v>
      </c>
      <c r="F28" s="251">
        <v>272.67816378598502</v>
      </c>
      <c r="G28" s="251">
        <v>145.78403359087099</v>
      </c>
      <c r="H28" s="251">
        <v>0</v>
      </c>
      <c r="I28" s="251">
        <v>188.16918860906699</v>
      </c>
      <c r="J28" s="251">
        <v>-667.46223971155302</v>
      </c>
      <c r="K28" s="251">
        <v>0</v>
      </c>
      <c r="L28" s="251">
        <v>-588.56288023423895</v>
      </c>
      <c r="M28" s="251">
        <v>7602.1081776109804</v>
      </c>
      <c r="N28" s="251">
        <v>7013.5452973767397</v>
      </c>
      <c r="O28" s="251">
        <f t="shared" si="2"/>
        <v>7602.1081776109804</v>
      </c>
      <c r="P28" s="26">
        <f t="shared" si="0"/>
        <v>0</v>
      </c>
      <c r="Q28" s="26">
        <f t="shared" si="1"/>
        <v>-667.46223971155302</v>
      </c>
    </row>
    <row r="29" spans="1:17" s="15" customFormat="1" ht="11.25" x14ac:dyDescent="0.2">
      <c r="O29" s="14" t="s">
        <v>372</v>
      </c>
    </row>
    <row r="31" spans="1:17" x14ac:dyDescent="0.2">
      <c r="A31" s="317" t="s">
        <v>368</v>
      </c>
      <c r="B31" s="318"/>
      <c r="C31" s="318"/>
      <c r="D31" s="318"/>
      <c r="E31" s="193" t="s">
        <v>4</v>
      </c>
      <c r="F31" s="193"/>
    </row>
    <row r="32" spans="1:17" x14ac:dyDescent="0.2">
      <c r="A32" s="525" t="s">
        <v>344</v>
      </c>
      <c r="B32" s="525"/>
      <c r="C32" s="525"/>
      <c r="D32" s="525"/>
      <c r="E32" s="177">
        <f>SUM(E33:E42)</f>
        <v>9362.3223154103034</v>
      </c>
      <c r="F32" s="319">
        <f t="shared" ref="F32:F42" si="3">E32/$E$32</f>
        <v>1</v>
      </c>
    </row>
    <row r="33" spans="1:6" x14ac:dyDescent="0.2">
      <c r="A33" s="520" t="s">
        <v>369</v>
      </c>
      <c r="B33" s="520"/>
      <c r="C33" s="520"/>
      <c r="D33" s="520"/>
      <c r="E33" s="161">
        <f t="array" ref="E33:E42">TRANSPOSE(INDEX(B5:K28,MATCH(MAX(M5:M28),M5:M28,0),0))</f>
        <v>3061.4979260913601</v>
      </c>
      <c r="F33" s="320">
        <f t="shared" si="3"/>
        <v>0.3270019790978741</v>
      </c>
    </row>
    <row r="34" spans="1:6" x14ac:dyDescent="0.2">
      <c r="A34" s="520" t="s">
        <v>370</v>
      </c>
      <c r="B34" s="520"/>
      <c r="C34" s="520"/>
      <c r="D34" s="521"/>
      <c r="E34" s="158">
        <v>3935.7049896274798</v>
      </c>
      <c r="F34" s="321">
        <f t="shared" si="3"/>
        <v>0.42037700231163189</v>
      </c>
    </row>
    <row r="35" spans="1:6" x14ac:dyDescent="0.2">
      <c r="A35" s="520" t="s">
        <v>373</v>
      </c>
      <c r="B35" s="520"/>
      <c r="C35" s="520"/>
      <c r="D35" s="521"/>
      <c r="E35" s="158">
        <v>272.47488428764598</v>
      </c>
      <c r="F35" s="321">
        <f t="shared" si="3"/>
        <v>2.9103343711971402E-2</v>
      </c>
    </row>
    <row r="36" spans="1:6" x14ac:dyDescent="0.2">
      <c r="A36" s="307" t="s">
        <v>374</v>
      </c>
      <c r="B36" s="322"/>
      <c r="C36" s="322"/>
      <c r="D36" s="322"/>
      <c r="E36" s="158">
        <v>391.79591373615699</v>
      </c>
      <c r="F36" s="321">
        <f t="shared" si="3"/>
        <v>4.18481548206543E-2</v>
      </c>
    </row>
    <row r="37" spans="1:6" x14ac:dyDescent="0.2">
      <c r="A37" s="520" t="s">
        <v>371</v>
      </c>
      <c r="B37" s="520"/>
      <c r="C37" s="520"/>
      <c r="D37" s="521"/>
      <c r="E37" s="158">
        <v>265.37827924643898</v>
      </c>
      <c r="F37" s="321">
        <f t="shared" si="3"/>
        <v>2.8345347479612891E-2</v>
      </c>
    </row>
    <row r="38" spans="1:6" x14ac:dyDescent="0.2">
      <c r="A38" s="520" t="s">
        <v>375</v>
      </c>
      <c r="B38" s="520"/>
      <c r="C38" s="520"/>
      <c r="D38" s="521"/>
      <c r="E38" s="158">
        <v>0</v>
      </c>
      <c r="F38" s="321">
        <f t="shared" si="3"/>
        <v>0</v>
      </c>
    </row>
    <row r="39" spans="1:6" x14ac:dyDescent="0.2">
      <c r="A39" s="520" t="s">
        <v>376</v>
      </c>
      <c r="B39" s="520"/>
      <c r="C39" s="520"/>
      <c r="D39" s="521"/>
      <c r="E39" s="158">
        <v>664.33589916117205</v>
      </c>
      <c r="F39" s="321">
        <f t="shared" si="3"/>
        <v>7.0958452057101343E-2</v>
      </c>
    </row>
    <row r="40" spans="1:6" x14ac:dyDescent="0.2">
      <c r="A40" s="520" t="s">
        <v>377</v>
      </c>
      <c r="B40" s="520"/>
      <c r="C40" s="520"/>
      <c r="D40" s="521"/>
      <c r="E40" s="158">
        <v>176.44171859251199</v>
      </c>
      <c r="F40" s="321">
        <f t="shared" si="3"/>
        <v>1.8845935084085965E-2</v>
      </c>
    </row>
    <row r="41" spans="1:6" x14ac:dyDescent="0.2">
      <c r="A41" s="520" t="s">
        <v>365</v>
      </c>
      <c r="B41" s="520"/>
      <c r="C41" s="520"/>
      <c r="D41" s="521"/>
      <c r="E41" s="158">
        <v>594.69270466753801</v>
      </c>
      <c r="F41" s="321">
        <f t="shared" si="3"/>
        <v>6.3519785437068196E-2</v>
      </c>
    </row>
    <row r="42" spans="1:6" x14ac:dyDescent="0.2">
      <c r="A42" s="520" t="s">
        <v>92</v>
      </c>
      <c r="B42" s="520"/>
      <c r="C42" s="520"/>
      <c r="D42" s="520"/>
      <c r="E42" s="161">
        <v>0</v>
      </c>
      <c r="F42" s="320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372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M28">
    <cfRule type="expression" dxfId="7" priority="2">
      <formula>$M5=MAX($M$5:$M$28)</formula>
    </cfRule>
  </conditionalFormatting>
  <conditionalFormatting sqref="N5:O28">
    <cfRule type="expression" dxfId="6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435</v>
      </c>
      <c r="B1" s="175"/>
      <c r="N1" s="62"/>
      <c r="O1" s="129" t="str">
        <f>Titulní!A35</f>
        <v>II. čtvrtletí 2021</v>
      </c>
    </row>
    <row r="2" spans="1:27" ht="6" customHeight="1" x14ac:dyDescent="0.2">
      <c r="B2" s="30"/>
    </row>
    <row r="3" spans="1:27" s="18" customFormat="1" ht="13.5" x14ac:dyDescent="0.2">
      <c r="A3" s="310" t="s">
        <v>55</v>
      </c>
      <c r="B3" s="310" t="s">
        <v>7</v>
      </c>
      <c r="C3" s="310" t="s">
        <v>20</v>
      </c>
      <c r="D3" s="310" t="s">
        <v>21</v>
      </c>
      <c r="E3" s="310" t="s">
        <v>22</v>
      </c>
      <c r="F3" s="310" t="s">
        <v>43</v>
      </c>
      <c r="G3" s="310" t="s">
        <v>44</v>
      </c>
      <c r="H3" s="310" t="s">
        <v>46</v>
      </c>
      <c r="I3" s="310" t="s">
        <v>45</v>
      </c>
      <c r="J3" s="310" t="s">
        <v>365</v>
      </c>
      <c r="K3" s="310" t="s">
        <v>92</v>
      </c>
      <c r="L3" s="310" t="s">
        <v>202</v>
      </c>
      <c r="M3" s="310" t="s">
        <v>343</v>
      </c>
      <c r="N3" s="310" t="s">
        <v>363</v>
      </c>
      <c r="O3" s="310" t="s">
        <v>364</v>
      </c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311"/>
    </row>
    <row r="4" spans="1:27" s="18" customFormat="1" ht="12.75" customHeight="1" x14ac:dyDescent="0.2">
      <c r="A4" s="314"/>
      <c r="B4" s="315" t="s">
        <v>4</v>
      </c>
      <c r="C4" s="315" t="s">
        <v>4</v>
      </c>
      <c r="D4" s="315" t="s">
        <v>4</v>
      </c>
      <c r="E4" s="315" t="s">
        <v>4</v>
      </c>
      <c r="F4" s="315" t="s">
        <v>4</v>
      </c>
      <c r="G4" s="315" t="s">
        <v>4</v>
      </c>
      <c r="H4" s="315" t="s">
        <v>4</v>
      </c>
      <c r="I4" s="315" t="s">
        <v>4</v>
      </c>
      <c r="J4" s="315" t="s">
        <v>4</v>
      </c>
      <c r="K4" s="315" t="s">
        <v>4</v>
      </c>
      <c r="L4" s="315" t="s">
        <v>4</v>
      </c>
      <c r="M4" s="315" t="s">
        <v>4</v>
      </c>
      <c r="N4" s="315" t="s">
        <v>4</v>
      </c>
      <c r="O4" s="315" t="s">
        <v>5</v>
      </c>
      <c r="P4" s="25" t="s">
        <v>366</v>
      </c>
      <c r="Q4" s="316" t="s">
        <v>367</v>
      </c>
      <c r="R4" s="311"/>
      <c r="S4" s="311"/>
      <c r="T4" s="311"/>
      <c r="U4" s="311"/>
      <c r="V4" s="311"/>
      <c r="W4" s="311"/>
      <c r="X4" s="311"/>
      <c r="Y4" s="311"/>
      <c r="Z4" s="311"/>
      <c r="AA4" s="311"/>
    </row>
    <row r="5" spans="1:27" ht="12.6" customHeight="1" x14ac:dyDescent="0.2">
      <c r="A5" s="312">
        <v>0</v>
      </c>
      <c r="B5" s="313">
        <v>3600.6752545711502</v>
      </c>
      <c r="C5" s="313">
        <v>3234.9268712570802</v>
      </c>
      <c r="D5" s="313">
        <v>250.90166447114399</v>
      </c>
      <c r="E5" s="313">
        <v>380.16077315229899</v>
      </c>
      <c r="F5" s="313">
        <v>151.39665091067701</v>
      </c>
      <c r="G5" s="313">
        <v>0</v>
      </c>
      <c r="H5" s="313">
        <v>0</v>
      </c>
      <c r="I5" s="313">
        <v>65.772020117147605</v>
      </c>
      <c r="J5" s="313">
        <v>-787.45588415519296</v>
      </c>
      <c r="K5" s="313">
        <v>-111.051303244189</v>
      </c>
      <c r="L5" s="313">
        <v>-506.67081547944503</v>
      </c>
      <c r="M5" s="313">
        <v>6785.3260470801197</v>
      </c>
      <c r="N5" s="313">
        <v>6278.65523160067</v>
      </c>
      <c r="O5" s="313">
        <f>M5</f>
        <v>6785.3260470801197</v>
      </c>
      <c r="P5" s="26">
        <f t="shared" ref="P5:P28" si="0">IF(J5&lt;0,0,J5)</f>
        <v>0</v>
      </c>
      <c r="Q5" s="26">
        <f t="shared" ref="Q5:Q28" si="1">IF(J5&lt;0,J5,0)</f>
        <v>-787.45588415519296</v>
      </c>
    </row>
    <row r="6" spans="1:27" ht="12.6" customHeight="1" x14ac:dyDescent="0.2">
      <c r="A6" s="252">
        <v>4.1666666666666664E-2</v>
      </c>
      <c r="B6" s="253">
        <v>3606.05565477346</v>
      </c>
      <c r="C6" s="254">
        <v>2939.3544930673202</v>
      </c>
      <c r="D6" s="254">
        <v>249.32960757597999</v>
      </c>
      <c r="E6" s="254">
        <v>380.50899842881699</v>
      </c>
      <c r="F6" s="254">
        <v>151.26189598222101</v>
      </c>
      <c r="G6" s="254">
        <v>0</v>
      </c>
      <c r="H6" s="254">
        <v>0</v>
      </c>
      <c r="I6" s="254">
        <v>62.032778740965398</v>
      </c>
      <c r="J6" s="254">
        <v>-263.14859038889801</v>
      </c>
      <c r="K6" s="254">
        <v>-436.409875583548</v>
      </c>
      <c r="L6" s="254">
        <v>-481.35565771811901</v>
      </c>
      <c r="M6" s="255">
        <v>6688.9849625963298</v>
      </c>
      <c r="N6" s="254">
        <v>6207.62930487821</v>
      </c>
      <c r="O6" s="255">
        <f t="shared" ref="O6:O28" si="2">M6</f>
        <v>6688.9849625963298</v>
      </c>
      <c r="P6" s="26">
        <f t="shared" si="0"/>
        <v>0</v>
      </c>
      <c r="Q6" s="26">
        <f t="shared" si="1"/>
        <v>-263.14859038889801</v>
      </c>
    </row>
    <row r="7" spans="1:27" ht="12.6" customHeight="1" x14ac:dyDescent="0.2">
      <c r="A7" s="252">
        <v>8.3333333333333301E-2</v>
      </c>
      <c r="B7" s="253">
        <v>3613.1594877504499</v>
      </c>
      <c r="C7" s="254">
        <v>2761.7539098311099</v>
      </c>
      <c r="D7" s="254">
        <v>250.945054686823</v>
      </c>
      <c r="E7" s="254">
        <v>380.39229679430201</v>
      </c>
      <c r="F7" s="254">
        <v>151.21934762115899</v>
      </c>
      <c r="G7" s="254">
        <v>0</v>
      </c>
      <c r="H7" s="254">
        <v>0</v>
      </c>
      <c r="I7" s="254">
        <v>65.087572228371698</v>
      </c>
      <c r="J7" s="254">
        <v>-250.43219951213601</v>
      </c>
      <c r="K7" s="254">
        <v>-433.98357615468598</v>
      </c>
      <c r="L7" s="254">
        <v>-466.44546607126</v>
      </c>
      <c r="M7" s="255">
        <v>6538.1418932453898</v>
      </c>
      <c r="N7" s="254">
        <v>6071.6964271741299</v>
      </c>
      <c r="O7" s="255">
        <f t="shared" si="2"/>
        <v>6538.1418932453898</v>
      </c>
      <c r="P7" s="26">
        <f t="shared" si="0"/>
        <v>0</v>
      </c>
      <c r="Q7" s="26">
        <f t="shared" si="1"/>
        <v>-250.43219951213601</v>
      </c>
    </row>
    <row r="8" spans="1:27" ht="12.6" customHeight="1" x14ac:dyDescent="0.2">
      <c r="A8" s="252">
        <v>0.125</v>
      </c>
      <c r="B8" s="253">
        <v>3617.9631505448801</v>
      </c>
      <c r="C8" s="254">
        <v>2758.3662988889</v>
      </c>
      <c r="D8" s="254">
        <v>251.60424962820801</v>
      </c>
      <c r="E8" s="254">
        <v>380.76778067931201</v>
      </c>
      <c r="F8" s="254">
        <v>150.12399055727499</v>
      </c>
      <c r="G8" s="254">
        <v>0</v>
      </c>
      <c r="H8" s="254">
        <v>0.31115570830725497</v>
      </c>
      <c r="I8" s="254">
        <v>52.990912879698499</v>
      </c>
      <c r="J8" s="254">
        <v>-331.93159730197198</v>
      </c>
      <c r="K8" s="254">
        <v>-431.13305578141899</v>
      </c>
      <c r="L8" s="254">
        <v>-466.27902351219598</v>
      </c>
      <c r="M8" s="255">
        <v>6449.0628858031896</v>
      </c>
      <c r="N8" s="254">
        <v>5982.7838622910003</v>
      </c>
      <c r="O8" s="255">
        <f t="shared" si="2"/>
        <v>6449.0628858031896</v>
      </c>
      <c r="P8" s="26">
        <f t="shared" si="0"/>
        <v>0</v>
      </c>
      <c r="Q8" s="26">
        <f t="shared" si="1"/>
        <v>-331.93159730197198</v>
      </c>
    </row>
    <row r="9" spans="1:27" ht="12.6" customHeight="1" x14ac:dyDescent="0.2">
      <c r="A9" s="252">
        <v>0.16666666666666699</v>
      </c>
      <c r="B9" s="253">
        <v>3620.1766528379299</v>
      </c>
      <c r="C9" s="254">
        <v>2749.7788377187999</v>
      </c>
      <c r="D9" s="254">
        <v>251.634290261937</v>
      </c>
      <c r="E9" s="254">
        <v>379.687066203266</v>
      </c>
      <c r="F9" s="254">
        <v>151.186163701288</v>
      </c>
      <c r="G9" s="254">
        <v>0</v>
      </c>
      <c r="H9" s="254">
        <v>2.6837216310817702</v>
      </c>
      <c r="I9" s="254">
        <v>47.396423698342197</v>
      </c>
      <c r="J9" s="254">
        <v>-328.78112769244001</v>
      </c>
      <c r="K9" s="254">
        <v>-427.372041286046</v>
      </c>
      <c r="L9" s="254">
        <v>-465.53762532083101</v>
      </c>
      <c r="M9" s="255">
        <v>6446.3899870741598</v>
      </c>
      <c r="N9" s="254">
        <v>5980.8523617533201</v>
      </c>
      <c r="O9" s="255">
        <f t="shared" si="2"/>
        <v>6446.3899870741598</v>
      </c>
      <c r="P9" s="26">
        <f t="shared" si="0"/>
        <v>0</v>
      </c>
      <c r="Q9" s="26">
        <f t="shared" si="1"/>
        <v>-328.78112769244001</v>
      </c>
    </row>
    <row r="10" spans="1:27" ht="12.6" customHeight="1" x14ac:dyDescent="0.2">
      <c r="A10" s="252">
        <v>0.20833333333333301</v>
      </c>
      <c r="B10" s="253">
        <v>3624.7352910464201</v>
      </c>
      <c r="C10" s="254">
        <v>2829.3739558788998</v>
      </c>
      <c r="D10" s="254">
        <v>575.89528619611701</v>
      </c>
      <c r="E10" s="254">
        <v>378.87252889728899</v>
      </c>
      <c r="F10" s="254">
        <v>213.238866712397</v>
      </c>
      <c r="G10" s="254">
        <v>0</v>
      </c>
      <c r="H10" s="254">
        <v>20.165349875981001</v>
      </c>
      <c r="I10" s="254">
        <v>47.074309983943699</v>
      </c>
      <c r="J10" s="254">
        <v>-529.718344863217</v>
      </c>
      <c r="K10" s="254">
        <v>-416.55850217826901</v>
      </c>
      <c r="L10" s="254">
        <v>-478.34117517600299</v>
      </c>
      <c r="M10" s="255">
        <v>6743.0787415495497</v>
      </c>
      <c r="N10" s="254">
        <v>6264.7375663735502</v>
      </c>
      <c r="O10" s="255">
        <f t="shared" si="2"/>
        <v>6743.0787415495497</v>
      </c>
      <c r="P10" s="26">
        <f t="shared" si="0"/>
        <v>0</v>
      </c>
      <c r="Q10" s="26">
        <f t="shared" si="1"/>
        <v>-529.718344863217</v>
      </c>
    </row>
    <row r="11" spans="1:27" ht="12.6" customHeight="1" x14ac:dyDescent="0.2">
      <c r="A11" s="252">
        <v>0.25</v>
      </c>
      <c r="B11" s="253">
        <v>3624.6136190633001</v>
      </c>
      <c r="C11" s="254">
        <v>3102.1720637220601</v>
      </c>
      <c r="D11" s="254">
        <v>1032.5578777211199</v>
      </c>
      <c r="E11" s="254">
        <v>407.818705755883</v>
      </c>
      <c r="F11" s="254">
        <v>222.88180885048101</v>
      </c>
      <c r="G11" s="254">
        <v>0</v>
      </c>
      <c r="H11" s="254">
        <v>107.367803778876</v>
      </c>
      <c r="I11" s="254">
        <v>43.318472978998997</v>
      </c>
      <c r="J11" s="254">
        <v>-727.02355117252398</v>
      </c>
      <c r="K11" s="254">
        <v>-10.660951988598599</v>
      </c>
      <c r="L11" s="254">
        <v>-511.76560150244597</v>
      </c>
      <c r="M11" s="255">
        <v>7803.0458487095902</v>
      </c>
      <c r="N11" s="254">
        <v>7291.2802472071398</v>
      </c>
      <c r="O11" s="255">
        <f t="shared" si="2"/>
        <v>7803.0458487095902</v>
      </c>
      <c r="P11" s="26">
        <f t="shared" si="0"/>
        <v>0</v>
      </c>
      <c r="Q11" s="26">
        <f t="shared" si="1"/>
        <v>-727.02355117252398</v>
      </c>
    </row>
    <row r="12" spans="1:27" ht="12.6" customHeight="1" x14ac:dyDescent="0.2">
      <c r="A12" s="252">
        <v>0.29166666666666702</v>
      </c>
      <c r="B12" s="253">
        <v>3623.9252486282298</v>
      </c>
      <c r="C12" s="254">
        <v>3282.4981741408101</v>
      </c>
      <c r="D12" s="254">
        <v>1079.4692631077901</v>
      </c>
      <c r="E12" s="254">
        <v>433.99541679742202</v>
      </c>
      <c r="F12" s="254">
        <v>245.94011199225301</v>
      </c>
      <c r="G12" s="254">
        <v>196.00381903558099</v>
      </c>
      <c r="H12" s="254">
        <v>382.68248849309799</v>
      </c>
      <c r="I12" s="254">
        <v>29.8644485155761</v>
      </c>
      <c r="J12" s="254">
        <v>-861.52168312795595</v>
      </c>
      <c r="K12" s="254">
        <v>0</v>
      </c>
      <c r="L12" s="254">
        <v>-534.66720959952397</v>
      </c>
      <c r="M12" s="255">
        <v>8412.8572875828104</v>
      </c>
      <c r="N12" s="254">
        <v>7878.1900779832804</v>
      </c>
      <c r="O12" s="255">
        <f t="shared" si="2"/>
        <v>8412.8572875828104</v>
      </c>
      <c r="P12" s="26">
        <f t="shared" si="0"/>
        <v>0</v>
      </c>
      <c r="Q12" s="26">
        <f t="shared" si="1"/>
        <v>-861.52168312795595</v>
      </c>
    </row>
    <row r="13" spans="1:27" ht="12.6" customHeight="1" x14ac:dyDescent="0.2">
      <c r="A13" s="252">
        <v>0.33333333333333298</v>
      </c>
      <c r="B13" s="253">
        <v>3620.78001565669</v>
      </c>
      <c r="C13" s="254">
        <v>3296.4279646320201</v>
      </c>
      <c r="D13" s="254">
        <v>1031.9387315255799</v>
      </c>
      <c r="E13" s="254">
        <v>439.96871769280602</v>
      </c>
      <c r="F13" s="254">
        <v>244.51481465925301</v>
      </c>
      <c r="G13" s="254">
        <v>263.89974167913499</v>
      </c>
      <c r="H13" s="254">
        <v>766.60444507199895</v>
      </c>
      <c r="I13" s="254">
        <v>17.112804199999101</v>
      </c>
      <c r="J13" s="254">
        <v>-912.82502853990002</v>
      </c>
      <c r="K13" s="254">
        <v>0</v>
      </c>
      <c r="L13" s="254">
        <v>-539.22829456411296</v>
      </c>
      <c r="M13" s="255">
        <v>8768.4222065775903</v>
      </c>
      <c r="N13" s="254">
        <v>8229.1939120134793</v>
      </c>
      <c r="O13" s="255">
        <f t="shared" si="2"/>
        <v>8768.4222065775903</v>
      </c>
      <c r="P13" s="26">
        <f t="shared" si="0"/>
        <v>0</v>
      </c>
      <c r="Q13" s="26">
        <f t="shared" si="1"/>
        <v>-912.82502853990002</v>
      </c>
    </row>
    <row r="14" spans="1:27" ht="12.6" customHeight="1" x14ac:dyDescent="0.2">
      <c r="A14" s="252">
        <v>0.375</v>
      </c>
      <c r="B14" s="253">
        <v>3612.6327782810499</v>
      </c>
      <c r="C14" s="254">
        <v>3305.8617577971299</v>
      </c>
      <c r="D14" s="254">
        <v>1038.1151479540799</v>
      </c>
      <c r="E14" s="254">
        <v>426.15040472212701</v>
      </c>
      <c r="F14" s="254">
        <v>247.39427205231701</v>
      </c>
      <c r="G14" s="254">
        <v>0</v>
      </c>
      <c r="H14" s="254">
        <v>1100.6802651647699</v>
      </c>
      <c r="I14" s="254">
        <v>17.737356489272798</v>
      </c>
      <c r="J14" s="254">
        <v>-751.91991975870701</v>
      </c>
      <c r="K14" s="254">
        <v>0</v>
      </c>
      <c r="L14" s="254">
        <v>-538.05635330320399</v>
      </c>
      <c r="M14" s="255">
        <v>8996.6520627020309</v>
      </c>
      <c r="N14" s="254">
        <v>8458.59570939882</v>
      </c>
      <c r="O14" s="255">
        <f t="shared" si="2"/>
        <v>8996.6520627020309</v>
      </c>
      <c r="P14" s="26">
        <f t="shared" si="0"/>
        <v>0</v>
      </c>
      <c r="Q14" s="26">
        <f t="shared" si="1"/>
        <v>-751.91991975870701</v>
      </c>
    </row>
    <row r="15" spans="1:27" ht="12.6" customHeight="1" x14ac:dyDescent="0.2">
      <c r="A15" s="252">
        <v>0.41666666666666702</v>
      </c>
      <c r="B15" s="253">
        <v>3600.41690303723</v>
      </c>
      <c r="C15" s="254">
        <v>3332.3614350723201</v>
      </c>
      <c r="D15" s="254">
        <v>1024.29706860843</v>
      </c>
      <c r="E15" s="254">
        <v>403.54626911313898</v>
      </c>
      <c r="F15" s="254">
        <v>165.072690690331</v>
      </c>
      <c r="G15" s="254">
        <v>0</v>
      </c>
      <c r="H15" s="254">
        <v>1348.79672926844</v>
      </c>
      <c r="I15" s="254">
        <v>27.0793033938732</v>
      </c>
      <c r="J15" s="254">
        <v>-725.69620102819499</v>
      </c>
      <c r="K15" s="254">
        <v>0</v>
      </c>
      <c r="L15" s="254">
        <v>-539.47459495557098</v>
      </c>
      <c r="M15" s="255">
        <v>9175.8741981555704</v>
      </c>
      <c r="N15" s="254">
        <v>8636.3996031999995</v>
      </c>
      <c r="O15" s="255">
        <f t="shared" si="2"/>
        <v>9175.8741981555704</v>
      </c>
      <c r="P15" s="26">
        <f t="shared" si="0"/>
        <v>0</v>
      </c>
      <c r="Q15" s="26">
        <f t="shared" si="1"/>
        <v>-725.69620102819499</v>
      </c>
    </row>
    <row r="16" spans="1:27" ht="12.6" customHeight="1" x14ac:dyDescent="0.2">
      <c r="A16" s="252">
        <v>0.45833333333333298</v>
      </c>
      <c r="B16" s="253">
        <v>3593.6297671758998</v>
      </c>
      <c r="C16" s="254">
        <v>3250.1951080834801</v>
      </c>
      <c r="D16" s="254">
        <v>1008.00908334597</v>
      </c>
      <c r="E16" s="254">
        <v>393.823025018225</v>
      </c>
      <c r="F16" s="254">
        <v>163.18696197804201</v>
      </c>
      <c r="G16" s="254">
        <v>0</v>
      </c>
      <c r="H16" s="254">
        <v>1497.26313829731</v>
      </c>
      <c r="I16" s="254">
        <v>37.211719598543503</v>
      </c>
      <c r="J16" s="254">
        <v>-728.94997147859397</v>
      </c>
      <c r="K16" s="254">
        <v>0</v>
      </c>
      <c r="L16" s="254">
        <v>-532.44275260952804</v>
      </c>
      <c r="M16" s="255">
        <v>9214.3688320188794</v>
      </c>
      <c r="N16" s="254">
        <v>8681.9260794093498</v>
      </c>
      <c r="O16" s="255">
        <f t="shared" si="2"/>
        <v>9214.3688320188794</v>
      </c>
      <c r="P16" s="26">
        <f t="shared" si="0"/>
        <v>0</v>
      </c>
      <c r="Q16" s="26">
        <f t="shared" si="1"/>
        <v>-728.94997147859397</v>
      </c>
    </row>
    <row r="17" spans="1:17" ht="12.6" customHeight="1" x14ac:dyDescent="0.2">
      <c r="A17" s="252">
        <v>0.5</v>
      </c>
      <c r="B17" s="253">
        <v>3588.00104218771</v>
      </c>
      <c r="C17" s="254">
        <v>3255.9057690404402</v>
      </c>
      <c r="D17" s="254">
        <v>995.564463709748</v>
      </c>
      <c r="E17" s="254">
        <v>386.73397175840898</v>
      </c>
      <c r="F17" s="254">
        <v>155.42973462639199</v>
      </c>
      <c r="G17" s="254">
        <v>0</v>
      </c>
      <c r="H17" s="254">
        <v>1553.6007271963299</v>
      </c>
      <c r="I17" s="254">
        <v>39.015817351394602</v>
      </c>
      <c r="J17" s="254">
        <v>-417.960458047847</v>
      </c>
      <c r="K17" s="254">
        <v>0</v>
      </c>
      <c r="L17" s="254">
        <v>-532.38947416280996</v>
      </c>
      <c r="M17" s="255">
        <v>9556.2910678225908</v>
      </c>
      <c r="N17" s="254">
        <v>9023.9015936597807</v>
      </c>
      <c r="O17" s="255">
        <f t="shared" si="2"/>
        <v>9556.2910678225908</v>
      </c>
      <c r="P17" s="26">
        <f t="shared" si="0"/>
        <v>0</v>
      </c>
      <c r="Q17" s="26">
        <f t="shared" si="1"/>
        <v>-417.960458047847</v>
      </c>
    </row>
    <row r="18" spans="1:17" ht="12.6" customHeight="1" x14ac:dyDescent="0.2">
      <c r="A18" s="252">
        <v>0.54166666666666696</v>
      </c>
      <c r="B18" s="253">
        <v>3581.5189123514901</v>
      </c>
      <c r="C18" s="254">
        <v>3202.1426977043402</v>
      </c>
      <c r="D18" s="254">
        <v>986.04033861528899</v>
      </c>
      <c r="E18" s="254">
        <v>375.16404177013197</v>
      </c>
      <c r="F18" s="254">
        <v>153.404675088955</v>
      </c>
      <c r="G18" s="254">
        <v>0</v>
      </c>
      <c r="H18" s="254">
        <v>1532.6277631032999</v>
      </c>
      <c r="I18" s="254">
        <v>32.783582636071003</v>
      </c>
      <c r="J18" s="254">
        <v>-720.80227161307801</v>
      </c>
      <c r="K18" s="254">
        <v>0</v>
      </c>
      <c r="L18" s="254">
        <v>-526.19610700960402</v>
      </c>
      <c r="M18" s="255">
        <v>9142.8797396565005</v>
      </c>
      <c r="N18" s="254">
        <v>8616.6836326468892</v>
      </c>
      <c r="O18" s="255">
        <f t="shared" si="2"/>
        <v>9142.8797396565005</v>
      </c>
      <c r="P18" s="26">
        <f t="shared" si="0"/>
        <v>0</v>
      </c>
      <c r="Q18" s="26">
        <f t="shared" si="1"/>
        <v>-720.80227161307801</v>
      </c>
    </row>
    <row r="19" spans="1:17" ht="12.6" customHeight="1" x14ac:dyDescent="0.2">
      <c r="A19" s="252">
        <v>0.58333333333333304</v>
      </c>
      <c r="B19" s="253">
        <v>3576.5102261615598</v>
      </c>
      <c r="C19" s="254">
        <v>3161.2320853546998</v>
      </c>
      <c r="D19" s="254">
        <v>982.58915388254798</v>
      </c>
      <c r="E19" s="254">
        <v>376.13634052728003</v>
      </c>
      <c r="F19" s="254">
        <v>155.14392288510601</v>
      </c>
      <c r="G19" s="254">
        <v>0</v>
      </c>
      <c r="H19" s="254">
        <v>1438.7215781789801</v>
      </c>
      <c r="I19" s="254">
        <v>34.743085761553999</v>
      </c>
      <c r="J19" s="254">
        <v>-774.48748446112199</v>
      </c>
      <c r="K19" s="254">
        <v>0</v>
      </c>
      <c r="L19" s="254">
        <v>-521.66500476275201</v>
      </c>
      <c r="M19" s="255">
        <v>8950.5889082905996</v>
      </c>
      <c r="N19" s="254">
        <v>8428.9239035278497</v>
      </c>
      <c r="O19" s="255">
        <f t="shared" si="2"/>
        <v>8950.5889082905996</v>
      </c>
      <c r="P19" s="26">
        <f t="shared" si="0"/>
        <v>0</v>
      </c>
      <c r="Q19" s="26">
        <f t="shared" si="1"/>
        <v>-774.48748446112199</v>
      </c>
    </row>
    <row r="20" spans="1:17" ht="12.6" customHeight="1" x14ac:dyDescent="0.2">
      <c r="A20" s="252">
        <v>0.625</v>
      </c>
      <c r="B20" s="253">
        <v>3574.9184514250701</v>
      </c>
      <c r="C20" s="254">
        <v>3193.0371112602502</v>
      </c>
      <c r="D20" s="254">
        <v>986.10041682699102</v>
      </c>
      <c r="E20" s="254">
        <v>378.76946224436801</v>
      </c>
      <c r="F20" s="254">
        <v>155.68792944760199</v>
      </c>
      <c r="G20" s="254">
        <v>0</v>
      </c>
      <c r="H20" s="254">
        <v>1277.14207699598</v>
      </c>
      <c r="I20" s="254">
        <v>34.809793059430604</v>
      </c>
      <c r="J20" s="254">
        <v>-677.75072800729095</v>
      </c>
      <c r="K20" s="254">
        <v>0</v>
      </c>
      <c r="L20" s="254">
        <v>-523.23421262973704</v>
      </c>
      <c r="M20" s="255">
        <v>8922.7145132524001</v>
      </c>
      <c r="N20" s="254">
        <v>8399.4803006226593</v>
      </c>
      <c r="O20" s="255">
        <f t="shared" si="2"/>
        <v>8922.7145132524001</v>
      </c>
      <c r="P20" s="26">
        <f t="shared" si="0"/>
        <v>0</v>
      </c>
      <c r="Q20" s="26">
        <f t="shared" si="1"/>
        <v>-677.75072800729095</v>
      </c>
    </row>
    <row r="21" spans="1:17" ht="12.6" customHeight="1" x14ac:dyDescent="0.2">
      <c r="A21" s="252">
        <v>0.66666666666666696</v>
      </c>
      <c r="B21" s="253">
        <v>3571.9399009318099</v>
      </c>
      <c r="C21" s="254">
        <v>3326.8041240646098</v>
      </c>
      <c r="D21" s="254">
        <v>1002.81895615561</v>
      </c>
      <c r="E21" s="254">
        <v>386.63471804330499</v>
      </c>
      <c r="F21" s="254">
        <v>161.514231585316</v>
      </c>
      <c r="G21" s="254">
        <v>0</v>
      </c>
      <c r="H21" s="254">
        <v>1019.42990574654</v>
      </c>
      <c r="I21" s="254">
        <v>31.486932584274999</v>
      </c>
      <c r="J21" s="254">
        <v>-661.58536123155295</v>
      </c>
      <c r="K21" s="254">
        <v>0</v>
      </c>
      <c r="L21" s="254">
        <v>-533.30424887211097</v>
      </c>
      <c r="M21" s="255">
        <v>8839.0434078799299</v>
      </c>
      <c r="N21" s="254">
        <v>8305.7391590078205</v>
      </c>
      <c r="O21" s="255">
        <f t="shared" si="2"/>
        <v>8839.0434078799299</v>
      </c>
      <c r="P21" s="26">
        <f t="shared" si="0"/>
        <v>0</v>
      </c>
      <c r="Q21" s="26">
        <f t="shared" si="1"/>
        <v>-661.58536123155295</v>
      </c>
    </row>
    <row r="22" spans="1:17" ht="12.6" customHeight="1" x14ac:dyDescent="0.2">
      <c r="A22" s="252">
        <v>0.70833333333333304</v>
      </c>
      <c r="B22" s="253">
        <v>3568.4279917376998</v>
      </c>
      <c r="C22" s="254">
        <v>3312.5531158485401</v>
      </c>
      <c r="D22" s="254">
        <v>1001.13676011644</v>
      </c>
      <c r="E22" s="254">
        <v>384.29732737546999</v>
      </c>
      <c r="F22" s="254">
        <v>251.00703433259699</v>
      </c>
      <c r="G22" s="254">
        <v>0</v>
      </c>
      <c r="H22" s="254">
        <v>690.42515869180397</v>
      </c>
      <c r="I22" s="254">
        <v>31.0303271079271</v>
      </c>
      <c r="J22" s="254">
        <v>-565.51077313393296</v>
      </c>
      <c r="K22" s="254">
        <v>0</v>
      </c>
      <c r="L22" s="254">
        <v>-529.69819188023405</v>
      </c>
      <c r="M22" s="255">
        <v>8673.3669420765491</v>
      </c>
      <c r="N22" s="254">
        <v>8143.6687501963097</v>
      </c>
      <c r="O22" s="255">
        <f t="shared" si="2"/>
        <v>8673.3669420765491</v>
      </c>
      <c r="P22" s="26">
        <f t="shared" si="0"/>
        <v>0</v>
      </c>
      <c r="Q22" s="26">
        <f t="shared" si="1"/>
        <v>-565.51077313393296</v>
      </c>
    </row>
    <row r="23" spans="1:17" ht="12.6" customHeight="1" x14ac:dyDescent="0.2">
      <c r="A23" s="252">
        <v>0.75</v>
      </c>
      <c r="B23" s="253">
        <v>3569.6097400296699</v>
      </c>
      <c r="C23" s="254">
        <v>3329.5430152297799</v>
      </c>
      <c r="D23" s="254">
        <v>1011.7906992616601</v>
      </c>
      <c r="E23" s="254">
        <v>399.304134060173</v>
      </c>
      <c r="F23" s="254">
        <v>340.121638013601</v>
      </c>
      <c r="G23" s="254">
        <v>169.70308914619301</v>
      </c>
      <c r="H23" s="254">
        <v>323.85419426073298</v>
      </c>
      <c r="I23" s="254">
        <v>30.017744857505399</v>
      </c>
      <c r="J23" s="254">
        <v>-813.18030776338401</v>
      </c>
      <c r="K23" s="254">
        <v>0</v>
      </c>
      <c r="L23" s="254">
        <v>-532.32940392574505</v>
      </c>
      <c r="M23" s="255">
        <v>8360.7639470959293</v>
      </c>
      <c r="N23" s="254">
        <v>7828.4345431701804</v>
      </c>
      <c r="O23" s="255">
        <f t="shared" si="2"/>
        <v>8360.7639470959293</v>
      </c>
      <c r="P23" s="26">
        <f t="shared" si="0"/>
        <v>0</v>
      </c>
      <c r="Q23" s="26">
        <f t="shared" si="1"/>
        <v>-813.18030776338401</v>
      </c>
    </row>
    <row r="24" spans="1:17" ht="12.6" customHeight="1" x14ac:dyDescent="0.2">
      <c r="A24" s="252">
        <v>0.79166666666666696</v>
      </c>
      <c r="B24" s="253">
        <v>3572.9549708148002</v>
      </c>
      <c r="C24" s="254">
        <v>3194.0798645416799</v>
      </c>
      <c r="D24" s="254">
        <v>1023.96495981512</v>
      </c>
      <c r="E24" s="254">
        <v>433.46386369716203</v>
      </c>
      <c r="F24" s="254">
        <v>355.29159296638699</v>
      </c>
      <c r="G24" s="254">
        <v>465.69566277411798</v>
      </c>
      <c r="H24" s="254">
        <v>92.159755963132696</v>
      </c>
      <c r="I24" s="254">
        <v>33.505769795474002</v>
      </c>
      <c r="J24" s="254">
        <v>-932.42106673060402</v>
      </c>
      <c r="K24" s="254">
        <v>0</v>
      </c>
      <c r="L24" s="254">
        <v>-525.45476249689602</v>
      </c>
      <c r="M24" s="255">
        <v>8238.6953736372707</v>
      </c>
      <c r="N24" s="254">
        <v>7713.2406111403698</v>
      </c>
      <c r="O24" s="255">
        <f t="shared" si="2"/>
        <v>8238.6953736372707</v>
      </c>
      <c r="P24" s="26">
        <f t="shared" si="0"/>
        <v>0</v>
      </c>
      <c r="Q24" s="26">
        <f t="shared" si="1"/>
        <v>-932.42106673060402</v>
      </c>
    </row>
    <row r="25" spans="1:17" ht="12.6" customHeight="1" x14ac:dyDescent="0.2">
      <c r="A25" s="252">
        <v>0.83333333333333304</v>
      </c>
      <c r="B25" s="253">
        <v>3574.1084008682901</v>
      </c>
      <c r="C25" s="254">
        <v>3068.4349718620601</v>
      </c>
      <c r="D25" s="254">
        <v>1005.72943902021</v>
      </c>
      <c r="E25" s="254">
        <v>435.61763896619999</v>
      </c>
      <c r="F25" s="254">
        <v>366.48915349730601</v>
      </c>
      <c r="G25" s="254">
        <v>274.589902761818</v>
      </c>
      <c r="H25" s="254">
        <v>25.217433620105101</v>
      </c>
      <c r="I25" s="254">
        <v>49.017673723990399</v>
      </c>
      <c r="J25" s="254">
        <v>-792.843693734304</v>
      </c>
      <c r="K25" s="254">
        <v>0</v>
      </c>
      <c r="L25" s="254">
        <v>-511.723093190631</v>
      </c>
      <c r="M25" s="255">
        <v>8006.3609205856701</v>
      </c>
      <c r="N25" s="254">
        <v>7494.6378273950404</v>
      </c>
      <c r="O25" s="255">
        <f t="shared" si="2"/>
        <v>8006.3609205856701</v>
      </c>
      <c r="P25" s="26">
        <f t="shared" si="0"/>
        <v>0</v>
      </c>
      <c r="Q25" s="26">
        <f t="shared" si="1"/>
        <v>-792.843693734304</v>
      </c>
    </row>
    <row r="26" spans="1:17" ht="12.6" customHeight="1" x14ac:dyDescent="0.2">
      <c r="A26" s="252">
        <v>0.875</v>
      </c>
      <c r="B26" s="253">
        <v>3580.0571475878701</v>
      </c>
      <c r="C26" s="254">
        <v>3054.02450244596</v>
      </c>
      <c r="D26" s="254">
        <v>1011.8507815477</v>
      </c>
      <c r="E26" s="254">
        <v>410.382332871252</v>
      </c>
      <c r="F26" s="254">
        <v>362.19490666438799</v>
      </c>
      <c r="G26" s="254">
        <v>264.56388622929302</v>
      </c>
      <c r="H26" s="254">
        <v>3.60414897440736</v>
      </c>
      <c r="I26" s="254">
        <v>60.867574044172599</v>
      </c>
      <c r="J26" s="254">
        <v>-867.52661863957997</v>
      </c>
      <c r="K26" s="254">
        <v>0</v>
      </c>
      <c r="L26" s="254">
        <v>-509.03193532722099</v>
      </c>
      <c r="M26" s="255">
        <v>7880.0186617254603</v>
      </c>
      <c r="N26" s="254">
        <v>7370.9867263982396</v>
      </c>
      <c r="O26" s="255">
        <f t="shared" si="2"/>
        <v>7880.0186617254603</v>
      </c>
      <c r="P26" s="26">
        <f t="shared" si="0"/>
        <v>0</v>
      </c>
      <c r="Q26" s="26">
        <f t="shared" si="1"/>
        <v>-867.52661863957997</v>
      </c>
    </row>
    <row r="27" spans="1:17" ht="12.6" customHeight="1" x14ac:dyDescent="0.2">
      <c r="A27" s="252">
        <v>0.91666666666666696</v>
      </c>
      <c r="B27" s="253">
        <v>3585.88922755976</v>
      </c>
      <c r="C27" s="254">
        <v>3081.23109442963</v>
      </c>
      <c r="D27" s="254">
        <v>1007.62524976088</v>
      </c>
      <c r="E27" s="254">
        <v>380.00876521056398</v>
      </c>
      <c r="F27" s="254">
        <v>293.036720798337</v>
      </c>
      <c r="G27" s="254">
        <v>189.53320792718401</v>
      </c>
      <c r="H27" s="254">
        <v>0.36695155619872499</v>
      </c>
      <c r="I27" s="254">
        <v>60.765693375229802</v>
      </c>
      <c r="J27" s="254">
        <v>-942.76148938592098</v>
      </c>
      <c r="K27" s="254">
        <v>0</v>
      </c>
      <c r="L27" s="254">
        <v>-508.03793719284801</v>
      </c>
      <c r="M27" s="255">
        <v>7655.6954212318497</v>
      </c>
      <c r="N27" s="254">
        <v>7147.6574840390003</v>
      </c>
      <c r="O27" s="255">
        <f t="shared" si="2"/>
        <v>7655.6954212318497</v>
      </c>
      <c r="P27" s="26">
        <f t="shared" si="0"/>
        <v>0</v>
      </c>
      <c r="Q27" s="26">
        <f t="shared" si="1"/>
        <v>-942.76148938592098</v>
      </c>
    </row>
    <row r="28" spans="1:17" ht="12.6" customHeight="1" x14ac:dyDescent="0.2">
      <c r="A28" s="250">
        <v>0.95833333333333304</v>
      </c>
      <c r="B28" s="251">
        <v>3590.6362213228499</v>
      </c>
      <c r="C28" s="251">
        <v>2851.6138029091699</v>
      </c>
      <c r="D28" s="251">
        <v>1008.57482815795</v>
      </c>
      <c r="E28" s="251">
        <v>379.57320903596701</v>
      </c>
      <c r="F28" s="251">
        <v>255.07318652284499</v>
      </c>
      <c r="G28" s="251">
        <v>0</v>
      </c>
      <c r="H28" s="251">
        <v>0</v>
      </c>
      <c r="I28" s="251">
        <v>70.674149219396398</v>
      </c>
      <c r="J28" s="251">
        <v>-1015.57057429422</v>
      </c>
      <c r="K28" s="251">
        <v>0</v>
      </c>
      <c r="L28" s="251">
        <v>-485.74285176897899</v>
      </c>
      <c r="M28" s="251">
        <v>7140.5748228739603</v>
      </c>
      <c r="N28" s="251">
        <v>6654.8319711049899</v>
      </c>
      <c r="O28" s="251">
        <f t="shared" si="2"/>
        <v>7140.5748228739603</v>
      </c>
      <c r="P28" s="26">
        <f t="shared" si="0"/>
        <v>0</v>
      </c>
      <c r="Q28" s="26">
        <f t="shared" si="1"/>
        <v>-1015.57057429422</v>
      </c>
    </row>
    <row r="29" spans="1:17" s="15" customFormat="1" ht="11.25" x14ac:dyDescent="0.2">
      <c r="O29" s="14" t="s">
        <v>372</v>
      </c>
    </row>
    <row r="31" spans="1:17" x14ac:dyDescent="0.2">
      <c r="A31" s="317" t="s">
        <v>368</v>
      </c>
      <c r="B31" s="318"/>
      <c r="C31" s="318"/>
      <c r="D31" s="318"/>
      <c r="E31" s="193" t="s">
        <v>4</v>
      </c>
      <c r="F31" s="193"/>
    </row>
    <row r="32" spans="1:17" x14ac:dyDescent="0.2">
      <c r="A32" s="525" t="s">
        <v>344</v>
      </c>
      <c r="B32" s="525"/>
      <c r="C32" s="525"/>
      <c r="D32" s="525"/>
      <c r="E32" s="177">
        <f>SUM(E33:E42)</f>
        <v>9556.2910678225762</v>
      </c>
      <c r="F32" s="319">
        <f t="shared" ref="F32:F42" si="3">E32/$E$32</f>
        <v>1</v>
      </c>
    </row>
    <row r="33" spans="1:6" x14ac:dyDescent="0.2">
      <c r="A33" s="520" t="s">
        <v>369</v>
      </c>
      <c r="B33" s="520"/>
      <c r="C33" s="520"/>
      <c r="D33" s="520"/>
      <c r="E33" s="161">
        <f t="array" ref="E33:E42">TRANSPOSE(INDEX(B5:K28,MATCH(MAX(M5:M28),M5:M28,0),0))</f>
        <v>3588.00104218771</v>
      </c>
      <c r="F33" s="320">
        <f t="shared" si="3"/>
        <v>0.37545958120394973</v>
      </c>
    </row>
    <row r="34" spans="1:6" x14ac:dyDescent="0.2">
      <c r="A34" s="520" t="s">
        <v>370</v>
      </c>
      <c r="B34" s="520"/>
      <c r="C34" s="520"/>
      <c r="D34" s="521"/>
      <c r="E34" s="158">
        <v>3255.9057690404402</v>
      </c>
      <c r="F34" s="321">
        <f t="shared" si="3"/>
        <v>0.34070809961027132</v>
      </c>
    </row>
    <row r="35" spans="1:6" x14ac:dyDescent="0.2">
      <c r="A35" s="520" t="s">
        <v>373</v>
      </c>
      <c r="B35" s="520"/>
      <c r="C35" s="520"/>
      <c r="D35" s="521"/>
      <c r="E35" s="158">
        <v>995.564463709748</v>
      </c>
      <c r="F35" s="321">
        <f t="shared" si="3"/>
        <v>0.10417895987512965</v>
      </c>
    </row>
    <row r="36" spans="1:6" x14ac:dyDescent="0.2">
      <c r="A36" s="307" t="s">
        <v>374</v>
      </c>
      <c r="B36" s="322"/>
      <c r="C36" s="322"/>
      <c r="D36" s="322"/>
      <c r="E36" s="158">
        <v>386.73397175840898</v>
      </c>
      <c r="F36" s="321">
        <f t="shared" si="3"/>
        <v>4.046904484320267E-2</v>
      </c>
    </row>
    <row r="37" spans="1:6" x14ac:dyDescent="0.2">
      <c r="A37" s="520" t="s">
        <v>371</v>
      </c>
      <c r="B37" s="520"/>
      <c r="C37" s="520"/>
      <c r="D37" s="521"/>
      <c r="E37" s="158">
        <v>155.42973462639199</v>
      </c>
      <c r="F37" s="321">
        <f t="shared" si="3"/>
        <v>1.6264650534740046E-2</v>
      </c>
    </row>
    <row r="38" spans="1:6" x14ac:dyDescent="0.2">
      <c r="A38" s="520" t="s">
        <v>375</v>
      </c>
      <c r="B38" s="520"/>
      <c r="C38" s="520"/>
      <c r="D38" s="521"/>
      <c r="E38" s="158">
        <v>0</v>
      </c>
      <c r="F38" s="321">
        <f t="shared" si="3"/>
        <v>0</v>
      </c>
    </row>
    <row r="39" spans="1:6" x14ac:dyDescent="0.2">
      <c r="A39" s="520" t="s">
        <v>376</v>
      </c>
      <c r="B39" s="520"/>
      <c r="C39" s="520"/>
      <c r="D39" s="521"/>
      <c r="E39" s="158">
        <v>1553.6007271963299</v>
      </c>
      <c r="F39" s="321">
        <f t="shared" si="3"/>
        <v>0.16257360896295109</v>
      </c>
    </row>
    <row r="40" spans="1:6" x14ac:dyDescent="0.2">
      <c r="A40" s="520" t="s">
        <v>377</v>
      </c>
      <c r="B40" s="520"/>
      <c r="C40" s="520"/>
      <c r="D40" s="521"/>
      <c r="E40" s="158">
        <v>39.015817351394602</v>
      </c>
      <c r="F40" s="321">
        <f t="shared" si="3"/>
        <v>4.0827363957933998E-3</v>
      </c>
    </row>
    <row r="41" spans="1:6" x14ac:dyDescent="0.2">
      <c r="A41" s="520" t="s">
        <v>365</v>
      </c>
      <c r="B41" s="520"/>
      <c r="C41" s="520"/>
      <c r="D41" s="521"/>
      <c r="E41" s="158">
        <v>-417.960458047847</v>
      </c>
      <c r="F41" s="321">
        <f t="shared" si="3"/>
        <v>-4.3736681426037843E-2</v>
      </c>
    </row>
    <row r="42" spans="1:6" x14ac:dyDescent="0.2">
      <c r="A42" s="520" t="s">
        <v>92</v>
      </c>
      <c r="B42" s="520"/>
      <c r="C42" s="520"/>
      <c r="D42" s="520"/>
      <c r="E42" s="161">
        <v>0</v>
      </c>
      <c r="F42" s="320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372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M28">
    <cfRule type="expression" dxfId="5" priority="2">
      <formula>$M5=MAX($M$5:$M$28)</formula>
    </cfRule>
  </conditionalFormatting>
  <conditionalFormatting sqref="N5:O28">
    <cfRule type="expression" dxfId="4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436</v>
      </c>
      <c r="B1" s="175"/>
      <c r="N1" s="62"/>
      <c r="O1" s="129" t="str">
        <f>Titulní!A35</f>
        <v>II. čtvrtletí 2021</v>
      </c>
    </row>
    <row r="2" spans="1:27" ht="6" customHeight="1" x14ac:dyDescent="0.2">
      <c r="B2" s="30"/>
    </row>
    <row r="3" spans="1:27" s="18" customFormat="1" ht="13.5" x14ac:dyDescent="0.2">
      <c r="A3" s="310" t="s">
        <v>55</v>
      </c>
      <c r="B3" s="310" t="s">
        <v>7</v>
      </c>
      <c r="C3" s="310" t="s">
        <v>20</v>
      </c>
      <c r="D3" s="310" t="s">
        <v>21</v>
      </c>
      <c r="E3" s="310" t="s">
        <v>22</v>
      </c>
      <c r="F3" s="310" t="s">
        <v>43</v>
      </c>
      <c r="G3" s="310" t="s">
        <v>44</v>
      </c>
      <c r="H3" s="310" t="s">
        <v>46</v>
      </c>
      <c r="I3" s="310" t="s">
        <v>45</v>
      </c>
      <c r="J3" s="310" t="s">
        <v>365</v>
      </c>
      <c r="K3" s="310" t="s">
        <v>92</v>
      </c>
      <c r="L3" s="310" t="s">
        <v>202</v>
      </c>
      <c r="M3" s="310" t="s">
        <v>343</v>
      </c>
      <c r="N3" s="310" t="s">
        <v>363</v>
      </c>
      <c r="O3" s="310" t="s">
        <v>364</v>
      </c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311"/>
    </row>
    <row r="4" spans="1:27" s="18" customFormat="1" ht="12.75" customHeight="1" x14ac:dyDescent="0.2">
      <c r="A4" s="314"/>
      <c r="B4" s="315" t="s">
        <v>4</v>
      </c>
      <c r="C4" s="315" t="s">
        <v>4</v>
      </c>
      <c r="D4" s="315" t="s">
        <v>4</v>
      </c>
      <c r="E4" s="315" t="s">
        <v>4</v>
      </c>
      <c r="F4" s="315" t="s">
        <v>4</v>
      </c>
      <c r="G4" s="315" t="s">
        <v>4</v>
      </c>
      <c r="H4" s="315" t="s">
        <v>4</v>
      </c>
      <c r="I4" s="315" t="s">
        <v>4</v>
      </c>
      <c r="J4" s="315" t="s">
        <v>4</v>
      </c>
      <c r="K4" s="315" t="s">
        <v>4</v>
      </c>
      <c r="L4" s="315" t="s">
        <v>4</v>
      </c>
      <c r="M4" s="315" t="s">
        <v>4</v>
      </c>
      <c r="N4" s="315" t="s">
        <v>4</v>
      </c>
      <c r="O4" s="315" t="s">
        <v>5</v>
      </c>
      <c r="P4" s="25" t="s">
        <v>366</v>
      </c>
      <c r="Q4" s="316" t="s">
        <v>367</v>
      </c>
      <c r="R4" s="311"/>
      <c r="S4" s="311"/>
      <c r="T4" s="311"/>
      <c r="U4" s="311"/>
      <c r="V4" s="311"/>
      <c r="W4" s="311"/>
      <c r="X4" s="311"/>
      <c r="Y4" s="311"/>
      <c r="Z4" s="311"/>
      <c r="AA4" s="311"/>
    </row>
    <row r="5" spans="1:27" ht="12.6" customHeight="1" x14ac:dyDescent="0.2">
      <c r="A5" s="312">
        <v>0</v>
      </c>
      <c r="B5" s="313">
        <v>2579.354871042</v>
      </c>
      <c r="C5" s="313">
        <v>2402.48243556753</v>
      </c>
      <c r="D5" s="313">
        <v>312.613348527742</v>
      </c>
      <c r="E5" s="313">
        <v>423.89881361668301</v>
      </c>
      <c r="F5" s="313">
        <v>204.43102609531701</v>
      </c>
      <c r="G5" s="313">
        <v>0</v>
      </c>
      <c r="H5" s="313">
        <v>0</v>
      </c>
      <c r="I5" s="313">
        <v>90.176517969385998</v>
      </c>
      <c r="J5" s="313">
        <v>37.707346620175798</v>
      </c>
      <c r="K5" s="313">
        <v>0</v>
      </c>
      <c r="L5" s="313">
        <v>-393.79111588510602</v>
      </c>
      <c r="M5" s="313">
        <v>6050.6643594388297</v>
      </c>
      <c r="N5" s="313">
        <v>5656.8732435537204</v>
      </c>
      <c r="O5" s="313">
        <f>M5</f>
        <v>6050.6643594388297</v>
      </c>
      <c r="P5" s="26">
        <f t="shared" ref="P5:P28" si="0">IF(J5&lt;0,0,J5)</f>
        <v>37.707346620175798</v>
      </c>
      <c r="Q5" s="26">
        <f t="shared" ref="Q5:Q28" si="1">IF(J5&lt;0,J5,0)</f>
        <v>0</v>
      </c>
    </row>
    <row r="6" spans="1:27" ht="12.6" customHeight="1" x14ac:dyDescent="0.2">
      <c r="A6" s="252">
        <v>4.1666666666666664E-2</v>
      </c>
      <c r="B6" s="253">
        <v>2579.97147783021</v>
      </c>
      <c r="C6" s="254">
        <v>2398.0358013948999</v>
      </c>
      <c r="D6" s="254">
        <v>303.37097830162702</v>
      </c>
      <c r="E6" s="254">
        <v>423.932771084374</v>
      </c>
      <c r="F6" s="254">
        <v>201.29430432402901</v>
      </c>
      <c r="G6" s="254">
        <v>0</v>
      </c>
      <c r="H6" s="254">
        <v>0</v>
      </c>
      <c r="I6" s="254">
        <v>79.713572097626596</v>
      </c>
      <c r="J6" s="254">
        <v>-19.564770657604999</v>
      </c>
      <c r="K6" s="254">
        <v>0</v>
      </c>
      <c r="L6" s="254">
        <v>-393.14488302404601</v>
      </c>
      <c r="M6" s="255">
        <v>5966.75413437516</v>
      </c>
      <c r="N6" s="254">
        <v>5573.6092513511203</v>
      </c>
      <c r="O6" s="255">
        <f t="shared" ref="O6:O28" si="2">M6</f>
        <v>5966.75413437516</v>
      </c>
      <c r="P6" s="26">
        <f t="shared" si="0"/>
        <v>0</v>
      </c>
      <c r="Q6" s="26">
        <f t="shared" si="1"/>
        <v>-19.564770657604999</v>
      </c>
    </row>
    <row r="7" spans="1:27" ht="12.6" customHeight="1" x14ac:dyDescent="0.2">
      <c r="A7" s="252">
        <v>8.3333333333333301E-2</v>
      </c>
      <c r="B7" s="253">
        <v>2585.5242670514599</v>
      </c>
      <c r="C7" s="254">
        <v>2404.1925115041599</v>
      </c>
      <c r="D7" s="254">
        <v>303.57458430959298</v>
      </c>
      <c r="E7" s="254">
        <v>426.18557854713401</v>
      </c>
      <c r="F7" s="254">
        <v>201.45393677295101</v>
      </c>
      <c r="G7" s="254">
        <v>0</v>
      </c>
      <c r="H7" s="254">
        <v>0</v>
      </c>
      <c r="I7" s="254">
        <v>83.904360817294304</v>
      </c>
      <c r="J7" s="254">
        <v>73.066080521252502</v>
      </c>
      <c r="K7" s="254">
        <v>0</v>
      </c>
      <c r="L7" s="254">
        <v>-394.19000007690602</v>
      </c>
      <c r="M7" s="255">
        <v>6077.9013195238504</v>
      </c>
      <c r="N7" s="254">
        <v>5683.7113194469403</v>
      </c>
      <c r="O7" s="255">
        <f t="shared" si="2"/>
        <v>6077.9013195238504</v>
      </c>
      <c r="P7" s="26">
        <f t="shared" si="0"/>
        <v>73.066080521252502</v>
      </c>
      <c r="Q7" s="26">
        <f t="shared" si="1"/>
        <v>0</v>
      </c>
    </row>
    <row r="8" spans="1:27" ht="12.6" customHeight="1" x14ac:dyDescent="0.2">
      <c r="A8" s="252">
        <v>0.125</v>
      </c>
      <c r="B8" s="253">
        <v>2585.7909078247499</v>
      </c>
      <c r="C8" s="254">
        <v>2394.14606965557</v>
      </c>
      <c r="D8" s="254">
        <v>302.97044331189602</v>
      </c>
      <c r="E8" s="254">
        <v>424.51679846480698</v>
      </c>
      <c r="F8" s="254">
        <v>201.36522424774</v>
      </c>
      <c r="G8" s="254">
        <v>0</v>
      </c>
      <c r="H8" s="254">
        <v>0</v>
      </c>
      <c r="I8" s="254">
        <v>86.554304979649501</v>
      </c>
      <c r="J8" s="254">
        <v>67.616783625230099</v>
      </c>
      <c r="K8" s="254">
        <v>0</v>
      </c>
      <c r="L8" s="254">
        <v>-393.21759411299701</v>
      </c>
      <c r="M8" s="255">
        <v>6062.9605321096396</v>
      </c>
      <c r="N8" s="254">
        <v>5669.7429379966397</v>
      </c>
      <c r="O8" s="255">
        <f t="shared" si="2"/>
        <v>6062.9605321096396</v>
      </c>
      <c r="P8" s="26">
        <f t="shared" si="0"/>
        <v>67.616783625230099</v>
      </c>
      <c r="Q8" s="26">
        <f t="shared" si="1"/>
        <v>0</v>
      </c>
    </row>
    <row r="9" spans="1:27" ht="12.6" customHeight="1" x14ac:dyDescent="0.2">
      <c r="A9" s="252">
        <v>0.16666666666666699</v>
      </c>
      <c r="B9" s="253">
        <v>2582.84953900033</v>
      </c>
      <c r="C9" s="254">
        <v>2401.82083655616</v>
      </c>
      <c r="D9" s="254">
        <v>303.04220682828401</v>
      </c>
      <c r="E9" s="254">
        <v>428.27887892336798</v>
      </c>
      <c r="F9" s="254">
        <v>199.09835141592899</v>
      </c>
      <c r="G9" s="254">
        <v>0</v>
      </c>
      <c r="H9" s="254">
        <v>0</v>
      </c>
      <c r="I9" s="254">
        <v>102.961470290004</v>
      </c>
      <c r="J9" s="254">
        <v>86.562033376615702</v>
      </c>
      <c r="K9" s="254">
        <v>0</v>
      </c>
      <c r="L9" s="254">
        <v>-394.11496919999598</v>
      </c>
      <c r="M9" s="255">
        <v>6104.6133163906898</v>
      </c>
      <c r="N9" s="254">
        <v>5710.4983471906899</v>
      </c>
      <c r="O9" s="255">
        <f t="shared" si="2"/>
        <v>6104.6133163906898</v>
      </c>
      <c r="P9" s="26">
        <f t="shared" si="0"/>
        <v>86.562033376615702</v>
      </c>
      <c r="Q9" s="26">
        <f t="shared" si="1"/>
        <v>0</v>
      </c>
    </row>
    <row r="10" spans="1:27" ht="12.6" customHeight="1" x14ac:dyDescent="0.2">
      <c r="A10" s="252">
        <v>0.20833333333333301</v>
      </c>
      <c r="B10" s="253">
        <v>2583.0995106566702</v>
      </c>
      <c r="C10" s="254">
        <v>2340.4726853635502</v>
      </c>
      <c r="D10" s="254">
        <v>314.55094207929</v>
      </c>
      <c r="E10" s="254">
        <v>437.05183596339401</v>
      </c>
      <c r="F10" s="254">
        <v>199.04562558980899</v>
      </c>
      <c r="G10" s="254">
        <v>28.103956732701899</v>
      </c>
      <c r="H10" s="254">
        <v>0.50108523144467099</v>
      </c>
      <c r="I10" s="254">
        <v>111.886332639391</v>
      </c>
      <c r="J10" s="254">
        <v>141.32992781853</v>
      </c>
      <c r="K10" s="254">
        <v>0</v>
      </c>
      <c r="L10" s="254">
        <v>-389.718330043989</v>
      </c>
      <c r="M10" s="255">
        <v>6156.0419020747704</v>
      </c>
      <c r="N10" s="254">
        <v>5766.3235720307803</v>
      </c>
      <c r="O10" s="255">
        <f t="shared" si="2"/>
        <v>6156.0419020747704</v>
      </c>
      <c r="P10" s="26">
        <f t="shared" si="0"/>
        <v>141.32992781853</v>
      </c>
      <c r="Q10" s="26">
        <f t="shared" si="1"/>
        <v>0</v>
      </c>
    </row>
    <row r="11" spans="1:27" ht="12.6" customHeight="1" x14ac:dyDescent="0.2">
      <c r="A11" s="252">
        <v>0.25</v>
      </c>
      <c r="B11" s="253">
        <v>2585.96089457261</v>
      </c>
      <c r="C11" s="254">
        <v>2268.81789315794</v>
      </c>
      <c r="D11" s="254">
        <v>308.44944141304501</v>
      </c>
      <c r="E11" s="254">
        <v>483.68724820262503</v>
      </c>
      <c r="F11" s="254">
        <v>201.56895105342099</v>
      </c>
      <c r="G11" s="254">
        <v>103.635561902904</v>
      </c>
      <c r="H11" s="254">
        <v>2.16029205673716</v>
      </c>
      <c r="I11" s="254">
        <v>124.958354933538</v>
      </c>
      <c r="J11" s="254">
        <v>260.70794510011501</v>
      </c>
      <c r="K11" s="254">
        <v>0</v>
      </c>
      <c r="L11" s="254">
        <v>-387.11354860766301</v>
      </c>
      <c r="M11" s="255">
        <v>6339.9465823929304</v>
      </c>
      <c r="N11" s="254">
        <v>5952.8330337852703</v>
      </c>
      <c r="O11" s="255">
        <f t="shared" si="2"/>
        <v>6339.9465823929304</v>
      </c>
      <c r="P11" s="26">
        <f t="shared" si="0"/>
        <v>260.70794510011501</v>
      </c>
      <c r="Q11" s="26">
        <f t="shared" si="1"/>
        <v>0</v>
      </c>
    </row>
    <row r="12" spans="1:27" ht="12.6" customHeight="1" x14ac:dyDescent="0.2">
      <c r="A12" s="252">
        <v>0.29166666666666702</v>
      </c>
      <c r="B12" s="253">
        <v>2586.8624671774801</v>
      </c>
      <c r="C12" s="254">
        <v>2323.95993974168</v>
      </c>
      <c r="D12" s="254">
        <v>320.55564420070198</v>
      </c>
      <c r="E12" s="254">
        <v>487.01280592114199</v>
      </c>
      <c r="F12" s="254">
        <v>222.216404845944</v>
      </c>
      <c r="G12" s="254">
        <v>0</v>
      </c>
      <c r="H12" s="254">
        <v>36.575630057814401</v>
      </c>
      <c r="I12" s="254">
        <v>122.289115006956</v>
      </c>
      <c r="J12" s="254">
        <v>607.04658436113095</v>
      </c>
      <c r="K12" s="254">
        <v>0</v>
      </c>
      <c r="L12" s="254">
        <v>-391.572863359385</v>
      </c>
      <c r="M12" s="255">
        <v>6706.5185913128398</v>
      </c>
      <c r="N12" s="254">
        <v>6314.9457279534599</v>
      </c>
      <c r="O12" s="255">
        <f t="shared" si="2"/>
        <v>6706.5185913128398</v>
      </c>
      <c r="P12" s="26">
        <f t="shared" si="0"/>
        <v>607.04658436113095</v>
      </c>
      <c r="Q12" s="26">
        <f t="shared" si="1"/>
        <v>0</v>
      </c>
    </row>
    <row r="13" spans="1:27" ht="12.6" customHeight="1" x14ac:dyDescent="0.2">
      <c r="A13" s="252">
        <v>0.33333333333333298</v>
      </c>
      <c r="B13" s="253">
        <v>2585.7342401506398</v>
      </c>
      <c r="C13" s="254">
        <v>2407.70749600096</v>
      </c>
      <c r="D13" s="254">
        <v>330.43052234505802</v>
      </c>
      <c r="E13" s="254">
        <v>500.96370620818402</v>
      </c>
      <c r="F13" s="254">
        <v>222.84664866508999</v>
      </c>
      <c r="G13" s="254">
        <v>0</v>
      </c>
      <c r="H13" s="254">
        <v>161.94996272059501</v>
      </c>
      <c r="I13" s="254">
        <v>104.693658145954</v>
      </c>
      <c r="J13" s="254">
        <v>823.70713048246398</v>
      </c>
      <c r="K13" s="254">
        <v>0</v>
      </c>
      <c r="L13" s="254">
        <v>-400.82864415280801</v>
      </c>
      <c r="M13" s="255">
        <v>7138.03336471894</v>
      </c>
      <c r="N13" s="254">
        <v>6737.2047205661302</v>
      </c>
      <c r="O13" s="255">
        <f t="shared" si="2"/>
        <v>7138.03336471894</v>
      </c>
      <c r="P13" s="26">
        <f t="shared" si="0"/>
        <v>823.70713048246398</v>
      </c>
      <c r="Q13" s="26">
        <f t="shared" si="1"/>
        <v>0</v>
      </c>
    </row>
    <row r="14" spans="1:27" ht="12.6" customHeight="1" x14ac:dyDescent="0.2">
      <c r="A14" s="252">
        <v>0.375</v>
      </c>
      <c r="B14" s="253">
        <v>2586.7908229303998</v>
      </c>
      <c r="C14" s="254">
        <v>2495.5032922690202</v>
      </c>
      <c r="D14" s="254">
        <v>328.47624335831699</v>
      </c>
      <c r="E14" s="254">
        <v>494.46211283904501</v>
      </c>
      <c r="F14" s="254">
        <v>202.60975262545</v>
      </c>
      <c r="G14" s="254">
        <v>0</v>
      </c>
      <c r="H14" s="254">
        <v>408.78015637654499</v>
      </c>
      <c r="I14" s="254">
        <v>109.428737065568</v>
      </c>
      <c r="J14" s="254">
        <v>892.24415180289202</v>
      </c>
      <c r="K14" s="254">
        <v>0</v>
      </c>
      <c r="L14" s="254">
        <v>-410.21914578343399</v>
      </c>
      <c r="M14" s="255">
        <v>7518.2952692672297</v>
      </c>
      <c r="N14" s="254">
        <v>7108.0761234838001</v>
      </c>
      <c r="O14" s="255">
        <f t="shared" si="2"/>
        <v>7518.2952692672297</v>
      </c>
      <c r="P14" s="26">
        <f t="shared" si="0"/>
        <v>892.24415180289202</v>
      </c>
      <c r="Q14" s="26">
        <f t="shared" si="1"/>
        <v>0</v>
      </c>
    </row>
    <row r="15" spans="1:27" ht="12.6" customHeight="1" x14ac:dyDescent="0.2">
      <c r="A15" s="252">
        <v>0.41666666666666702</v>
      </c>
      <c r="B15" s="253">
        <v>2585.1709607033599</v>
      </c>
      <c r="C15" s="254">
        <v>2481.2069348866098</v>
      </c>
      <c r="D15" s="254">
        <v>311.73884450207203</v>
      </c>
      <c r="E15" s="254">
        <v>481.53266127240198</v>
      </c>
      <c r="F15" s="254">
        <v>200.337997757224</v>
      </c>
      <c r="G15" s="254">
        <v>0</v>
      </c>
      <c r="H15" s="254">
        <v>559.47483328973203</v>
      </c>
      <c r="I15" s="254">
        <v>128.425910811335</v>
      </c>
      <c r="J15" s="254">
        <v>1154.77309802528</v>
      </c>
      <c r="K15" s="254">
        <v>0</v>
      </c>
      <c r="L15" s="254">
        <v>-409.17752095509297</v>
      </c>
      <c r="M15" s="255">
        <v>7902.6612412480099</v>
      </c>
      <c r="N15" s="254">
        <v>7493.4837202929202</v>
      </c>
      <c r="O15" s="255">
        <f t="shared" si="2"/>
        <v>7902.6612412480099</v>
      </c>
      <c r="P15" s="26">
        <f t="shared" si="0"/>
        <v>1154.77309802528</v>
      </c>
      <c r="Q15" s="26">
        <f t="shared" si="1"/>
        <v>0</v>
      </c>
    </row>
    <row r="16" spans="1:27" ht="12.6" customHeight="1" x14ac:dyDescent="0.2">
      <c r="A16" s="252">
        <v>0.45833333333333298</v>
      </c>
      <c r="B16" s="253">
        <v>2582.5095614359998</v>
      </c>
      <c r="C16" s="254">
        <v>2488.7496842138298</v>
      </c>
      <c r="D16" s="254">
        <v>324.20051973756603</v>
      </c>
      <c r="E16" s="254">
        <v>461.35148546801298</v>
      </c>
      <c r="F16" s="254">
        <v>198.84178426997499</v>
      </c>
      <c r="G16" s="254">
        <v>0</v>
      </c>
      <c r="H16" s="254">
        <v>670.14134366765495</v>
      </c>
      <c r="I16" s="254">
        <v>141.80613888277799</v>
      </c>
      <c r="J16" s="254">
        <v>1276.71582461558</v>
      </c>
      <c r="K16" s="254">
        <v>0</v>
      </c>
      <c r="L16" s="254">
        <v>-409.73878864061498</v>
      </c>
      <c r="M16" s="255">
        <v>8144.3163422913904</v>
      </c>
      <c r="N16" s="254">
        <v>7734.5775536507699</v>
      </c>
      <c r="O16" s="255">
        <f t="shared" si="2"/>
        <v>8144.3163422913904</v>
      </c>
      <c r="P16" s="26">
        <f t="shared" si="0"/>
        <v>1276.71582461558</v>
      </c>
      <c r="Q16" s="26">
        <f t="shared" si="1"/>
        <v>0</v>
      </c>
    </row>
    <row r="17" spans="1:17" ht="12.6" customHeight="1" x14ac:dyDescent="0.2">
      <c r="A17" s="252">
        <v>0.5</v>
      </c>
      <c r="B17" s="253">
        <v>2582.6045595349801</v>
      </c>
      <c r="C17" s="254">
        <v>2516.2285609000801</v>
      </c>
      <c r="D17" s="254">
        <v>322.29296872946099</v>
      </c>
      <c r="E17" s="254">
        <v>475.17609380446902</v>
      </c>
      <c r="F17" s="254">
        <v>200.40624540543701</v>
      </c>
      <c r="G17" s="254">
        <v>0</v>
      </c>
      <c r="H17" s="254">
        <v>806.71392175452104</v>
      </c>
      <c r="I17" s="254">
        <v>140.462696551047</v>
      </c>
      <c r="J17" s="254">
        <v>1722.82773442597</v>
      </c>
      <c r="K17" s="254">
        <v>-861.96562308242096</v>
      </c>
      <c r="L17" s="254">
        <v>-414.03886502614</v>
      </c>
      <c r="M17" s="255">
        <v>7904.7471580235497</v>
      </c>
      <c r="N17" s="254">
        <v>7490.7082929974104</v>
      </c>
      <c r="O17" s="255">
        <f t="shared" si="2"/>
        <v>7904.7471580235497</v>
      </c>
      <c r="P17" s="26">
        <f t="shared" si="0"/>
        <v>1722.82773442597</v>
      </c>
      <c r="Q17" s="26">
        <f t="shared" si="1"/>
        <v>0</v>
      </c>
    </row>
    <row r="18" spans="1:17" ht="12.6" customHeight="1" x14ac:dyDescent="0.2">
      <c r="A18" s="252">
        <v>0.54166666666666696</v>
      </c>
      <c r="B18" s="253">
        <v>2583.6627860353301</v>
      </c>
      <c r="C18" s="254">
        <v>2624.5786464357202</v>
      </c>
      <c r="D18" s="254">
        <v>312.436444003578</v>
      </c>
      <c r="E18" s="254">
        <v>462.80656917297802</v>
      </c>
      <c r="F18" s="254">
        <v>198.93558835627999</v>
      </c>
      <c r="G18" s="254">
        <v>0</v>
      </c>
      <c r="H18" s="254">
        <v>874.52768271771401</v>
      </c>
      <c r="I18" s="254">
        <v>134.502039555984</v>
      </c>
      <c r="J18" s="254">
        <v>1528.9864920684699</v>
      </c>
      <c r="K18" s="254">
        <v>-943.81210717878002</v>
      </c>
      <c r="L18" s="254">
        <v>-423.50540415676301</v>
      </c>
      <c r="M18" s="255">
        <v>7776.62414116728</v>
      </c>
      <c r="N18" s="254">
        <v>7353.1187370105099</v>
      </c>
      <c r="O18" s="255">
        <f t="shared" si="2"/>
        <v>7776.62414116728</v>
      </c>
      <c r="P18" s="26">
        <f t="shared" si="0"/>
        <v>1528.9864920684699</v>
      </c>
      <c r="Q18" s="26">
        <f t="shared" si="1"/>
        <v>0</v>
      </c>
    </row>
    <row r="19" spans="1:17" ht="12.6" customHeight="1" x14ac:dyDescent="0.2">
      <c r="A19" s="252">
        <v>0.58333333333333304</v>
      </c>
      <c r="B19" s="253">
        <v>2582.7778622043302</v>
      </c>
      <c r="C19" s="254">
        <v>2730.64232044856</v>
      </c>
      <c r="D19" s="254">
        <v>321.58368570537198</v>
      </c>
      <c r="E19" s="254">
        <v>440.54733195857801</v>
      </c>
      <c r="F19" s="254">
        <v>202.89546961342501</v>
      </c>
      <c r="G19" s="254">
        <v>0</v>
      </c>
      <c r="H19" s="254">
        <v>788.39801560076398</v>
      </c>
      <c r="I19" s="254">
        <v>135.27022451827199</v>
      </c>
      <c r="J19" s="254">
        <v>1370.5940710861601</v>
      </c>
      <c r="K19" s="254">
        <v>-936.44239293973203</v>
      </c>
      <c r="L19" s="254">
        <v>-431.322147397104</v>
      </c>
      <c r="M19" s="255">
        <v>7636.26658819573</v>
      </c>
      <c r="N19" s="254">
        <v>7204.9444407986202</v>
      </c>
      <c r="O19" s="255">
        <f t="shared" si="2"/>
        <v>7636.26658819573</v>
      </c>
      <c r="P19" s="26">
        <f t="shared" si="0"/>
        <v>1370.5940710861601</v>
      </c>
      <c r="Q19" s="26">
        <f t="shared" si="1"/>
        <v>0</v>
      </c>
    </row>
    <row r="20" spans="1:17" ht="12.6" customHeight="1" x14ac:dyDescent="0.2">
      <c r="A20" s="252">
        <v>0.625</v>
      </c>
      <c r="B20" s="253">
        <v>2582.66953532156</v>
      </c>
      <c r="C20" s="254">
        <v>2766.7185094804599</v>
      </c>
      <c r="D20" s="254">
        <v>333.42119446695199</v>
      </c>
      <c r="E20" s="254">
        <v>450.13916673942401</v>
      </c>
      <c r="F20" s="254">
        <v>203.433960570561</v>
      </c>
      <c r="G20" s="254">
        <v>0</v>
      </c>
      <c r="H20" s="254">
        <v>700.98743304530694</v>
      </c>
      <c r="I20" s="254">
        <v>147.55517637114301</v>
      </c>
      <c r="J20" s="254">
        <v>1277.4246136817401</v>
      </c>
      <c r="K20" s="254">
        <v>-878.02779639264099</v>
      </c>
      <c r="L20" s="254">
        <v>-434.773483514747</v>
      </c>
      <c r="M20" s="255">
        <v>7584.32179328452</v>
      </c>
      <c r="N20" s="254">
        <v>7149.5483097697697</v>
      </c>
      <c r="O20" s="255">
        <f t="shared" si="2"/>
        <v>7584.32179328452</v>
      </c>
      <c r="P20" s="26">
        <f t="shared" si="0"/>
        <v>1277.4246136817401</v>
      </c>
      <c r="Q20" s="26">
        <f t="shared" si="1"/>
        <v>0</v>
      </c>
    </row>
    <row r="21" spans="1:17" ht="12.6" customHeight="1" x14ac:dyDescent="0.2">
      <c r="A21" s="252">
        <v>0.66666666666666696</v>
      </c>
      <c r="B21" s="253">
        <v>2584.1744103425699</v>
      </c>
      <c r="C21" s="254">
        <v>2858.72553764246</v>
      </c>
      <c r="D21" s="254">
        <v>322.87374573784098</v>
      </c>
      <c r="E21" s="254">
        <v>479.746240146606</v>
      </c>
      <c r="F21" s="254">
        <v>203.284826645333</v>
      </c>
      <c r="G21" s="254">
        <v>0</v>
      </c>
      <c r="H21" s="254">
        <v>415.54330446079803</v>
      </c>
      <c r="I21" s="254">
        <v>145.33316192460299</v>
      </c>
      <c r="J21" s="254">
        <v>1215.67633764433</v>
      </c>
      <c r="K21" s="254">
        <v>-742.38201834906204</v>
      </c>
      <c r="L21" s="254">
        <v>-442.48858010298301</v>
      </c>
      <c r="M21" s="255">
        <v>7482.9755461954801</v>
      </c>
      <c r="N21" s="254">
        <v>7040.4869660924996</v>
      </c>
      <c r="O21" s="255">
        <f t="shared" si="2"/>
        <v>7482.9755461954801</v>
      </c>
      <c r="P21" s="26">
        <f t="shared" si="0"/>
        <v>1215.67633764433</v>
      </c>
      <c r="Q21" s="26">
        <f t="shared" si="1"/>
        <v>0</v>
      </c>
    </row>
    <row r="22" spans="1:17" ht="12.6" customHeight="1" x14ac:dyDescent="0.2">
      <c r="A22" s="252">
        <v>0.70833333333333304</v>
      </c>
      <c r="B22" s="253">
        <v>2586.0925549642002</v>
      </c>
      <c r="C22" s="254">
        <v>2996.0346161335701</v>
      </c>
      <c r="D22" s="254">
        <v>321.22821020168698</v>
      </c>
      <c r="E22" s="254">
        <v>481.548718811941</v>
      </c>
      <c r="F22" s="254">
        <v>209.08182723326601</v>
      </c>
      <c r="G22" s="254">
        <v>0</v>
      </c>
      <c r="H22" s="254">
        <v>226.35718335642699</v>
      </c>
      <c r="I22" s="254">
        <v>157.67731010641501</v>
      </c>
      <c r="J22" s="254">
        <v>986.766357851046</v>
      </c>
      <c r="K22" s="254">
        <v>-601.42856339259799</v>
      </c>
      <c r="L22" s="254">
        <v>-453.83450576899799</v>
      </c>
      <c r="M22" s="255">
        <v>7363.3582152659501</v>
      </c>
      <c r="N22" s="254">
        <v>6909.5237094969498</v>
      </c>
      <c r="O22" s="255">
        <f t="shared" si="2"/>
        <v>7363.3582152659501</v>
      </c>
      <c r="P22" s="26">
        <f t="shared" si="0"/>
        <v>986.766357851046</v>
      </c>
      <c r="Q22" s="26">
        <f t="shared" si="1"/>
        <v>0</v>
      </c>
    </row>
    <row r="23" spans="1:17" ht="12.6" customHeight="1" x14ac:dyDescent="0.2">
      <c r="A23" s="252">
        <v>0.75</v>
      </c>
      <c r="B23" s="253">
        <v>2583.4194869081098</v>
      </c>
      <c r="C23" s="254">
        <v>3150.9424633018002</v>
      </c>
      <c r="D23" s="254">
        <v>329.74460585682601</v>
      </c>
      <c r="E23" s="254">
        <v>497.50017450835401</v>
      </c>
      <c r="F23" s="254">
        <v>360.03859235127999</v>
      </c>
      <c r="G23" s="254">
        <v>0</v>
      </c>
      <c r="H23" s="254">
        <v>67.890952879621594</v>
      </c>
      <c r="I23" s="254">
        <v>121.40929382465499</v>
      </c>
      <c r="J23" s="254">
        <v>311.58565030306897</v>
      </c>
      <c r="K23" s="254">
        <v>-30.0455270375761</v>
      </c>
      <c r="L23" s="254">
        <v>-468.44006172329603</v>
      </c>
      <c r="M23" s="255">
        <v>7392.4856928961399</v>
      </c>
      <c r="N23" s="254">
        <v>6924.0456311728403</v>
      </c>
      <c r="O23" s="255">
        <f t="shared" si="2"/>
        <v>7392.4856928961399</v>
      </c>
      <c r="P23" s="26">
        <f t="shared" si="0"/>
        <v>311.58565030306897</v>
      </c>
      <c r="Q23" s="26">
        <f t="shared" si="1"/>
        <v>0</v>
      </c>
    </row>
    <row r="24" spans="1:17" ht="12.6" customHeight="1" x14ac:dyDescent="0.2">
      <c r="A24" s="252">
        <v>0.79166666666666696</v>
      </c>
      <c r="B24" s="253">
        <v>2586.1758883430798</v>
      </c>
      <c r="C24" s="254">
        <v>3307.3797340574502</v>
      </c>
      <c r="D24" s="254">
        <v>333.46625293438302</v>
      </c>
      <c r="E24" s="254">
        <v>516.79713324190698</v>
      </c>
      <c r="F24" s="254">
        <v>356.17623953729202</v>
      </c>
      <c r="G24" s="254">
        <v>276.45183218715999</v>
      </c>
      <c r="H24" s="254">
        <v>5.4720146460780104</v>
      </c>
      <c r="I24" s="254">
        <v>84.8443992285208</v>
      </c>
      <c r="J24" s="254">
        <v>60.094106774093603</v>
      </c>
      <c r="K24" s="254">
        <v>0</v>
      </c>
      <c r="L24" s="254">
        <v>-486.69621569013498</v>
      </c>
      <c r="M24" s="255">
        <v>7526.8576009499602</v>
      </c>
      <c r="N24" s="254">
        <v>7040.1613852598202</v>
      </c>
      <c r="O24" s="255">
        <f t="shared" si="2"/>
        <v>7526.8576009499602</v>
      </c>
      <c r="P24" s="26">
        <f t="shared" si="0"/>
        <v>60.094106774093603</v>
      </c>
      <c r="Q24" s="26">
        <f t="shared" si="1"/>
        <v>0</v>
      </c>
    </row>
    <row r="25" spans="1:17" ht="12.6" customHeight="1" x14ac:dyDescent="0.2">
      <c r="A25" s="252">
        <v>0.83333333333333304</v>
      </c>
      <c r="B25" s="253">
        <v>2589.01060248563</v>
      </c>
      <c r="C25" s="254">
        <v>3252.4784285762898</v>
      </c>
      <c r="D25" s="254">
        <v>328.22590835310001</v>
      </c>
      <c r="E25" s="254">
        <v>514.99354038373497</v>
      </c>
      <c r="F25" s="254">
        <v>390.55544803410601</v>
      </c>
      <c r="G25" s="254">
        <v>357.227721682614</v>
      </c>
      <c r="H25" s="254">
        <v>0.64192561167332696</v>
      </c>
      <c r="I25" s="254">
        <v>61.021391377191001</v>
      </c>
      <c r="J25" s="254">
        <v>60.396655727437199</v>
      </c>
      <c r="K25" s="254">
        <v>0</v>
      </c>
      <c r="L25" s="254">
        <v>-482.77589478506502</v>
      </c>
      <c r="M25" s="255">
        <v>7554.5516222317701</v>
      </c>
      <c r="N25" s="254">
        <v>7071.7757274467103</v>
      </c>
      <c r="O25" s="255">
        <f t="shared" si="2"/>
        <v>7554.5516222317701</v>
      </c>
      <c r="P25" s="26">
        <f t="shared" si="0"/>
        <v>60.396655727437199</v>
      </c>
      <c r="Q25" s="26">
        <f t="shared" si="1"/>
        <v>0</v>
      </c>
    </row>
    <row r="26" spans="1:17" ht="12.6" customHeight="1" x14ac:dyDescent="0.2">
      <c r="A26" s="252">
        <v>0.875</v>
      </c>
      <c r="B26" s="253">
        <v>2587.6057258918299</v>
      </c>
      <c r="C26" s="254">
        <v>3202.7226491678498</v>
      </c>
      <c r="D26" s="254">
        <v>328.04065831014702</v>
      </c>
      <c r="E26" s="254">
        <v>496.03300809890698</v>
      </c>
      <c r="F26" s="254">
        <v>347.22714748426699</v>
      </c>
      <c r="G26" s="254">
        <v>189.673483825364</v>
      </c>
      <c r="H26" s="254">
        <v>0</v>
      </c>
      <c r="I26" s="254">
        <v>55.787715922438103</v>
      </c>
      <c r="J26" s="254">
        <v>23.051548341270799</v>
      </c>
      <c r="K26" s="254">
        <v>0</v>
      </c>
      <c r="L26" s="254">
        <v>-474.45761836255201</v>
      </c>
      <c r="M26" s="255">
        <v>7230.1419370420799</v>
      </c>
      <c r="N26" s="254">
        <v>6755.6843186795204</v>
      </c>
      <c r="O26" s="255">
        <f t="shared" si="2"/>
        <v>7230.1419370420799</v>
      </c>
      <c r="P26" s="26">
        <f t="shared" si="0"/>
        <v>23.051548341270799</v>
      </c>
      <c r="Q26" s="26">
        <f t="shared" si="1"/>
        <v>0</v>
      </c>
    </row>
    <row r="27" spans="1:17" ht="12.6" customHeight="1" x14ac:dyDescent="0.2">
      <c r="A27" s="252">
        <v>0.91666666666666696</v>
      </c>
      <c r="B27" s="253">
        <v>2587.71740531361</v>
      </c>
      <c r="C27" s="254">
        <v>3179.5124984438698</v>
      </c>
      <c r="D27" s="254">
        <v>308.02220341158801</v>
      </c>
      <c r="E27" s="254">
        <v>433.99056271576001</v>
      </c>
      <c r="F27" s="254">
        <v>326.80381293238202</v>
      </c>
      <c r="G27" s="254">
        <v>174.62620381622099</v>
      </c>
      <c r="H27" s="254">
        <v>0</v>
      </c>
      <c r="I27" s="254">
        <v>45.028925514615402</v>
      </c>
      <c r="J27" s="254">
        <v>-102.124644876502</v>
      </c>
      <c r="K27" s="254">
        <v>-0.87008305982661205</v>
      </c>
      <c r="L27" s="254">
        <v>-468.04167609685101</v>
      </c>
      <c r="M27" s="255">
        <v>6952.7068842117296</v>
      </c>
      <c r="N27" s="254">
        <v>6484.6652081148804</v>
      </c>
      <c r="O27" s="255">
        <f t="shared" si="2"/>
        <v>6952.7068842117296</v>
      </c>
      <c r="P27" s="26">
        <f t="shared" si="0"/>
        <v>0</v>
      </c>
      <c r="Q27" s="26">
        <f t="shared" si="1"/>
        <v>-102.124644876502</v>
      </c>
    </row>
    <row r="28" spans="1:17" ht="12.6" customHeight="1" x14ac:dyDescent="0.2">
      <c r="A28" s="250">
        <v>0.95833333333333304</v>
      </c>
      <c r="B28" s="251">
        <v>2586.3725367270999</v>
      </c>
      <c r="C28" s="251">
        <v>3148.7133963934998</v>
      </c>
      <c r="D28" s="251">
        <v>310.32027998181701</v>
      </c>
      <c r="E28" s="251">
        <v>426.50025398035802</v>
      </c>
      <c r="F28" s="251">
        <v>348.98737432356597</v>
      </c>
      <c r="G28" s="251">
        <v>2.4293744541956399</v>
      </c>
      <c r="H28" s="251">
        <v>0</v>
      </c>
      <c r="I28" s="251">
        <v>35.768204923809698</v>
      </c>
      <c r="J28" s="251">
        <v>-232.07902707885</v>
      </c>
      <c r="K28" s="251">
        <v>-5.0461462873208296</v>
      </c>
      <c r="L28" s="251">
        <v>-462.5914920294</v>
      </c>
      <c r="M28" s="251">
        <v>6621.9662474181696</v>
      </c>
      <c r="N28" s="251">
        <v>6159.3747553887697</v>
      </c>
      <c r="O28" s="251">
        <f t="shared" si="2"/>
        <v>6621.9662474181696</v>
      </c>
      <c r="P28" s="26">
        <f t="shared" si="0"/>
        <v>0</v>
      </c>
      <c r="Q28" s="26">
        <f t="shared" si="1"/>
        <v>-232.07902707885</v>
      </c>
    </row>
    <row r="29" spans="1:17" s="15" customFormat="1" ht="11.25" x14ac:dyDescent="0.2">
      <c r="O29" s="14" t="s">
        <v>372</v>
      </c>
    </row>
    <row r="31" spans="1:17" x14ac:dyDescent="0.2">
      <c r="A31" s="317" t="s">
        <v>409</v>
      </c>
      <c r="B31" s="318"/>
      <c r="C31" s="318"/>
      <c r="D31" s="318"/>
      <c r="E31" s="193" t="s">
        <v>4</v>
      </c>
      <c r="F31" s="193"/>
    </row>
    <row r="32" spans="1:17" x14ac:dyDescent="0.2">
      <c r="A32" s="525" t="s">
        <v>344</v>
      </c>
      <c r="B32" s="525"/>
      <c r="C32" s="525"/>
      <c r="D32" s="525"/>
      <c r="E32" s="177">
        <f>SUM(E33:E42)</f>
        <v>5966.7541343751627</v>
      </c>
      <c r="F32" s="319">
        <f t="shared" ref="F32:F42" si="3">E32/$E$32</f>
        <v>1</v>
      </c>
    </row>
    <row r="33" spans="1:6" x14ac:dyDescent="0.2">
      <c r="A33" s="520" t="s">
        <v>369</v>
      </c>
      <c r="B33" s="520"/>
      <c r="C33" s="520"/>
      <c r="D33" s="520"/>
      <c r="E33" s="161">
        <f t="array" ref="E33:E42">TRANSPOSE(INDEX(B5:K28,MATCH(MIN(M5:M28),M5:M28,0),0))</f>
        <v>2579.97147783021</v>
      </c>
      <c r="F33" s="320">
        <f t="shared" si="3"/>
        <v>0.43239111579387779</v>
      </c>
    </row>
    <row r="34" spans="1:6" x14ac:dyDescent="0.2">
      <c r="A34" s="520" t="s">
        <v>370</v>
      </c>
      <c r="B34" s="520"/>
      <c r="C34" s="520"/>
      <c r="D34" s="521"/>
      <c r="E34" s="158">
        <v>2398.0358013948999</v>
      </c>
      <c r="F34" s="321">
        <f t="shared" si="3"/>
        <v>0.40189954997132149</v>
      </c>
    </row>
    <row r="35" spans="1:6" x14ac:dyDescent="0.2">
      <c r="A35" s="520" t="s">
        <v>373</v>
      </c>
      <c r="B35" s="520"/>
      <c r="C35" s="520"/>
      <c r="D35" s="521"/>
      <c r="E35" s="158">
        <v>303.37097830162702</v>
      </c>
      <c r="F35" s="321">
        <f t="shared" si="3"/>
        <v>5.0843552703784392E-2</v>
      </c>
    </row>
    <row r="36" spans="1:6" x14ac:dyDescent="0.2">
      <c r="A36" s="307" t="s">
        <v>374</v>
      </c>
      <c r="B36" s="322"/>
      <c r="C36" s="322"/>
      <c r="D36" s="322"/>
      <c r="E36" s="158">
        <v>423.932771084374</v>
      </c>
      <c r="F36" s="321">
        <f t="shared" si="3"/>
        <v>7.104914356065857E-2</v>
      </c>
    </row>
    <row r="37" spans="1:6" x14ac:dyDescent="0.2">
      <c r="A37" s="520" t="s">
        <v>371</v>
      </c>
      <c r="B37" s="520"/>
      <c r="C37" s="520"/>
      <c r="D37" s="521"/>
      <c r="E37" s="158">
        <v>201.29430432402901</v>
      </c>
      <c r="F37" s="321">
        <f t="shared" si="3"/>
        <v>3.3735981036045908E-2</v>
      </c>
    </row>
    <row r="38" spans="1:6" x14ac:dyDescent="0.2">
      <c r="A38" s="520" t="s">
        <v>375</v>
      </c>
      <c r="B38" s="520"/>
      <c r="C38" s="520"/>
      <c r="D38" s="521"/>
      <c r="E38" s="158">
        <v>0</v>
      </c>
      <c r="F38" s="321">
        <f t="shared" si="3"/>
        <v>0</v>
      </c>
    </row>
    <row r="39" spans="1:6" x14ac:dyDescent="0.2">
      <c r="A39" s="520" t="s">
        <v>376</v>
      </c>
      <c r="B39" s="520"/>
      <c r="C39" s="520"/>
      <c r="D39" s="521"/>
      <c r="E39" s="158">
        <v>0</v>
      </c>
      <c r="F39" s="321">
        <f t="shared" si="3"/>
        <v>0</v>
      </c>
    </row>
    <row r="40" spans="1:6" x14ac:dyDescent="0.2">
      <c r="A40" s="520" t="s">
        <v>377</v>
      </c>
      <c r="B40" s="520"/>
      <c r="C40" s="520"/>
      <c r="D40" s="521"/>
      <c r="E40" s="158">
        <v>79.713572097626596</v>
      </c>
      <c r="F40" s="321">
        <f t="shared" si="3"/>
        <v>1.3359620708751423E-2</v>
      </c>
    </row>
    <row r="41" spans="1:6" x14ac:dyDescent="0.2">
      <c r="A41" s="520" t="s">
        <v>365</v>
      </c>
      <c r="B41" s="520"/>
      <c r="C41" s="520"/>
      <c r="D41" s="521"/>
      <c r="E41" s="158">
        <v>-19.564770657604999</v>
      </c>
      <c r="F41" s="321">
        <f t="shared" si="3"/>
        <v>-3.278963774439789E-3</v>
      </c>
    </row>
    <row r="42" spans="1:6" x14ac:dyDescent="0.2">
      <c r="A42" s="520" t="s">
        <v>92</v>
      </c>
      <c r="B42" s="520"/>
      <c r="C42" s="520"/>
      <c r="D42" s="520"/>
      <c r="E42" s="161">
        <v>0</v>
      </c>
      <c r="F42" s="320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372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3" priority="2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2"/>
  <sheetViews>
    <sheetView showGridLines="0" zoomScaleNormal="100" zoomScaleSheetLayoutView="100" workbookViewId="0"/>
  </sheetViews>
  <sheetFormatPr defaultColWidth="9.140625" defaultRowHeight="12" x14ac:dyDescent="0.2"/>
  <cols>
    <col min="1" max="1" width="5.5703125" style="9" customWidth="1"/>
    <col min="2" max="2" width="20.5703125" style="9" customWidth="1"/>
    <col min="3" max="10" width="9.140625" style="9" customWidth="1"/>
    <col min="11" max="16384" width="9.140625" style="9"/>
  </cols>
  <sheetData>
    <row r="1" spans="1:12" s="44" customFormat="1" ht="18.75" x14ac:dyDescent="0.3">
      <c r="A1" s="128" t="s">
        <v>173</v>
      </c>
    </row>
    <row r="2" spans="1:12" s="45" customFormat="1" ht="6" customHeight="1" x14ac:dyDescent="0.25"/>
    <row r="3" spans="1:12" s="45" customFormat="1" ht="24.75" customHeight="1" x14ac:dyDescent="0.25">
      <c r="A3" s="304" t="s">
        <v>181</v>
      </c>
      <c r="B3" s="56" t="s">
        <v>182</v>
      </c>
      <c r="D3" s="302"/>
      <c r="E3" s="302"/>
      <c r="F3" s="302"/>
      <c r="G3" s="303"/>
      <c r="H3" s="303"/>
      <c r="I3" s="303"/>
    </row>
    <row r="4" spans="1:12" s="45" customFormat="1" ht="24.75" customHeight="1" x14ac:dyDescent="0.25">
      <c r="A4" s="304" t="s">
        <v>110</v>
      </c>
      <c r="B4" s="56" t="s">
        <v>111</v>
      </c>
      <c r="D4" s="303"/>
      <c r="E4" s="303"/>
      <c r="F4" s="303"/>
      <c r="G4" s="303"/>
      <c r="H4" s="303"/>
      <c r="I4" s="303"/>
      <c r="J4" s="46"/>
    </row>
    <row r="5" spans="1:12" s="45" customFormat="1" ht="24.75" customHeight="1" x14ac:dyDescent="0.25">
      <c r="A5" s="304" t="s">
        <v>46</v>
      </c>
      <c r="B5" s="56" t="s">
        <v>122</v>
      </c>
      <c r="D5" s="303"/>
      <c r="E5" s="303"/>
      <c r="F5" s="303"/>
      <c r="G5" s="303"/>
      <c r="H5" s="303"/>
      <c r="I5" s="303"/>
      <c r="J5" s="46"/>
    </row>
    <row r="6" spans="1:12" s="45" customFormat="1" ht="24.75" customHeight="1" x14ac:dyDescent="0.25">
      <c r="A6" s="304" t="s">
        <v>7</v>
      </c>
      <c r="B6" s="56" t="s">
        <v>119</v>
      </c>
      <c r="D6" s="303"/>
      <c r="E6" s="303"/>
      <c r="F6" s="303"/>
      <c r="G6" s="303"/>
      <c r="H6" s="303"/>
      <c r="I6" s="303"/>
      <c r="J6" s="46"/>
    </row>
    <row r="7" spans="1:12" s="45" customFormat="1" ht="24.75" customHeight="1" x14ac:dyDescent="0.25">
      <c r="A7" s="304" t="s">
        <v>124</v>
      </c>
      <c r="B7" s="56" t="s">
        <v>125</v>
      </c>
      <c r="D7" s="303"/>
      <c r="E7" s="303"/>
      <c r="F7" s="303"/>
      <c r="G7" s="303"/>
      <c r="H7" s="303"/>
      <c r="I7" s="303"/>
      <c r="J7" s="46"/>
      <c r="K7" s="47"/>
    </row>
    <row r="8" spans="1:12" s="45" customFormat="1" ht="24.75" customHeight="1" x14ac:dyDescent="0.25">
      <c r="A8" s="304" t="s">
        <v>132</v>
      </c>
      <c r="B8" s="56" t="s">
        <v>133</v>
      </c>
      <c r="D8" s="303"/>
      <c r="E8" s="303"/>
      <c r="F8" s="303"/>
      <c r="G8" s="303"/>
      <c r="H8" s="303"/>
      <c r="I8" s="303"/>
      <c r="J8" s="48"/>
    </row>
    <row r="9" spans="1:12" s="45" customFormat="1" ht="24.75" customHeight="1" x14ac:dyDescent="0.25">
      <c r="A9" s="304" t="s">
        <v>136</v>
      </c>
      <c r="B9" s="56" t="s">
        <v>137</v>
      </c>
      <c r="D9" s="303"/>
      <c r="E9" s="303"/>
      <c r="F9" s="303"/>
      <c r="G9" s="303"/>
      <c r="H9" s="303"/>
      <c r="I9" s="303"/>
    </row>
    <row r="10" spans="1:12" s="45" customFormat="1" ht="24.75" customHeight="1" x14ac:dyDescent="0.25">
      <c r="A10" s="304" t="s">
        <v>138</v>
      </c>
      <c r="B10" s="56" t="s">
        <v>139</v>
      </c>
      <c r="D10" s="303"/>
      <c r="E10" s="303"/>
      <c r="F10" s="303"/>
      <c r="G10" s="303"/>
      <c r="H10" s="303"/>
      <c r="I10" s="303"/>
    </row>
    <row r="11" spans="1:12" s="45" customFormat="1" ht="24.75" customHeight="1" x14ac:dyDescent="0.25">
      <c r="A11" s="304" t="s">
        <v>168</v>
      </c>
      <c r="B11" s="56" t="s">
        <v>169</v>
      </c>
      <c r="D11" s="303"/>
      <c r="E11" s="303"/>
      <c r="F11" s="303"/>
      <c r="G11" s="303"/>
      <c r="H11" s="303"/>
      <c r="I11" s="303"/>
    </row>
    <row r="12" spans="1:12" s="45" customFormat="1" ht="24.75" customHeight="1" x14ac:dyDescent="0.25">
      <c r="A12" s="304" t="s">
        <v>112</v>
      </c>
      <c r="B12" s="56" t="s">
        <v>113</v>
      </c>
      <c r="D12" s="303"/>
      <c r="E12" s="303"/>
      <c r="F12" s="303"/>
      <c r="G12" s="303"/>
      <c r="H12" s="303"/>
      <c r="I12" s="303"/>
    </row>
    <row r="13" spans="1:12" s="45" customFormat="1" ht="24.75" customHeight="1" x14ac:dyDescent="0.25">
      <c r="A13" s="304" t="s">
        <v>114</v>
      </c>
      <c r="B13" s="56" t="s">
        <v>115</v>
      </c>
      <c r="D13" s="303"/>
      <c r="E13" s="303"/>
      <c r="F13" s="303"/>
      <c r="G13" s="303"/>
      <c r="H13" s="303"/>
      <c r="I13" s="303"/>
    </row>
    <row r="14" spans="1:12" s="45" customFormat="1" ht="24.75" customHeight="1" x14ac:dyDescent="0.25">
      <c r="A14" s="304" t="s">
        <v>128</v>
      </c>
      <c r="B14" s="56" t="s">
        <v>129</v>
      </c>
      <c r="D14" s="303"/>
      <c r="E14" s="303"/>
      <c r="F14" s="303"/>
      <c r="G14" s="303"/>
      <c r="H14" s="303"/>
      <c r="I14" s="303"/>
    </row>
    <row r="15" spans="1:12" s="45" customFormat="1" ht="24.75" customHeight="1" x14ac:dyDescent="0.25">
      <c r="A15" s="304" t="s">
        <v>126</v>
      </c>
      <c r="B15" s="56" t="s">
        <v>127</v>
      </c>
      <c r="D15" s="303"/>
      <c r="E15" s="303"/>
      <c r="F15" s="303"/>
      <c r="G15" s="303"/>
      <c r="H15" s="303"/>
      <c r="I15" s="303"/>
      <c r="K15" s="48"/>
      <c r="L15" s="48"/>
    </row>
    <row r="16" spans="1:12" s="45" customFormat="1" ht="24.75" customHeight="1" x14ac:dyDescent="0.25">
      <c r="A16" s="304" t="s">
        <v>22</v>
      </c>
      <c r="B16" s="56" t="s">
        <v>116</v>
      </c>
      <c r="D16" s="303"/>
      <c r="E16" s="303"/>
      <c r="F16" s="303"/>
      <c r="G16" s="303"/>
      <c r="H16" s="303"/>
      <c r="I16" s="303"/>
      <c r="K16" s="48"/>
      <c r="L16" s="48"/>
    </row>
    <row r="17" spans="1:12" s="45" customFormat="1" ht="24.75" customHeight="1" x14ac:dyDescent="0.25">
      <c r="A17" s="304" t="s">
        <v>44</v>
      </c>
      <c r="B17" s="56" t="s">
        <v>123</v>
      </c>
      <c r="D17" s="303"/>
      <c r="E17" s="303"/>
      <c r="F17" s="303"/>
      <c r="G17" s="303"/>
      <c r="H17" s="303"/>
      <c r="I17" s="303"/>
      <c r="K17" s="48"/>
      <c r="L17" s="48"/>
    </row>
    <row r="18" spans="1:12" s="45" customFormat="1" ht="24.75" customHeight="1" x14ac:dyDescent="0.25">
      <c r="A18" s="304" t="s">
        <v>130</v>
      </c>
      <c r="B18" s="56" t="s">
        <v>131</v>
      </c>
      <c r="D18" s="303"/>
      <c r="E18" s="303"/>
      <c r="F18" s="303"/>
      <c r="G18" s="303"/>
      <c r="H18" s="303"/>
      <c r="I18" s="303"/>
      <c r="K18" s="48"/>
      <c r="L18" s="48"/>
    </row>
    <row r="19" spans="1:12" s="45" customFormat="1" ht="24.75" customHeight="1" x14ac:dyDescent="0.25">
      <c r="A19" s="304" t="s">
        <v>117</v>
      </c>
      <c r="B19" s="56" t="s">
        <v>118</v>
      </c>
      <c r="D19" s="303"/>
      <c r="E19" s="303"/>
      <c r="F19" s="303"/>
      <c r="G19" s="303"/>
      <c r="H19" s="303"/>
      <c r="I19" s="303"/>
      <c r="K19" s="48"/>
      <c r="L19" s="48"/>
    </row>
    <row r="20" spans="1:12" s="45" customFormat="1" ht="24.75" customHeight="1" x14ac:dyDescent="0.25">
      <c r="A20" s="304" t="s">
        <v>142</v>
      </c>
      <c r="B20" s="56" t="s">
        <v>140</v>
      </c>
      <c r="D20" s="303"/>
      <c r="E20" s="303"/>
      <c r="F20" s="303"/>
      <c r="G20" s="303"/>
      <c r="H20" s="303"/>
      <c r="I20" s="303"/>
      <c r="K20" s="48"/>
      <c r="L20" s="48"/>
    </row>
    <row r="21" spans="1:12" s="45" customFormat="1" ht="24.75" customHeight="1" x14ac:dyDescent="0.25">
      <c r="A21" s="304" t="s">
        <v>134</v>
      </c>
      <c r="B21" s="56" t="s">
        <v>135</v>
      </c>
      <c r="D21" s="303"/>
      <c r="E21" s="303"/>
      <c r="F21" s="303"/>
      <c r="G21" s="303"/>
      <c r="H21" s="303"/>
      <c r="I21" s="303"/>
      <c r="K21" s="48"/>
      <c r="L21" s="48"/>
    </row>
    <row r="22" spans="1:12" s="45" customFormat="1" ht="24.75" customHeight="1" x14ac:dyDescent="0.25">
      <c r="A22" s="304" t="s">
        <v>120</v>
      </c>
      <c r="B22" s="56" t="s">
        <v>121</v>
      </c>
      <c r="D22" s="303"/>
      <c r="E22" s="303"/>
      <c r="F22" s="303"/>
      <c r="G22" s="303"/>
      <c r="H22" s="303"/>
      <c r="I22" s="303"/>
    </row>
    <row r="23" spans="1:12" s="45" customFormat="1" ht="24.75" customHeight="1" x14ac:dyDescent="0.25">
      <c r="A23" s="304" t="s">
        <v>143</v>
      </c>
      <c r="B23" s="56" t="s">
        <v>141</v>
      </c>
    </row>
    <row r="24" spans="1:12" s="45" customFormat="1" ht="24.75" customHeight="1" x14ac:dyDescent="0.25">
      <c r="A24" s="304"/>
      <c r="B24" s="56"/>
    </row>
    <row r="25" spans="1:12" s="45" customFormat="1" ht="24.75" customHeight="1" x14ac:dyDescent="0.25">
      <c r="A25" s="304"/>
      <c r="B25" s="56"/>
    </row>
    <row r="26" spans="1:12" s="45" customFormat="1" ht="24.75" customHeight="1" x14ac:dyDescent="0.25">
      <c r="A26" s="304"/>
      <c r="B26" s="56"/>
    </row>
    <row r="27" spans="1:12" s="45" customFormat="1" ht="24.75" customHeight="1" x14ac:dyDescent="0.25">
      <c r="A27" s="304"/>
      <c r="B27" s="56"/>
    </row>
    <row r="28" spans="1:12" s="45" customFormat="1" ht="24.75" customHeight="1" x14ac:dyDescent="0.25">
      <c r="A28" s="304"/>
      <c r="B28" s="56"/>
    </row>
    <row r="29" spans="1:12" s="45" customFormat="1" ht="24.75" customHeight="1" x14ac:dyDescent="0.25">
      <c r="A29" s="304"/>
      <c r="B29" s="56"/>
    </row>
    <row r="30" spans="1:12" s="45" customFormat="1" ht="24.75" customHeight="1" x14ac:dyDescent="0.25">
      <c r="A30" s="304"/>
      <c r="B30" s="56"/>
    </row>
    <row r="31" spans="1:12" s="45" customFormat="1" ht="24.75" customHeight="1" x14ac:dyDescent="0.25">
      <c r="A31" s="304"/>
      <c r="B31" s="56"/>
    </row>
    <row r="32" spans="1:12" s="45" customFormat="1" ht="24.75" customHeight="1" x14ac:dyDescent="0.25">
      <c r="A32" s="304"/>
      <c r="B32" s="56"/>
    </row>
    <row r="33" spans="1:10" s="45" customFormat="1" ht="24.75" customHeight="1" x14ac:dyDescent="0.25">
      <c r="A33" s="304"/>
      <c r="B33" s="56"/>
    </row>
    <row r="34" spans="1:10" s="45" customFormat="1" ht="22.5" customHeight="1" x14ac:dyDescent="0.25">
      <c r="A34" s="304"/>
      <c r="B34" s="56"/>
    </row>
    <row r="35" spans="1:10" s="45" customFormat="1" ht="15" x14ac:dyDescent="0.25">
      <c r="A35" s="46" t="s">
        <v>264</v>
      </c>
    </row>
    <row r="36" spans="1:10" s="56" customFormat="1" ht="24.75" customHeight="1" x14ac:dyDescent="0.2">
      <c r="A36" s="306" t="s">
        <v>265</v>
      </c>
    </row>
    <row r="37" spans="1:10" s="45" customFormat="1" ht="15" x14ac:dyDescent="0.25">
      <c r="A37" s="46" t="s">
        <v>186</v>
      </c>
    </row>
    <row r="38" spans="1:10" s="56" customFormat="1" ht="24.75" customHeight="1" x14ac:dyDescent="0.2">
      <c r="A38" s="306" t="s">
        <v>187</v>
      </c>
    </row>
    <row r="39" spans="1:10" s="45" customFormat="1" ht="15" x14ac:dyDescent="0.25">
      <c r="A39" s="46" t="s">
        <v>145</v>
      </c>
    </row>
    <row r="40" spans="1:10" s="56" customFormat="1" ht="39.75" customHeight="1" x14ac:dyDescent="0.2">
      <c r="A40" s="449" t="s">
        <v>407</v>
      </c>
      <c r="B40" s="449"/>
      <c r="C40" s="449"/>
      <c r="D40" s="449"/>
      <c r="E40" s="449"/>
      <c r="F40" s="449"/>
      <c r="G40" s="449"/>
      <c r="H40" s="449"/>
      <c r="I40" s="449"/>
      <c r="J40" s="449"/>
    </row>
    <row r="41" spans="1:10" s="45" customFormat="1" ht="15" x14ac:dyDescent="0.25">
      <c r="A41" s="46" t="s">
        <v>166</v>
      </c>
    </row>
    <row r="42" spans="1:10" s="56" customFormat="1" ht="24.75" customHeight="1" x14ac:dyDescent="0.2">
      <c r="A42" s="306" t="s">
        <v>184</v>
      </c>
      <c r="B42" s="305"/>
    </row>
    <row r="43" spans="1:10" s="45" customFormat="1" ht="15" x14ac:dyDescent="0.25">
      <c r="A43" s="46" t="s">
        <v>349</v>
      </c>
    </row>
    <row r="44" spans="1:10" s="56" customFormat="1" ht="54.75" customHeight="1" x14ac:dyDescent="0.2">
      <c r="A44" s="448" t="s">
        <v>361</v>
      </c>
      <c r="B44" s="448"/>
      <c r="C44" s="448"/>
      <c r="D44" s="448"/>
      <c r="E44" s="448"/>
      <c r="F44" s="448"/>
      <c r="G44" s="448"/>
      <c r="H44" s="448"/>
      <c r="I44" s="448"/>
      <c r="J44" s="448"/>
    </row>
    <row r="45" spans="1:10" s="45" customFormat="1" ht="15" x14ac:dyDescent="0.25">
      <c r="A45" s="46" t="s">
        <v>354</v>
      </c>
    </row>
    <row r="46" spans="1:10" s="56" customFormat="1" ht="24.75" customHeight="1" x14ac:dyDescent="0.2">
      <c r="A46" s="306" t="s">
        <v>359</v>
      </c>
    </row>
    <row r="47" spans="1:10" s="45" customFormat="1" ht="18" x14ac:dyDescent="0.35">
      <c r="A47" s="46" t="s">
        <v>350</v>
      </c>
    </row>
    <row r="48" spans="1:10" s="45" customFormat="1" ht="69.75" customHeight="1" x14ac:dyDescent="0.25">
      <c r="A48" s="448" t="s">
        <v>408</v>
      </c>
      <c r="B48" s="448"/>
      <c r="C48" s="448"/>
      <c r="D48" s="448"/>
      <c r="E48" s="448"/>
      <c r="F48" s="448"/>
      <c r="G48" s="448"/>
      <c r="H48" s="448"/>
      <c r="I48" s="448"/>
      <c r="J48" s="448"/>
    </row>
    <row r="49" spans="1:10" s="45" customFormat="1" ht="18" x14ac:dyDescent="0.35">
      <c r="A49" s="46" t="s">
        <v>351</v>
      </c>
    </row>
    <row r="50" spans="1:10" s="56" customFormat="1" ht="24.75" customHeight="1" x14ac:dyDescent="0.2">
      <c r="A50" s="306" t="s">
        <v>356</v>
      </c>
    </row>
    <row r="51" spans="1:10" s="45" customFormat="1" ht="15" x14ac:dyDescent="0.25">
      <c r="A51" s="46" t="s">
        <v>352</v>
      </c>
    </row>
    <row r="52" spans="1:10" s="56" customFormat="1" ht="24.75" customHeight="1" x14ac:dyDescent="0.2">
      <c r="A52" s="306" t="s">
        <v>357</v>
      </c>
    </row>
    <row r="53" spans="1:10" s="45" customFormat="1" ht="15" x14ac:dyDescent="0.25">
      <c r="A53" s="46" t="s">
        <v>353</v>
      </c>
    </row>
    <row r="54" spans="1:10" s="56" customFormat="1" ht="24.75" customHeight="1" x14ac:dyDescent="0.2">
      <c r="A54" s="306" t="s">
        <v>358</v>
      </c>
    </row>
    <row r="55" spans="1:10" s="45" customFormat="1" ht="15" x14ac:dyDescent="0.25">
      <c r="A55" s="46" t="s">
        <v>144</v>
      </c>
    </row>
    <row r="56" spans="1:10" s="56" customFormat="1" ht="24.75" customHeight="1" x14ac:dyDescent="0.2">
      <c r="A56" s="306" t="s">
        <v>183</v>
      </c>
    </row>
    <row r="57" spans="1:10" s="45" customFormat="1" ht="15" x14ac:dyDescent="0.25">
      <c r="A57" s="46" t="s">
        <v>355</v>
      </c>
    </row>
    <row r="58" spans="1:10" s="56" customFormat="1" ht="24.75" customHeight="1" x14ac:dyDescent="0.2">
      <c r="A58" s="306" t="s">
        <v>360</v>
      </c>
    </row>
    <row r="59" spans="1:10" s="45" customFormat="1" ht="15" x14ac:dyDescent="0.25">
      <c r="A59" s="46" t="s">
        <v>188</v>
      </c>
    </row>
    <row r="60" spans="1:10" s="45" customFormat="1" ht="24.75" customHeight="1" x14ac:dyDescent="0.25">
      <c r="A60" s="448" t="s">
        <v>421</v>
      </c>
      <c r="B60" s="448"/>
      <c r="C60" s="448"/>
      <c r="D60" s="448"/>
      <c r="E60" s="448"/>
      <c r="F60" s="448"/>
      <c r="G60" s="448"/>
      <c r="H60" s="448"/>
      <c r="I60" s="448"/>
      <c r="J60" s="448"/>
    </row>
    <row r="61" spans="1:10" ht="18" customHeight="1" x14ac:dyDescent="0.35">
      <c r="A61" s="46" t="s">
        <v>422</v>
      </c>
    </row>
    <row r="62" spans="1:10" ht="24.75" customHeight="1" x14ac:dyDescent="0.2">
      <c r="A62" s="306" t="s">
        <v>423</v>
      </c>
    </row>
  </sheetData>
  <sortState ref="A3:B29">
    <sortCondition ref="A3"/>
  </sortState>
  <mergeCells count="4">
    <mergeCell ref="A48:J48"/>
    <mergeCell ref="A44:J44"/>
    <mergeCell ref="A60:J60"/>
    <mergeCell ref="A40:J4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437</v>
      </c>
      <c r="B1" s="175"/>
      <c r="N1" s="62"/>
      <c r="O1" s="129" t="str">
        <f>Titulní!A35</f>
        <v>II. čtvrtletí 2021</v>
      </c>
    </row>
    <row r="2" spans="1:27" ht="6" customHeight="1" x14ac:dyDescent="0.2">
      <c r="B2" s="30"/>
    </row>
    <row r="3" spans="1:27" s="18" customFormat="1" ht="13.5" x14ac:dyDescent="0.2">
      <c r="A3" s="310" t="s">
        <v>55</v>
      </c>
      <c r="B3" s="310" t="s">
        <v>7</v>
      </c>
      <c r="C3" s="310" t="s">
        <v>20</v>
      </c>
      <c r="D3" s="310" t="s">
        <v>21</v>
      </c>
      <c r="E3" s="310" t="s">
        <v>22</v>
      </c>
      <c r="F3" s="310" t="s">
        <v>43</v>
      </c>
      <c r="G3" s="310" t="s">
        <v>44</v>
      </c>
      <c r="H3" s="310" t="s">
        <v>46</v>
      </c>
      <c r="I3" s="310" t="s">
        <v>45</v>
      </c>
      <c r="J3" s="310" t="s">
        <v>365</v>
      </c>
      <c r="K3" s="310" t="s">
        <v>92</v>
      </c>
      <c r="L3" s="310" t="s">
        <v>202</v>
      </c>
      <c r="M3" s="310" t="s">
        <v>343</v>
      </c>
      <c r="N3" s="310" t="s">
        <v>363</v>
      </c>
      <c r="O3" s="310" t="s">
        <v>364</v>
      </c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311"/>
    </row>
    <row r="4" spans="1:27" s="18" customFormat="1" ht="12.75" customHeight="1" x14ac:dyDescent="0.2">
      <c r="A4" s="314"/>
      <c r="B4" s="315" t="s">
        <v>4</v>
      </c>
      <c r="C4" s="315" t="s">
        <v>4</v>
      </c>
      <c r="D4" s="315" t="s">
        <v>4</v>
      </c>
      <c r="E4" s="315" t="s">
        <v>4</v>
      </c>
      <c r="F4" s="315" t="s">
        <v>4</v>
      </c>
      <c r="G4" s="315" t="s">
        <v>4</v>
      </c>
      <c r="H4" s="315" t="s">
        <v>4</v>
      </c>
      <c r="I4" s="315" t="s">
        <v>4</v>
      </c>
      <c r="J4" s="315" t="s">
        <v>4</v>
      </c>
      <c r="K4" s="315" t="s">
        <v>4</v>
      </c>
      <c r="L4" s="315" t="s">
        <v>4</v>
      </c>
      <c r="M4" s="315" t="s">
        <v>4</v>
      </c>
      <c r="N4" s="315" t="s">
        <v>4</v>
      </c>
      <c r="O4" s="315" t="s">
        <v>5</v>
      </c>
      <c r="P4" s="25" t="s">
        <v>366</v>
      </c>
      <c r="Q4" s="316" t="s">
        <v>367</v>
      </c>
      <c r="R4" s="311"/>
      <c r="S4" s="311"/>
      <c r="T4" s="311"/>
      <c r="U4" s="311"/>
      <c r="V4" s="311"/>
      <c r="W4" s="311"/>
      <c r="X4" s="311"/>
      <c r="Y4" s="311"/>
      <c r="Z4" s="311"/>
      <c r="AA4" s="311"/>
    </row>
    <row r="5" spans="1:27" ht="12.6" customHeight="1" x14ac:dyDescent="0.2">
      <c r="A5" s="312">
        <v>0</v>
      </c>
      <c r="B5" s="313">
        <v>3038.3544727137601</v>
      </c>
      <c r="C5" s="313">
        <v>2212.8763593100002</v>
      </c>
      <c r="D5" s="313">
        <v>266.85305782945602</v>
      </c>
      <c r="E5" s="313">
        <v>372.514850247185</v>
      </c>
      <c r="F5" s="313">
        <v>468.92930181504101</v>
      </c>
      <c r="G5" s="313">
        <v>0</v>
      </c>
      <c r="H5" s="313">
        <v>0</v>
      </c>
      <c r="I5" s="313">
        <v>51.374248292142099</v>
      </c>
      <c r="J5" s="313">
        <v>-576.662491107351</v>
      </c>
      <c r="K5" s="313">
        <v>0</v>
      </c>
      <c r="L5" s="313">
        <v>-418.82037809866603</v>
      </c>
      <c r="M5" s="313">
        <v>5834.2397991002299</v>
      </c>
      <c r="N5" s="313">
        <v>5415.4194210015703</v>
      </c>
      <c r="O5" s="313">
        <f>M5</f>
        <v>5834.2397991002299</v>
      </c>
      <c r="P5" s="26">
        <f t="shared" ref="P5:P28" si="0">IF(J5&lt;0,0,J5)</f>
        <v>0</v>
      </c>
      <c r="Q5" s="26">
        <f t="shared" ref="Q5:Q28" si="1">IF(J5&lt;0,J5,0)</f>
        <v>-576.662491107351</v>
      </c>
    </row>
    <row r="6" spans="1:27" ht="12.6" customHeight="1" x14ac:dyDescent="0.2">
      <c r="A6" s="252">
        <v>4.1666666666666664E-2</v>
      </c>
      <c r="B6" s="253">
        <v>3042.0361540014401</v>
      </c>
      <c r="C6" s="254">
        <v>2187.3036769414698</v>
      </c>
      <c r="D6" s="254">
        <v>265.23131062430298</v>
      </c>
      <c r="E6" s="254">
        <v>369.967853794218</v>
      </c>
      <c r="F6" s="254">
        <v>453.37368167159502</v>
      </c>
      <c r="G6" s="254">
        <v>0</v>
      </c>
      <c r="H6" s="254">
        <v>0</v>
      </c>
      <c r="I6" s="254">
        <v>55.0950999760244</v>
      </c>
      <c r="J6" s="254">
        <v>-617.82635303261998</v>
      </c>
      <c r="K6" s="254">
        <v>0</v>
      </c>
      <c r="L6" s="254">
        <v>-416.31549649537402</v>
      </c>
      <c r="M6" s="255">
        <v>5755.1814239764299</v>
      </c>
      <c r="N6" s="254">
        <v>5338.8659274810498</v>
      </c>
      <c r="O6" s="255">
        <f t="shared" ref="O6:O28" si="2">M6</f>
        <v>5755.1814239764299</v>
      </c>
      <c r="P6" s="26">
        <f t="shared" si="0"/>
        <v>0</v>
      </c>
      <c r="Q6" s="26">
        <f t="shared" si="1"/>
        <v>-617.82635303261998</v>
      </c>
    </row>
    <row r="7" spans="1:27" ht="12.6" customHeight="1" x14ac:dyDescent="0.2">
      <c r="A7" s="252">
        <v>8.3333333333333301E-2</v>
      </c>
      <c r="B7" s="253">
        <v>3047.2728470347802</v>
      </c>
      <c r="C7" s="254">
        <v>2216.52360549382</v>
      </c>
      <c r="D7" s="254">
        <v>265.40834932759299</v>
      </c>
      <c r="E7" s="254">
        <v>369.79609725663499</v>
      </c>
      <c r="F7" s="254">
        <v>392.25106107368799</v>
      </c>
      <c r="G7" s="254">
        <v>0</v>
      </c>
      <c r="H7" s="254">
        <v>0</v>
      </c>
      <c r="I7" s="254">
        <v>64.163730882844902</v>
      </c>
      <c r="J7" s="254">
        <v>-544.80784947178802</v>
      </c>
      <c r="K7" s="254">
        <v>0</v>
      </c>
      <c r="L7" s="254">
        <v>-419.05348212452799</v>
      </c>
      <c r="M7" s="255">
        <v>5810.6078415975799</v>
      </c>
      <c r="N7" s="254">
        <v>5391.5543594730498</v>
      </c>
      <c r="O7" s="255">
        <f t="shared" si="2"/>
        <v>5810.6078415975799</v>
      </c>
      <c r="P7" s="26">
        <f t="shared" si="0"/>
        <v>0</v>
      </c>
      <c r="Q7" s="26">
        <f t="shared" si="1"/>
        <v>-544.80784947178802</v>
      </c>
    </row>
    <row r="8" spans="1:27" ht="12.6" customHeight="1" x14ac:dyDescent="0.2">
      <c r="A8" s="252">
        <v>0.125</v>
      </c>
      <c r="B8" s="253">
        <v>3049.3595343040001</v>
      </c>
      <c r="C8" s="254">
        <v>2186.09865177862</v>
      </c>
      <c r="D8" s="254">
        <v>250.93957918305199</v>
      </c>
      <c r="E8" s="254">
        <v>368.57728109060002</v>
      </c>
      <c r="F8" s="254">
        <v>465.282071426524</v>
      </c>
      <c r="G8" s="254">
        <v>0</v>
      </c>
      <c r="H8" s="254">
        <v>0</v>
      </c>
      <c r="I8" s="254">
        <v>70.279441003851005</v>
      </c>
      <c r="J8" s="254">
        <v>-618.05497578631002</v>
      </c>
      <c r="K8" s="254">
        <v>0</v>
      </c>
      <c r="L8" s="254">
        <v>-416.444371228237</v>
      </c>
      <c r="M8" s="255">
        <v>5772.4815830003399</v>
      </c>
      <c r="N8" s="254">
        <v>5356.0372117720999</v>
      </c>
      <c r="O8" s="255">
        <f t="shared" si="2"/>
        <v>5772.4815830003399</v>
      </c>
      <c r="P8" s="26">
        <f t="shared" si="0"/>
        <v>0</v>
      </c>
      <c r="Q8" s="26">
        <f t="shared" si="1"/>
        <v>-618.05497578631002</v>
      </c>
    </row>
    <row r="9" spans="1:27" ht="12.6" customHeight="1" x14ac:dyDescent="0.2">
      <c r="A9" s="252">
        <v>0.16666666666666699</v>
      </c>
      <c r="B9" s="253">
        <v>3052.52621087737</v>
      </c>
      <c r="C9" s="254">
        <v>2177.9012602962798</v>
      </c>
      <c r="D9" s="254">
        <v>250.76754928766599</v>
      </c>
      <c r="E9" s="254">
        <v>373.024595296776</v>
      </c>
      <c r="F9" s="254">
        <v>487.19468955150398</v>
      </c>
      <c r="G9" s="254">
        <v>0</v>
      </c>
      <c r="H9" s="254">
        <v>1.34665361938151</v>
      </c>
      <c r="I9" s="254">
        <v>89.903290941228505</v>
      </c>
      <c r="J9" s="254">
        <v>-682.43438836287498</v>
      </c>
      <c r="K9" s="254">
        <v>0</v>
      </c>
      <c r="L9" s="254">
        <v>-416.49412084346898</v>
      </c>
      <c r="M9" s="255">
        <v>5750.2298615073296</v>
      </c>
      <c r="N9" s="254">
        <v>5333.7357406638603</v>
      </c>
      <c r="O9" s="255">
        <f t="shared" si="2"/>
        <v>5750.2298615073296</v>
      </c>
      <c r="P9" s="26">
        <f t="shared" si="0"/>
        <v>0</v>
      </c>
      <c r="Q9" s="26">
        <f t="shared" si="1"/>
        <v>-682.43438836287498</v>
      </c>
    </row>
    <row r="10" spans="1:27" ht="12.6" customHeight="1" x14ac:dyDescent="0.2">
      <c r="A10" s="252">
        <v>0.20833333333333301</v>
      </c>
      <c r="B10" s="253">
        <v>3056.3645619645699</v>
      </c>
      <c r="C10" s="254">
        <v>2151.7882994861302</v>
      </c>
      <c r="D10" s="254">
        <v>255.413993614925</v>
      </c>
      <c r="E10" s="254">
        <v>379.21365371220003</v>
      </c>
      <c r="F10" s="254">
        <v>490.37943830898502</v>
      </c>
      <c r="G10" s="254">
        <v>0</v>
      </c>
      <c r="H10" s="254">
        <v>3.0374052017683302</v>
      </c>
      <c r="I10" s="254">
        <v>73.439164325262695</v>
      </c>
      <c r="J10" s="254">
        <v>-813.03558833400996</v>
      </c>
      <c r="K10" s="254">
        <v>0</v>
      </c>
      <c r="L10" s="254">
        <v>-414.55652766022803</v>
      </c>
      <c r="M10" s="255">
        <v>5596.6009282798304</v>
      </c>
      <c r="N10" s="254">
        <v>5182.0444006196003</v>
      </c>
      <c r="O10" s="255">
        <f t="shared" si="2"/>
        <v>5596.6009282798304</v>
      </c>
      <c r="P10" s="26">
        <f t="shared" si="0"/>
        <v>0</v>
      </c>
      <c r="Q10" s="26">
        <f t="shared" si="1"/>
        <v>-813.03558833400996</v>
      </c>
    </row>
    <row r="11" spans="1:27" ht="12.6" customHeight="1" x14ac:dyDescent="0.2">
      <c r="A11" s="252">
        <v>0.25</v>
      </c>
      <c r="B11" s="253">
        <v>3057.1495711257198</v>
      </c>
      <c r="C11" s="254">
        <v>2180.1777997573599</v>
      </c>
      <c r="D11" s="254">
        <v>259.778174261581</v>
      </c>
      <c r="E11" s="254">
        <v>411.19573997030102</v>
      </c>
      <c r="F11" s="254">
        <v>410.33589446517499</v>
      </c>
      <c r="G11" s="254">
        <v>0</v>
      </c>
      <c r="H11" s="254">
        <v>42.867866860358497</v>
      </c>
      <c r="I11" s="254">
        <v>75.249050366608202</v>
      </c>
      <c r="J11" s="254">
        <v>-558.44110439851102</v>
      </c>
      <c r="K11" s="254">
        <v>-110.85223974121899</v>
      </c>
      <c r="L11" s="254">
        <v>-419.08994492500199</v>
      </c>
      <c r="M11" s="255">
        <v>5767.4607526673699</v>
      </c>
      <c r="N11" s="254">
        <v>5348.3708077423698</v>
      </c>
      <c r="O11" s="255">
        <f t="shared" si="2"/>
        <v>5767.4607526673699</v>
      </c>
      <c r="P11" s="26">
        <f t="shared" si="0"/>
        <v>0</v>
      </c>
      <c r="Q11" s="26">
        <f t="shared" si="1"/>
        <v>-558.44110439851102</v>
      </c>
    </row>
    <row r="12" spans="1:27" ht="12.6" customHeight="1" x14ac:dyDescent="0.2">
      <c r="A12" s="252">
        <v>0.29166666666666702</v>
      </c>
      <c r="B12" s="253">
        <v>3060.6395767627801</v>
      </c>
      <c r="C12" s="254">
        <v>2196.3691689775301</v>
      </c>
      <c r="D12" s="254">
        <v>263.63294940920002</v>
      </c>
      <c r="E12" s="254">
        <v>410.06469402108002</v>
      </c>
      <c r="F12" s="254">
        <v>466.47302683875398</v>
      </c>
      <c r="G12" s="254">
        <v>0</v>
      </c>
      <c r="H12" s="254">
        <v>175.10365701013799</v>
      </c>
      <c r="I12" s="254">
        <v>57.715952132484801</v>
      </c>
      <c r="J12" s="254">
        <v>-402.73284317848299</v>
      </c>
      <c r="K12" s="254">
        <v>-54.016127680270401</v>
      </c>
      <c r="L12" s="254">
        <v>-422.09282783877802</v>
      </c>
      <c r="M12" s="255">
        <v>6173.2500542932103</v>
      </c>
      <c r="N12" s="254">
        <v>5751.1572264544302</v>
      </c>
      <c r="O12" s="255">
        <f t="shared" si="2"/>
        <v>6173.2500542932103</v>
      </c>
      <c r="P12" s="26">
        <f t="shared" si="0"/>
        <v>0</v>
      </c>
      <c r="Q12" s="26">
        <f t="shared" si="1"/>
        <v>-402.73284317848299</v>
      </c>
    </row>
    <row r="13" spans="1:27" ht="12.6" customHeight="1" x14ac:dyDescent="0.2">
      <c r="A13" s="252">
        <v>0.33333333333333298</v>
      </c>
      <c r="B13" s="253">
        <v>3060.64292557313</v>
      </c>
      <c r="C13" s="254">
        <v>2209.6073687737098</v>
      </c>
      <c r="D13" s="254">
        <v>262.41037774060601</v>
      </c>
      <c r="E13" s="254">
        <v>413.41014949336198</v>
      </c>
      <c r="F13" s="254">
        <v>447.52503675109301</v>
      </c>
      <c r="G13" s="254">
        <v>0</v>
      </c>
      <c r="H13" s="254">
        <v>371.608501831892</v>
      </c>
      <c r="I13" s="254">
        <v>65.1536692485967</v>
      </c>
      <c r="J13" s="254">
        <v>130.77250714809699</v>
      </c>
      <c r="K13" s="254">
        <v>-317.07870382231101</v>
      </c>
      <c r="L13" s="254">
        <v>-424.96850669376101</v>
      </c>
      <c r="M13" s="255">
        <v>6644.0518327381797</v>
      </c>
      <c r="N13" s="254">
        <v>6219.0833260444197</v>
      </c>
      <c r="O13" s="255">
        <f t="shared" si="2"/>
        <v>6644.0518327381797</v>
      </c>
      <c r="P13" s="26">
        <f t="shared" si="0"/>
        <v>130.77250714809699</v>
      </c>
      <c r="Q13" s="26">
        <f t="shared" si="1"/>
        <v>0</v>
      </c>
    </row>
    <row r="14" spans="1:27" ht="12.6" customHeight="1" x14ac:dyDescent="0.2">
      <c r="A14" s="252">
        <v>0.375</v>
      </c>
      <c r="B14" s="253">
        <v>3012.4277022020901</v>
      </c>
      <c r="C14" s="254">
        <v>2170.2181041149802</v>
      </c>
      <c r="D14" s="254">
        <v>263.05172636144698</v>
      </c>
      <c r="E14" s="254">
        <v>412.02735674190097</v>
      </c>
      <c r="F14" s="254">
        <v>444.01605923011101</v>
      </c>
      <c r="G14" s="254">
        <v>136.27614048548699</v>
      </c>
      <c r="H14" s="254">
        <v>638.58934516541103</v>
      </c>
      <c r="I14" s="254">
        <v>55.348927087702201</v>
      </c>
      <c r="J14" s="254">
        <v>-41.906179424652699</v>
      </c>
      <c r="K14" s="254">
        <v>-5.2773991186999201</v>
      </c>
      <c r="L14" s="254">
        <v>-422.04469034400103</v>
      </c>
      <c r="M14" s="255">
        <v>7084.7717828457799</v>
      </c>
      <c r="N14" s="254">
        <v>6662.7270925017701</v>
      </c>
      <c r="O14" s="255">
        <f t="shared" si="2"/>
        <v>7084.7717828457799</v>
      </c>
      <c r="P14" s="26">
        <f t="shared" si="0"/>
        <v>0</v>
      </c>
      <c r="Q14" s="26">
        <f t="shared" si="1"/>
        <v>-41.906179424652699</v>
      </c>
    </row>
    <row r="15" spans="1:27" ht="12.6" customHeight="1" x14ac:dyDescent="0.2">
      <c r="A15" s="252">
        <v>0.41666666666666702</v>
      </c>
      <c r="B15" s="253">
        <v>2946.6607290054098</v>
      </c>
      <c r="C15" s="254">
        <v>2175.7331430198801</v>
      </c>
      <c r="D15" s="254">
        <v>263.48764250044002</v>
      </c>
      <c r="E15" s="254">
        <v>407.20897227672702</v>
      </c>
      <c r="F15" s="254">
        <v>455.134870243926</v>
      </c>
      <c r="G15" s="254">
        <v>138.88367721352901</v>
      </c>
      <c r="H15" s="254">
        <v>851.83263782815004</v>
      </c>
      <c r="I15" s="254">
        <v>53.175855041066697</v>
      </c>
      <c r="J15" s="254">
        <v>151.504096822344</v>
      </c>
      <c r="K15" s="254">
        <v>-8.5606665154513997E-2</v>
      </c>
      <c r="L15" s="254">
        <v>-420.240077559361</v>
      </c>
      <c r="M15" s="255">
        <v>7443.5360172863202</v>
      </c>
      <c r="N15" s="254">
        <v>7023.2959397269597</v>
      </c>
      <c r="O15" s="255">
        <f t="shared" si="2"/>
        <v>7443.5360172863202</v>
      </c>
      <c r="P15" s="26">
        <f t="shared" si="0"/>
        <v>151.504096822344</v>
      </c>
      <c r="Q15" s="26">
        <f t="shared" si="1"/>
        <v>0</v>
      </c>
    </row>
    <row r="16" spans="1:27" ht="12.6" customHeight="1" x14ac:dyDescent="0.2">
      <c r="A16" s="252">
        <v>0.45833333333333298</v>
      </c>
      <c r="B16" s="253">
        <v>2932.5323504081598</v>
      </c>
      <c r="C16" s="254">
        <v>2167.07626137229</v>
      </c>
      <c r="D16" s="254">
        <v>263.28554981850999</v>
      </c>
      <c r="E16" s="254">
        <v>401.02713207637203</v>
      </c>
      <c r="F16" s="254">
        <v>355.88618307068703</v>
      </c>
      <c r="G16" s="254">
        <v>0</v>
      </c>
      <c r="H16" s="254">
        <v>987.552690325703</v>
      </c>
      <c r="I16" s="254">
        <v>52.565871402072503</v>
      </c>
      <c r="J16" s="254">
        <v>1052.0128835238199</v>
      </c>
      <c r="K16" s="254">
        <v>-586.92769724188599</v>
      </c>
      <c r="L16" s="254">
        <v>-416.70034281765101</v>
      </c>
      <c r="M16" s="255">
        <v>7625.0112247557299</v>
      </c>
      <c r="N16" s="254">
        <v>7208.3108819380795</v>
      </c>
      <c r="O16" s="255">
        <f t="shared" si="2"/>
        <v>7625.0112247557299</v>
      </c>
      <c r="P16" s="26">
        <f t="shared" si="0"/>
        <v>1052.0128835238199</v>
      </c>
      <c r="Q16" s="26">
        <f t="shared" si="1"/>
        <v>0</v>
      </c>
    </row>
    <row r="17" spans="1:17" ht="12.6" customHeight="1" x14ac:dyDescent="0.2">
      <c r="A17" s="252">
        <v>0.5</v>
      </c>
      <c r="B17" s="253">
        <v>2928.5040001100301</v>
      </c>
      <c r="C17" s="254">
        <v>2121.4989101720798</v>
      </c>
      <c r="D17" s="254">
        <v>253.89245748219599</v>
      </c>
      <c r="E17" s="254">
        <v>397.13869716584702</v>
      </c>
      <c r="F17" s="254">
        <v>351.58892055010699</v>
      </c>
      <c r="G17" s="254">
        <v>0</v>
      </c>
      <c r="H17" s="254">
        <v>1033.05922412414</v>
      </c>
      <c r="I17" s="254">
        <v>48.573173099541002</v>
      </c>
      <c r="J17" s="254">
        <v>1142.5053368635099</v>
      </c>
      <c r="K17" s="254">
        <v>-909.83101139968096</v>
      </c>
      <c r="L17" s="254">
        <v>-411.91424598216503</v>
      </c>
      <c r="M17" s="255">
        <v>7366.9297081677696</v>
      </c>
      <c r="N17" s="254">
        <v>6955.0154621856</v>
      </c>
      <c r="O17" s="255">
        <f t="shared" si="2"/>
        <v>7366.9297081677696</v>
      </c>
      <c r="P17" s="26">
        <f t="shared" si="0"/>
        <v>1142.5053368635099</v>
      </c>
      <c r="Q17" s="26">
        <f t="shared" si="1"/>
        <v>0</v>
      </c>
    </row>
    <row r="18" spans="1:17" ht="12.6" customHeight="1" x14ac:dyDescent="0.2">
      <c r="A18" s="252">
        <v>0.54166666666666696</v>
      </c>
      <c r="B18" s="253">
        <v>2925.7656416704699</v>
      </c>
      <c r="C18" s="254">
        <v>2149.8120391298598</v>
      </c>
      <c r="D18" s="254">
        <v>260.65668996214202</v>
      </c>
      <c r="E18" s="254">
        <v>387.32377964104001</v>
      </c>
      <c r="F18" s="254">
        <v>329.25868985085299</v>
      </c>
      <c r="G18" s="254">
        <v>0</v>
      </c>
      <c r="H18" s="254">
        <v>1075.32454267858</v>
      </c>
      <c r="I18" s="254">
        <v>63.694906230852602</v>
      </c>
      <c r="J18" s="254">
        <v>1076.5117056208001</v>
      </c>
      <c r="K18" s="254">
        <v>-1042.4239854003799</v>
      </c>
      <c r="L18" s="254">
        <v>-414.35997087294902</v>
      </c>
      <c r="M18" s="255">
        <v>7225.92400938422</v>
      </c>
      <c r="N18" s="254">
        <v>6811.5640385112702</v>
      </c>
      <c r="O18" s="255">
        <f t="shared" si="2"/>
        <v>7225.92400938422</v>
      </c>
      <c r="P18" s="26">
        <f t="shared" si="0"/>
        <v>1076.5117056208001</v>
      </c>
      <c r="Q18" s="26">
        <f t="shared" si="1"/>
        <v>0</v>
      </c>
    </row>
    <row r="19" spans="1:17" ht="12.6" customHeight="1" x14ac:dyDescent="0.2">
      <c r="A19" s="252">
        <v>0.58333333333333304</v>
      </c>
      <c r="B19" s="253">
        <v>2957.6241196760602</v>
      </c>
      <c r="C19" s="254">
        <v>2181.82967571261</v>
      </c>
      <c r="D19" s="254">
        <v>263.80163670132703</v>
      </c>
      <c r="E19" s="254">
        <v>386.32529981838502</v>
      </c>
      <c r="F19" s="254">
        <v>287.82459200907903</v>
      </c>
      <c r="G19" s="254">
        <v>0</v>
      </c>
      <c r="H19" s="254">
        <v>1054.6905396063901</v>
      </c>
      <c r="I19" s="254">
        <v>52.922454611613098</v>
      </c>
      <c r="J19" s="254">
        <v>984.76729680244603</v>
      </c>
      <c r="K19" s="254">
        <v>-1041.81467063897</v>
      </c>
      <c r="L19" s="254">
        <v>-418.68250495340499</v>
      </c>
      <c r="M19" s="255">
        <v>7127.9709442989397</v>
      </c>
      <c r="N19" s="254">
        <v>6709.2884393455397</v>
      </c>
      <c r="O19" s="255">
        <f t="shared" si="2"/>
        <v>7127.9709442989397</v>
      </c>
      <c r="P19" s="26">
        <f t="shared" si="0"/>
        <v>984.76729680244603</v>
      </c>
      <c r="Q19" s="26">
        <f t="shared" si="1"/>
        <v>0</v>
      </c>
    </row>
    <row r="20" spans="1:17" ht="12.6" customHeight="1" x14ac:dyDescent="0.2">
      <c r="A20" s="252">
        <v>0.625</v>
      </c>
      <c r="B20" s="253">
        <v>3016.9760458433202</v>
      </c>
      <c r="C20" s="254">
        <v>2187.7648260502201</v>
      </c>
      <c r="D20" s="254">
        <v>261.84418697809701</v>
      </c>
      <c r="E20" s="254">
        <v>379.12386476012801</v>
      </c>
      <c r="F20" s="254">
        <v>283.95593693058498</v>
      </c>
      <c r="G20" s="254">
        <v>0</v>
      </c>
      <c r="H20" s="254">
        <v>987.32060843516001</v>
      </c>
      <c r="I20" s="254">
        <v>50.311430258999003</v>
      </c>
      <c r="J20" s="254">
        <v>891.01579360871597</v>
      </c>
      <c r="K20" s="254">
        <v>-1030.54144700605</v>
      </c>
      <c r="L20" s="254">
        <v>-421.59597064686801</v>
      </c>
      <c r="M20" s="255">
        <v>7027.7712458591704</v>
      </c>
      <c r="N20" s="254">
        <v>6606.1752752123002</v>
      </c>
      <c r="O20" s="255">
        <f t="shared" si="2"/>
        <v>7027.7712458591704</v>
      </c>
      <c r="P20" s="26">
        <f t="shared" si="0"/>
        <v>891.01579360871597</v>
      </c>
      <c r="Q20" s="26">
        <f t="shared" si="1"/>
        <v>0</v>
      </c>
    </row>
    <row r="21" spans="1:17" ht="12.6" customHeight="1" x14ac:dyDescent="0.2">
      <c r="A21" s="252">
        <v>0.66666666666666696</v>
      </c>
      <c r="B21" s="253">
        <v>3039.9928181605301</v>
      </c>
      <c r="C21" s="254">
        <v>2280.14090340045</v>
      </c>
      <c r="D21" s="254">
        <v>260.51472387269598</v>
      </c>
      <c r="E21" s="254">
        <v>380.03210973562699</v>
      </c>
      <c r="F21" s="254">
        <v>299.51950169742003</v>
      </c>
      <c r="G21" s="254">
        <v>0</v>
      </c>
      <c r="H21" s="254">
        <v>817.57521811673598</v>
      </c>
      <c r="I21" s="254">
        <v>41.984010659705902</v>
      </c>
      <c r="J21" s="254">
        <v>667.43994201428404</v>
      </c>
      <c r="K21" s="254">
        <v>-838.09766136951896</v>
      </c>
      <c r="L21" s="254">
        <v>-430.51262303641499</v>
      </c>
      <c r="M21" s="255">
        <v>6949.1015662879299</v>
      </c>
      <c r="N21" s="254">
        <v>6518.5889432515096</v>
      </c>
      <c r="O21" s="255">
        <f t="shared" si="2"/>
        <v>6949.1015662879299</v>
      </c>
      <c r="P21" s="26">
        <f t="shared" si="0"/>
        <v>667.43994201428404</v>
      </c>
      <c r="Q21" s="26">
        <f t="shared" si="1"/>
        <v>0</v>
      </c>
    </row>
    <row r="22" spans="1:17" ht="12.6" customHeight="1" x14ac:dyDescent="0.2">
      <c r="A22" s="252">
        <v>0.70833333333333304</v>
      </c>
      <c r="B22" s="253">
        <v>3039.0878052145499</v>
      </c>
      <c r="C22" s="254">
        <v>2511.1783133447798</v>
      </c>
      <c r="D22" s="254">
        <v>244.22545440553699</v>
      </c>
      <c r="E22" s="254">
        <v>386.57989127742599</v>
      </c>
      <c r="F22" s="254">
        <v>342.10270517775001</v>
      </c>
      <c r="G22" s="254">
        <v>0</v>
      </c>
      <c r="H22" s="254">
        <v>550.80477027179097</v>
      </c>
      <c r="I22" s="254">
        <v>41.695457564310502</v>
      </c>
      <c r="J22" s="254">
        <v>-274.036116176007</v>
      </c>
      <c r="K22" s="254">
        <v>-54.707695435572496</v>
      </c>
      <c r="L22" s="254">
        <v>-450.86331130237699</v>
      </c>
      <c r="M22" s="255">
        <v>6786.9305856445599</v>
      </c>
      <c r="N22" s="254">
        <v>6336.0672743421801</v>
      </c>
      <c r="O22" s="255">
        <f t="shared" si="2"/>
        <v>6786.9305856445599</v>
      </c>
      <c r="P22" s="26">
        <f t="shared" si="0"/>
        <v>0</v>
      </c>
      <c r="Q22" s="26">
        <f t="shared" si="1"/>
        <v>-274.036116176007</v>
      </c>
    </row>
    <row r="23" spans="1:17" ht="12.6" customHeight="1" x14ac:dyDescent="0.2">
      <c r="A23" s="252">
        <v>0.75</v>
      </c>
      <c r="B23" s="253">
        <v>3037.80946705324</v>
      </c>
      <c r="C23" s="254">
        <v>2887.80727896391</v>
      </c>
      <c r="D23" s="254">
        <v>273.16466676079602</v>
      </c>
      <c r="E23" s="254">
        <v>400.80908216307199</v>
      </c>
      <c r="F23" s="254">
        <v>455.70349617898802</v>
      </c>
      <c r="G23" s="254">
        <v>303.68507481794097</v>
      </c>
      <c r="H23" s="254">
        <v>241.591964071582</v>
      </c>
      <c r="I23" s="254">
        <v>30.790726072087502</v>
      </c>
      <c r="J23" s="254">
        <v>-726.06294189354503</v>
      </c>
      <c r="K23" s="254">
        <v>0</v>
      </c>
      <c r="L23" s="254">
        <v>-490.74139333587698</v>
      </c>
      <c r="M23" s="255">
        <v>6905.2988141880696</v>
      </c>
      <c r="N23" s="254">
        <v>6414.5574208521903</v>
      </c>
      <c r="O23" s="255">
        <f t="shared" si="2"/>
        <v>6905.2988141880696</v>
      </c>
      <c r="P23" s="26">
        <f t="shared" si="0"/>
        <v>0</v>
      </c>
      <c r="Q23" s="26">
        <f t="shared" si="1"/>
        <v>-726.06294189354503</v>
      </c>
    </row>
    <row r="24" spans="1:17" ht="12.6" customHeight="1" x14ac:dyDescent="0.2">
      <c r="A24" s="252">
        <v>0.79166666666666696</v>
      </c>
      <c r="B24" s="253">
        <v>3035.9377791052898</v>
      </c>
      <c r="C24" s="254">
        <v>3014.4612941313399</v>
      </c>
      <c r="D24" s="254">
        <v>272.19429165382297</v>
      </c>
      <c r="E24" s="254">
        <v>437.84657939228799</v>
      </c>
      <c r="F24" s="254">
        <v>476.86450466485798</v>
      </c>
      <c r="G24" s="254">
        <v>644.064853542945</v>
      </c>
      <c r="H24" s="254">
        <v>63.762764787546203</v>
      </c>
      <c r="I24" s="254">
        <v>29.5211825081272</v>
      </c>
      <c r="J24" s="254">
        <v>-925.73659066428297</v>
      </c>
      <c r="K24" s="254">
        <v>0</v>
      </c>
      <c r="L24" s="254">
        <v>-508.21129213621498</v>
      </c>
      <c r="M24" s="255">
        <v>7048.91665912193</v>
      </c>
      <c r="N24" s="254">
        <v>6540.7053669857196</v>
      </c>
      <c r="O24" s="255">
        <f t="shared" si="2"/>
        <v>7048.91665912193</v>
      </c>
      <c r="P24" s="26">
        <f t="shared" si="0"/>
        <v>0</v>
      </c>
      <c r="Q24" s="26">
        <f t="shared" si="1"/>
        <v>-925.73659066428297</v>
      </c>
    </row>
    <row r="25" spans="1:17" ht="12.6" customHeight="1" x14ac:dyDescent="0.2">
      <c r="A25" s="252">
        <v>0.83333333333333304</v>
      </c>
      <c r="B25" s="253">
        <v>3034.8894549799502</v>
      </c>
      <c r="C25" s="254">
        <v>3022.1696588166301</v>
      </c>
      <c r="D25" s="254">
        <v>270.71451385115603</v>
      </c>
      <c r="E25" s="254">
        <v>447.68589887553799</v>
      </c>
      <c r="F25" s="254">
        <v>738.808598432959</v>
      </c>
      <c r="G25" s="254">
        <v>702.73128836074795</v>
      </c>
      <c r="H25" s="254">
        <v>11.6252496690273</v>
      </c>
      <c r="I25" s="254">
        <v>44.8243012567848</v>
      </c>
      <c r="J25" s="254">
        <v>-1119.8000107649</v>
      </c>
      <c r="K25" s="254">
        <v>0</v>
      </c>
      <c r="L25" s="254">
        <v>-511.92615320014897</v>
      </c>
      <c r="M25" s="255">
        <v>7153.6489534778802</v>
      </c>
      <c r="N25" s="254">
        <v>6641.7228002777301</v>
      </c>
      <c r="O25" s="255">
        <f t="shared" si="2"/>
        <v>7153.6489534778802</v>
      </c>
      <c r="P25" s="26">
        <f t="shared" si="0"/>
        <v>0</v>
      </c>
      <c r="Q25" s="26">
        <f t="shared" si="1"/>
        <v>-1119.8000107649</v>
      </c>
    </row>
    <row r="26" spans="1:17" ht="12.6" customHeight="1" x14ac:dyDescent="0.2">
      <c r="A26" s="252">
        <v>0.875</v>
      </c>
      <c r="B26" s="253">
        <v>3036.6811336229598</v>
      </c>
      <c r="C26" s="254">
        <v>3136.0823969775802</v>
      </c>
      <c r="D26" s="254">
        <v>270.67275908898398</v>
      </c>
      <c r="E26" s="254">
        <v>436.81832383590398</v>
      </c>
      <c r="F26" s="254">
        <v>719.437631719656</v>
      </c>
      <c r="G26" s="254">
        <v>571.58981888102699</v>
      </c>
      <c r="H26" s="254">
        <v>2.5152836597711601</v>
      </c>
      <c r="I26" s="254">
        <v>52.5242716654747</v>
      </c>
      <c r="J26" s="254">
        <v>-998.97280446754201</v>
      </c>
      <c r="K26" s="254">
        <v>0</v>
      </c>
      <c r="L26" s="254">
        <v>-520.43438238760996</v>
      </c>
      <c r="M26" s="255">
        <v>7227.3488149838204</v>
      </c>
      <c r="N26" s="254">
        <v>6706.9144325962097</v>
      </c>
      <c r="O26" s="255">
        <f t="shared" si="2"/>
        <v>7227.3488149838204</v>
      </c>
      <c r="P26" s="26">
        <f t="shared" si="0"/>
        <v>0</v>
      </c>
      <c r="Q26" s="26">
        <f t="shared" si="1"/>
        <v>-998.97280446754201</v>
      </c>
    </row>
    <row r="27" spans="1:17" ht="12.6" customHeight="1" x14ac:dyDescent="0.2">
      <c r="A27" s="252">
        <v>0.91666666666666696</v>
      </c>
      <c r="B27" s="253">
        <v>3035.43113624428</v>
      </c>
      <c r="C27" s="254">
        <v>3149.5851724393101</v>
      </c>
      <c r="D27" s="254">
        <v>271.58801743077203</v>
      </c>
      <c r="E27" s="254">
        <v>385.70833587457901</v>
      </c>
      <c r="F27" s="254">
        <v>585.66057741033103</v>
      </c>
      <c r="G27" s="254">
        <v>657.599135571847</v>
      </c>
      <c r="H27" s="254">
        <v>0</v>
      </c>
      <c r="I27" s="254">
        <v>68.991619728997094</v>
      </c>
      <c r="J27" s="254">
        <v>-1038.37988011674</v>
      </c>
      <c r="K27" s="254">
        <v>0</v>
      </c>
      <c r="L27" s="254">
        <v>-518.87953221779003</v>
      </c>
      <c r="M27" s="255">
        <v>7116.1841145833796</v>
      </c>
      <c r="N27" s="254">
        <v>6597.3045823655902</v>
      </c>
      <c r="O27" s="255">
        <f t="shared" si="2"/>
        <v>7116.1841145833796</v>
      </c>
      <c r="P27" s="26">
        <f t="shared" si="0"/>
        <v>0</v>
      </c>
      <c r="Q27" s="26">
        <f t="shared" si="1"/>
        <v>-1038.37988011674</v>
      </c>
    </row>
    <row r="28" spans="1:17" ht="12.6" customHeight="1" x14ac:dyDescent="0.2">
      <c r="A28" s="250">
        <v>0.95833333333333304</v>
      </c>
      <c r="B28" s="251">
        <v>3038.47947326543</v>
      </c>
      <c r="C28" s="251">
        <v>3092.3326065359402</v>
      </c>
      <c r="D28" s="251">
        <v>268.21592428586598</v>
      </c>
      <c r="E28" s="251">
        <v>385.93749533978701</v>
      </c>
      <c r="F28" s="251">
        <v>460.28966334372302</v>
      </c>
      <c r="G28" s="251">
        <v>37.419893238394401</v>
      </c>
      <c r="H28" s="251">
        <v>0</v>
      </c>
      <c r="I28" s="251">
        <v>88.295181894428694</v>
      </c>
      <c r="J28" s="251">
        <v>-545.15407005820396</v>
      </c>
      <c r="K28" s="251">
        <v>0</v>
      </c>
      <c r="L28" s="251">
        <v>-504.69164410434797</v>
      </c>
      <c r="M28" s="251">
        <v>6825.8161678453598</v>
      </c>
      <c r="N28" s="251">
        <v>6321.1245237410203</v>
      </c>
      <c r="O28" s="251">
        <f t="shared" si="2"/>
        <v>6825.8161678453598</v>
      </c>
      <c r="P28" s="26">
        <f t="shared" si="0"/>
        <v>0</v>
      </c>
      <c r="Q28" s="26">
        <f t="shared" si="1"/>
        <v>-545.15407005820396</v>
      </c>
    </row>
    <row r="29" spans="1:17" s="15" customFormat="1" ht="11.25" x14ac:dyDescent="0.2">
      <c r="O29" s="14" t="s">
        <v>372</v>
      </c>
    </row>
    <row r="31" spans="1:17" x14ac:dyDescent="0.2">
      <c r="A31" s="317" t="s">
        <v>409</v>
      </c>
      <c r="B31" s="318"/>
      <c r="C31" s="318"/>
      <c r="D31" s="318"/>
      <c r="E31" s="193" t="s">
        <v>4</v>
      </c>
      <c r="F31" s="193"/>
    </row>
    <row r="32" spans="1:17" x14ac:dyDescent="0.2">
      <c r="A32" s="525" t="s">
        <v>344</v>
      </c>
      <c r="B32" s="525"/>
      <c r="C32" s="525"/>
      <c r="D32" s="525"/>
      <c r="E32" s="177">
        <f>SUM(E33:E42)</f>
        <v>5596.6009282798323</v>
      </c>
      <c r="F32" s="319">
        <f t="shared" ref="F32:F42" si="3">E32/$E$32</f>
        <v>1</v>
      </c>
    </row>
    <row r="33" spans="1:6" x14ac:dyDescent="0.2">
      <c r="A33" s="520" t="s">
        <v>369</v>
      </c>
      <c r="B33" s="520"/>
      <c r="C33" s="520"/>
      <c r="D33" s="520"/>
      <c r="E33" s="161">
        <f t="array" ref="E33:E42">TRANSPOSE(INDEX(B5:K28,MATCH(MIN(M5:M28),M5:M28,0),0))</f>
        <v>3056.3645619645699</v>
      </c>
      <c r="F33" s="320">
        <f t="shared" si="3"/>
        <v>0.54611086284902799</v>
      </c>
    </row>
    <row r="34" spans="1:6" x14ac:dyDescent="0.2">
      <c r="A34" s="520" t="s">
        <v>370</v>
      </c>
      <c r="B34" s="520"/>
      <c r="C34" s="520"/>
      <c r="D34" s="521"/>
      <c r="E34" s="158">
        <v>2151.7882994861302</v>
      </c>
      <c r="F34" s="321">
        <f t="shared" si="3"/>
        <v>0.38448128195331277</v>
      </c>
    </row>
    <row r="35" spans="1:6" x14ac:dyDescent="0.2">
      <c r="A35" s="520" t="s">
        <v>373</v>
      </c>
      <c r="B35" s="520"/>
      <c r="C35" s="520"/>
      <c r="D35" s="521"/>
      <c r="E35" s="158">
        <v>255.413993614925</v>
      </c>
      <c r="F35" s="321">
        <f t="shared" si="3"/>
        <v>4.5637342538451975E-2</v>
      </c>
    </row>
    <row r="36" spans="1:6" x14ac:dyDescent="0.2">
      <c r="A36" s="307" t="s">
        <v>374</v>
      </c>
      <c r="B36" s="322"/>
      <c r="C36" s="322"/>
      <c r="D36" s="322"/>
      <c r="E36" s="158">
        <v>379.21365371220003</v>
      </c>
      <c r="F36" s="321">
        <f t="shared" si="3"/>
        <v>6.7757851340805697E-2</v>
      </c>
    </row>
    <row r="37" spans="1:6" x14ac:dyDescent="0.2">
      <c r="A37" s="520" t="s">
        <v>371</v>
      </c>
      <c r="B37" s="520"/>
      <c r="C37" s="520"/>
      <c r="D37" s="521"/>
      <c r="E37" s="158">
        <v>490.37943830898502</v>
      </c>
      <c r="F37" s="321">
        <f t="shared" si="3"/>
        <v>8.7620940744779482E-2</v>
      </c>
    </row>
    <row r="38" spans="1:6" x14ac:dyDescent="0.2">
      <c r="A38" s="520" t="s">
        <v>375</v>
      </c>
      <c r="B38" s="520"/>
      <c r="C38" s="520"/>
      <c r="D38" s="521"/>
      <c r="E38" s="158">
        <v>0</v>
      </c>
      <c r="F38" s="321">
        <f t="shared" si="3"/>
        <v>0</v>
      </c>
    </row>
    <row r="39" spans="1:6" x14ac:dyDescent="0.2">
      <c r="A39" s="520" t="s">
        <v>376</v>
      </c>
      <c r="B39" s="520"/>
      <c r="C39" s="520"/>
      <c r="D39" s="521"/>
      <c r="E39" s="158">
        <v>3.0374052017683302</v>
      </c>
      <c r="F39" s="321">
        <f t="shared" si="3"/>
        <v>5.4272320658423382E-4</v>
      </c>
    </row>
    <row r="40" spans="1:6" x14ac:dyDescent="0.2">
      <c r="A40" s="520" t="s">
        <v>377</v>
      </c>
      <c r="B40" s="520"/>
      <c r="C40" s="520"/>
      <c r="D40" s="521"/>
      <c r="E40" s="158">
        <v>73.439164325262695</v>
      </c>
      <c r="F40" s="321">
        <f t="shared" si="3"/>
        <v>1.3122101301554639E-2</v>
      </c>
    </row>
    <row r="41" spans="1:6" x14ac:dyDescent="0.2">
      <c r="A41" s="520" t="s">
        <v>365</v>
      </c>
      <c r="B41" s="520"/>
      <c r="C41" s="520"/>
      <c r="D41" s="521"/>
      <c r="E41" s="158">
        <v>-813.03558833400996</v>
      </c>
      <c r="F41" s="321">
        <f t="shared" si="3"/>
        <v>-0.14527310393451692</v>
      </c>
    </row>
    <row r="42" spans="1:6" x14ac:dyDescent="0.2">
      <c r="A42" s="520" t="s">
        <v>92</v>
      </c>
      <c r="B42" s="520"/>
      <c r="C42" s="520"/>
      <c r="D42" s="520"/>
      <c r="E42" s="161">
        <v>0</v>
      </c>
      <c r="F42" s="320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372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2" priority="2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438</v>
      </c>
      <c r="B1" s="175"/>
      <c r="N1" s="62"/>
      <c r="O1" s="129" t="str">
        <f>Titulní!A35</f>
        <v>II. čtvrtletí 2021</v>
      </c>
    </row>
    <row r="2" spans="1:27" ht="6" customHeight="1" x14ac:dyDescent="0.2">
      <c r="B2" s="30"/>
    </row>
    <row r="3" spans="1:27" s="18" customFormat="1" ht="13.5" x14ac:dyDescent="0.2">
      <c r="A3" s="310" t="s">
        <v>55</v>
      </c>
      <c r="B3" s="310" t="s">
        <v>7</v>
      </c>
      <c r="C3" s="310" t="s">
        <v>20</v>
      </c>
      <c r="D3" s="310" t="s">
        <v>21</v>
      </c>
      <c r="E3" s="310" t="s">
        <v>22</v>
      </c>
      <c r="F3" s="310" t="s">
        <v>43</v>
      </c>
      <c r="G3" s="310" t="s">
        <v>44</v>
      </c>
      <c r="H3" s="310" t="s">
        <v>46</v>
      </c>
      <c r="I3" s="310" t="s">
        <v>45</v>
      </c>
      <c r="J3" s="310" t="s">
        <v>365</v>
      </c>
      <c r="K3" s="310" t="s">
        <v>92</v>
      </c>
      <c r="L3" s="310" t="s">
        <v>202</v>
      </c>
      <c r="M3" s="310" t="s">
        <v>343</v>
      </c>
      <c r="N3" s="310" t="s">
        <v>363</v>
      </c>
      <c r="O3" s="310" t="s">
        <v>364</v>
      </c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311"/>
    </row>
    <row r="4" spans="1:27" s="18" customFormat="1" ht="12.75" customHeight="1" x14ac:dyDescent="0.2">
      <c r="A4" s="314"/>
      <c r="B4" s="315" t="s">
        <v>4</v>
      </c>
      <c r="C4" s="315" t="s">
        <v>4</v>
      </c>
      <c r="D4" s="315" t="s">
        <v>4</v>
      </c>
      <c r="E4" s="315" t="s">
        <v>4</v>
      </c>
      <c r="F4" s="315" t="s">
        <v>4</v>
      </c>
      <c r="G4" s="315" t="s">
        <v>4</v>
      </c>
      <c r="H4" s="315" t="s">
        <v>4</v>
      </c>
      <c r="I4" s="315" t="s">
        <v>4</v>
      </c>
      <c r="J4" s="315" t="s">
        <v>4</v>
      </c>
      <c r="K4" s="315" t="s">
        <v>4</v>
      </c>
      <c r="L4" s="315" t="s">
        <v>4</v>
      </c>
      <c r="M4" s="315" t="s">
        <v>4</v>
      </c>
      <c r="N4" s="315" t="s">
        <v>4</v>
      </c>
      <c r="O4" s="315" t="s">
        <v>5</v>
      </c>
      <c r="P4" s="25" t="s">
        <v>366</v>
      </c>
      <c r="Q4" s="316" t="s">
        <v>367</v>
      </c>
      <c r="R4" s="311"/>
      <c r="S4" s="311"/>
      <c r="T4" s="311"/>
      <c r="U4" s="311"/>
      <c r="V4" s="311"/>
      <c r="W4" s="311"/>
      <c r="X4" s="311"/>
      <c r="Y4" s="311"/>
      <c r="Z4" s="311"/>
      <c r="AA4" s="311"/>
    </row>
    <row r="5" spans="1:27" ht="12.6" customHeight="1" x14ac:dyDescent="0.2">
      <c r="A5" s="312">
        <v>0</v>
      </c>
      <c r="B5" s="313">
        <v>2532.4583372308998</v>
      </c>
      <c r="C5" s="313">
        <v>2732.41056826147</v>
      </c>
      <c r="D5" s="313">
        <v>271.336737447693</v>
      </c>
      <c r="E5" s="313">
        <v>375.39787898937999</v>
      </c>
      <c r="F5" s="313">
        <v>223.927391287886</v>
      </c>
      <c r="G5" s="313">
        <v>0</v>
      </c>
      <c r="H5" s="313">
        <v>0</v>
      </c>
      <c r="I5" s="313">
        <v>18.056062930575699</v>
      </c>
      <c r="J5" s="313">
        <v>-591.98340164386502</v>
      </c>
      <c r="K5" s="313">
        <v>-5.1879498269196596</v>
      </c>
      <c r="L5" s="313">
        <v>-405.11887455183</v>
      </c>
      <c r="M5" s="313">
        <v>5556.4156246771199</v>
      </c>
      <c r="N5" s="313">
        <v>5151.2967501252897</v>
      </c>
      <c r="O5" s="313">
        <f>M5</f>
        <v>5556.4156246771199</v>
      </c>
      <c r="P5" s="26">
        <f t="shared" ref="P5:P28" si="0">IF(J5&lt;0,0,J5)</f>
        <v>0</v>
      </c>
      <c r="Q5" s="26">
        <f t="shared" ref="Q5:Q28" si="1">IF(J5&lt;0,J5,0)</f>
        <v>-591.98340164386502</v>
      </c>
    </row>
    <row r="6" spans="1:27" ht="12.6" customHeight="1" x14ac:dyDescent="0.2">
      <c r="A6" s="252">
        <v>4.1666666666666664E-2</v>
      </c>
      <c r="B6" s="253">
        <v>2532.0833108106799</v>
      </c>
      <c r="C6" s="254">
        <v>2576.8650563487899</v>
      </c>
      <c r="D6" s="254">
        <v>272.15614774418799</v>
      </c>
      <c r="E6" s="254">
        <v>375.32040759785002</v>
      </c>
      <c r="F6" s="254">
        <v>223.43840299330799</v>
      </c>
      <c r="G6" s="254">
        <v>0</v>
      </c>
      <c r="H6" s="254">
        <v>0</v>
      </c>
      <c r="I6" s="254">
        <v>11.950646937650699</v>
      </c>
      <c r="J6" s="254">
        <v>-532.80411179928296</v>
      </c>
      <c r="K6" s="254">
        <v>-5.2198086107846402</v>
      </c>
      <c r="L6" s="254">
        <v>-391.57167595779202</v>
      </c>
      <c r="M6" s="255">
        <v>5453.7900520224002</v>
      </c>
      <c r="N6" s="254">
        <v>5062.2183760646103</v>
      </c>
      <c r="O6" s="255">
        <f t="shared" ref="O6:O28" si="2">M6</f>
        <v>5453.7900520224002</v>
      </c>
      <c r="P6" s="26">
        <f t="shared" si="0"/>
        <v>0</v>
      </c>
      <c r="Q6" s="26">
        <f t="shared" si="1"/>
        <v>-532.80411179928296</v>
      </c>
    </row>
    <row r="7" spans="1:27" ht="12.6" customHeight="1" x14ac:dyDescent="0.2">
      <c r="A7" s="252">
        <v>8.3333333333333301E-2</v>
      </c>
      <c r="B7" s="253">
        <v>2530.0415003006401</v>
      </c>
      <c r="C7" s="254">
        <v>2581.2928491493099</v>
      </c>
      <c r="D7" s="254">
        <v>250.03219349698401</v>
      </c>
      <c r="E7" s="254">
        <v>374.87927294606999</v>
      </c>
      <c r="F7" s="254">
        <v>221.161681671016</v>
      </c>
      <c r="G7" s="254">
        <v>0</v>
      </c>
      <c r="H7" s="254">
        <v>0</v>
      </c>
      <c r="I7" s="254">
        <v>9.7203873987382892</v>
      </c>
      <c r="J7" s="254">
        <v>-551.78907016996902</v>
      </c>
      <c r="K7" s="254">
        <v>-5.2097479308336796</v>
      </c>
      <c r="L7" s="254">
        <v>-391.41824222078202</v>
      </c>
      <c r="M7" s="255">
        <v>5410.1290668619604</v>
      </c>
      <c r="N7" s="254">
        <v>5018.7108246411799</v>
      </c>
      <c r="O7" s="255">
        <f t="shared" si="2"/>
        <v>5410.1290668619604</v>
      </c>
      <c r="P7" s="26">
        <f t="shared" si="0"/>
        <v>0</v>
      </c>
      <c r="Q7" s="26">
        <f t="shared" si="1"/>
        <v>-551.78907016996902</v>
      </c>
    </row>
    <row r="8" spans="1:27" ht="12.6" customHeight="1" x14ac:dyDescent="0.2">
      <c r="A8" s="252">
        <v>0.125</v>
      </c>
      <c r="B8" s="253">
        <v>2530.5898950542601</v>
      </c>
      <c r="C8" s="254">
        <v>2568.44276790506</v>
      </c>
      <c r="D8" s="254">
        <v>251.16033630353701</v>
      </c>
      <c r="E8" s="254">
        <v>373.15872745207599</v>
      </c>
      <c r="F8" s="254">
        <v>219.746857973559</v>
      </c>
      <c r="G8" s="254">
        <v>0</v>
      </c>
      <c r="H8" s="254">
        <v>0.161774386384372</v>
      </c>
      <c r="I8" s="254">
        <v>7.7987847171543399</v>
      </c>
      <c r="J8" s="254">
        <v>-317.24677586948701</v>
      </c>
      <c r="K8" s="254">
        <v>-286.40870200386098</v>
      </c>
      <c r="L8" s="254">
        <v>-390.20429703828</v>
      </c>
      <c r="M8" s="255">
        <v>5347.4036659186804</v>
      </c>
      <c r="N8" s="254">
        <v>4957.1993688803996</v>
      </c>
      <c r="O8" s="255">
        <f t="shared" si="2"/>
        <v>5347.4036659186804</v>
      </c>
      <c r="P8" s="26">
        <f t="shared" si="0"/>
        <v>0</v>
      </c>
      <c r="Q8" s="26">
        <f t="shared" si="1"/>
        <v>-317.24677586948701</v>
      </c>
    </row>
    <row r="9" spans="1:27" ht="12.6" customHeight="1" x14ac:dyDescent="0.2">
      <c r="A9" s="252">
        <v>0.16666666666666699</v>
      </c>
      <c r="B9" s="253">
        <v>2537.4036929501499</v>
      </c>
      <c r="C9" s="254">
        <v>2612.5160122787902</v>
      </c>
      <c r="D9" s="254">
        <v>254.82847084144299</v>
      </c>
      <c r="E9" s="254">
        <v>374.98742101856197</v>
      </c>
      <c r="F9" s="254">
        <v>223.11061009103301</v>
      </c>
      <c r="G9" s="254">
        <v>0</v>
      </c>
      <c r="H9" s="254">
        <v>1.99400277383243</v>
      </c>
      <c r="I9" s="254">
        <v>7.47833540362861</v>
      </c>
      <c r="J9" s="254">
        <v>-432.83573202395399</v>
      </c>
      <c r="K9" s="254">
        <v>-314.021878034042</v>
      </c>
      <c r="L9" s="254">
        <v>-394.60186594930002</v>
      </c>
      <c r="M9" s="255">
        <v>5265.4609352994403</v>
      </c>
      <c r="N9" s="254">
        <v>4870.8590693501401</v>
      </c>
      <c r="O9" s="255">
        <f t="shared" si="2"/>
        <v>5265.4609352994403</v>
      </c>
      <c r="P9" s="26">
        <f t="shared" si="0"/>
        <v>0</v>
      </c>
      <c r="Q9" s="26">
        <f t="shared" si="1"/>
        <v>-432.83573202395399</v>
      </c>
    </row>
    <row r="10" spans="1:27" ht="12.6" customHeight="1" x14ac:dyDescent="0.2">
      <c r="A10" s="252">
        <v>0.20833333333333301</v>
      </c>
      <c r="B10" s="253">
        <v>2541.2689676960399</v>
      </c>
      <c r="C10" s="254">
        <v>2573.9728605639302</v>
      </c>
      <c r="D10" s="254">
        <v>253.77208687615101</v>
      </c>
      <c r="E10" s="254">
        <v>377.85435013916498</v>
      </c>
      <c r="F10" s="254">
        <v>213.43007427183599</v>
      </c>
      <c r="G10" s="254">
        <v>0</v>
      </c>
      <c r="H10" s="254">
        <v>18.195433383964499</v>
      </c>
      <c r="I10" s="254">
        <v>9.0330334115018491</v>
      </c>
      <c r="J10" s="254">
        <v>-576.27807280894206</v>
      </c>
      <c r="K10" s="254">
        <v>-313.06611480593102</v>
      </c>
      <c r="L10" s="254">
        <v>-391.73110480129498</v>
      </c>
      <c r="M10" s="255">
        <v>5098.1826187277202</v>
      </c>
      <c r="N10" s="254">
        <v>4706.4515139264204</v>
      </c>
      <c r="O10" s="255">
        <f t="shared" si="2"/>
        <v>5098.1826187277202</v>
      </c>
      <c r="P10" s="26">
        <f t="shared" si="0"/>
        <v>0</v>
      </c>
      <c r="Q10" s="26">
        <f t="shared" si="1"/>
        <v>-576.27807280894206</v>
      </c>
    </row>
    <row r="11" spans="1:27" ht="12.6" customHeight="1" x14ac:dyDescent="0.2">
      <c r="A11" s="252">
        <v>0.25</v>
      </c>
      <c r="B11" s="253">
        <v>2539.4088513012598</v>
      </c>
      <c r="C11" s="254">
        <v>2641.4903010602502</v>
      </c>
      <c r="D11" s="254">
        <v>260.90809286958898</v>
      </c>
      <c r="E11" s="254">
        <v>400.95812218830201</v>
      </c>
      <c r="F11" s="254">
        <v>307.04783544910202</v>
      </c>
      <c r="G11" s="254">
        <v>0</v>
      </c>
      <c r="H11" s="254">
        <v>104.20300041186501</v>
      </c>
      <c r="I11" s="254">
        <v>6.4919875971517902</v>
      </c>
      <c r="J11" s="254">
        <v>-657.508612852439</v>
      </c>
      <c r="K11" s="254">
        <v>-311.81858982038898</v>
      </c>
      <c r="L11" s="254">
        <v>-400.53654734238597</v>
      </c>
      <c r="M11" s="255">
        <v>5291.18098820469</v>
      </c>
      <c r="N11" s="254">
        <v>4890.6444408623101</v>
      </c>
      <c r="O11" s="255">
        <f t="shared" si="2"/>
        <v>5291.18098820469</v>
      </c>
      <c r="P11" s="26">
        <f t="shared" si="0"/>
        <v>0</v>
      </c>
      <c r="Q11" s="26">
        <f t="shared" si="1"/>
        <v>-657.508612852439</v>
      </c>
    </row>
    <row r="12" spans="1:27" ht="12.6" customHeight="1" x14ac:dyDescent="0.2">
      <c r="A12" s="252">
        <v>0.29166666666666702</v>
      </c>
      <c r="B12" s="253">
        <v>2530.8732361416401</v>
      </c>
      <c r="C12" s="254">
        <v>2717.23712793718</v>
      </c>
      <c r="D12" s="254">
        <v>261.39038929812199</v>
      </c>
      <c r="E12" s="254">
        <v>402.182334145558</v>
      </c>
      <c r="F12" s="254">
        <v>273.50140552002699</v>
      </c>
      <c r="G12" s="254">
        <v>0</v>
      </c>
      <c r="H12" s="254">
        <v>352.60227375474199</v>
      </c>
      <c r="I12" s="254">
        <v>4.6994127147019302</v>
      </c>
      <c r="J12" s="254">
        <v>-485.37726363032698</v>
      </c>
      <c r="K12" s="254">
        <v>-310.50231940974402</v>
      </c>
      <c r="L12" s="254">
        <v>-408.463524075865</v>
      </c>
      <c r="M12" s="255">
        <v>5746.6065964719</v>
      </c>
      <c r="N12" s="254">
        <v>5338.1430723960402</v>
      </c>
      <c r="O12" s="255">
        <f t="shared" si="2"/>
        <v>5746.6065964719</v>
      </c>
      <c r="P12" s="26">
        <f t="shared" si="0"/>
        <v>0</v>
      </c>
      <c r="Q12" s="26">
        <f t="shared" si="1"/>
        <v>-485.37726363032698</v>
      </c>
    </row>
    <row r="13" spans="1:27" ht="12.6" customHeight="1" x14ac:dyDescent="0.2">
      <c r="A13" s="252">
        <v>0.33333333333333298</v>
      </c>
      <c r="B13" s="253">
        <v>2527.89636219879</v>
      </c>
      <c r="C13" s="254">
        <v>2718.6233145556598</v>
      </c>
      <c r="D13" s="254">
        <v>261.01823685188401</v>
      </c>
      <c r="E13" s="254">
        <v>406.61761373628701</v>
      </c>
      <c r="F13" s="254">
        <v>270.33267776032898</v>
      </c>
      <c r="G13" s="254">
        <v>0</v>
      </c>
      <c r="H13" s="254">
        <v>728.52199739905802</v>
      </c>
      <c r="I13" s="254">
        <v>3.9160728668282401</v>
      </c>
      <c r="J13" s="254">
        <v>-329.23137970435897</v>
      </c>
      <c r="K13" s="254">
        <v>-308.800394246363</v>
      </c>
      <c r="L13" s="254">
        <v>-411.76893366213699</v>
      </c>
      <c r="M13" s="255">
        <v>6278.8945014181099</v>
      </c>
      <c r="N13" s="254">
        <v>5867.1255677559702</v>
      </c>
      <c r="O13" s="255">
        <f t="shared" si="2"/>
        <v>6278.8945014181099</v>
      </c>
      <c r="P13" s="26">
        <f t="shared" si="0"/>
        <v>0</v>
      </c>
      <c r="Q13" s="26">
        <f t="shared" si="1"/>
        <v>-329.23137970435897</v>
      </c>
    </row>
    <row r="14" spans="1:27" ht="12.6" customHeight="1" x14ac:dyDescent="0.2">
      <c r="A14" s="252">
        <v>0.375</v>
      </c>
      <c r="B14" s="253">
        <v>2532.84004136764</v>
      </c>
      <c r="C14" s="254">
        <v>2710.6648094682801</v>
      </c>
      <c r="D14" s="254">
        <v>261.40040454034101</v>
      </c>
      <c r="E14" s="254">
        <v>400.452748150741</v>
      </c>
      <c r="F14" s="254">
        <v>226.991848929783</v>
      </c>
      <c r="G14" s="254">
        <v>0</v>
      </c>
      <c r="H14" s="254">
        <v>1067.62333045372</v>
      </c>
      <c r="I14" s="254">
        <v>4.4768760466330297</v>
      </c>
      <c r="J14" s="254">
        <v>-140.431461544858</v>
      </c>
      <c r="K14" s="254">
        <v>-307.61491023645402</v>
      </c>
      <c r="L14" s="254">
        <v>-413.398240938708</v>
      </c>
      <c r="M14" s="255">
        <v>6756.4036871758299</v>
      </c>
      <c r="N14" s="254">
        <v>6343.0054462371199</v>
      </c>
      <c r="O14" s="255">
        <f t="shared" si="2"/>
        <v>6756.4036871758299</v>
      </c>
      <c r="P14" s="26">
        <f t="shared" si="0"/>
        <v>0</v>
      </c>
      <c r="Q14" s="26">
        <f t="shared" si="1"/>
        <v>-140.431461544858</v>
      </c>
    </row>
    <row r="15" spans="1:27" ht="12.6" customHeight="1" x14ac:dyDescent="0.2">
      <c r="A15" s="252">
        <v>0.41666666666666702</v>
      </c>
      <c r="B15" s="253">
        <v>2527.85802128156</v>
      </c>
      <c r="C15" s="254">
        <v>2662.5365956786</v>
      </c>
      <c r="D15" s="254">
        <v>262.420071298403</v>
      </c>
      <c r="E15" s="254">
        <v>386.888830732999</v>
      </c>
      <c r="F15" s="254">
        <v>218.00366233677599</v>
      </c>
      <c r="G15" s="254">
        <v>0</v>
      </c>
      <c r="H15" s="254">
        <v>1294.0646826342399</v>
      </c>
      <c r="I15" s="254">
        <v>4.390328818575</v>
      </c>
      <c r="J15" s="254">
        <v>68.872402092520701</v>
      </c>
      <c r="K15" s="254">
        <v>-306.51662295977002</v>
      </c>
      <c r="L15" s="254">
        <v>-409.87038763034099</v>
      </c>
      <c r="M15" s="255">
        <v>7118.5179719139096</v>
      </c>
      <c r="N15" s="254">
        <v>6708.6475842835598</v>
      </c>
      <c r="O15" s="255">
        <f t="shared" si="2"/>
        <v>7118.5179719139096</v>
      </c>
      <c r="P15" s="26">
        <f t="shared" si="0"/>
        <v>68.872402092520701</v>
      </c>
      <c r="Q15" s="26">
        <f t="shared" si="1"/>
        <v>0</v>
      </c>
    </row>
    <row r="16" spans="1:27" ht="12.6" customHeight="1" x14ac:dyDescent="0.2">
      <c r="A16" s="252">
        <v>0.45833333333333298</v>
      </c>
      <c r="B16" s="253">
        <v>2521.8492646377299</v>
      </c>
      <c r="C16" s="254">
        <v>2752.0047382144598</v>
      </c>
      <c r="D16" s="254">
        <v>262.81558805951698</v>
      </c>
      <c r="E16" s="254">
        <v>396.47597103038902</v>
      </c>
      <c r="F16" s="254">
        <v>218.53013875448599</v>
      </c>
      <c r="G16" s="254">
        <v>0</v>
      </c>
      <c r="H16" s="254">
        <v>1369.10989817731</v>
      </c>
      <c r="I16" s="254">
        <v>3.2591781392477199</v>
      </c>
      <c r="J16" s="254">
        <v>117.56113159203299</v>
      </c>
      <c r="K16" s="254">
        <v>-304.98907795832997</v>
      </c>
      <c r="L16" s="254">
        <v>-418.52997391465698</v>
      </c>
      <c r="M16" s="255">
        <v>7336.6168306468398</v>
      </c>
      <c r="N16" s="254">
        <v>6918.0868567321904</v>
      </c>
      <c r="O16" s="255">
        <f t="shared" si="2"/>
        <v>7336.6168306468398</v>
      </c>
      <c r="P16" s="26">
        <f t="shared" si="0"/>
        <v>117.56113159203299</v>
      </c>
      <c r="Q16" s="26">
        <f t="shared" si="1"/>
        <v>0</v>
      </c>
    </row>
    <row r="17" spans="1:17" ht="12.6" customHeight="1" x14ac:dyDescent="0.2">
      <c r="A17" s="252">
        <v>0.5</v>
      </c>
      <c r="B17" s="253">
        <v>2520.2424864028599</v>
      </c>
      <c r="C17" s="254">
        <v>2769.7198778147399</v>
      </c>
      <c r="D17" s="254">
        <v>271.36844754310602</v>
      </c>
      <c r="E17" s="254">
        <v>388.59570432332703</v>
      </c>
      <c r="F17" s="254">
        <v>215.22804168890499</v>
      </c>
      <c r="G17" s="254">
        <v>0</v>
      </c>
      <c r="H17" s="254">
        <v>1395.82511856059</v>
      </c>
      <c r="I17" s="254">
        <v>3.48954250040804</v>
      </c>
      <c r="J17" s="254">
        <v>149.13874701555</v>
      </c>
      <c r="K17" s="254">
        <v>-525.89613634276998</v>
      </c>
      <c r="L17" s="254">
        <v>-419.78073245731201</v>
      </c>
      <c r="M17" s="255">
        <v>7187.7118295067103</v>
      </c>
      <c r="N17" s="254">
        <v>6767.9310970493998</v>
      </c>
      <c r="O17" s="255">
        <f t="shared" si="2"/>
        <v>7187.7118295067103</v>
      </c>
      <c r="P17" s="26">
        <f t="shared" si="0"/>
        <v>149.13874701555</v>
      </c>
      <c r="Q17" s="26">
        <f t="shared" si="1"/>
        <v>0</v>
      </c>
    </row>
    <row r="18" spans="1:17" ht="12.6" customHeight="1" x14ac:dyDescent="0.2">
      <c r="A18" s="252">
        <v>0.54166666666666696</v>
      </c>
      <c r="B18" s="253">
        <v>2520.06748221202</v>
      </c>
      <c r="C18" s="254">
        <v>2570.9807171890002</v>
      </c>
      <c r="D18" s="254">
        <v>262.22648453488301</v>
      </c>
      <c r="E18" s="254">
        <v>382.73557846380999</v>
      </c>
      <c r="F18" s="254">
        <v>211.65117552801399</v>
      </c>
      <c r="G18" s="254">
        <v>0</v>
      </c>
      <c r="H18" s="254">
        <v>1350.1591727771199</v>
      </c>
      <c r="I18" s="254">
        <v>3.9676840515043001</v>
      </c>
      <c r="J18" s="254">
        <v>492.82677984150399</v>
      </c>
      <c r="K18" s="254">
        <v>-732.51705833243295</v>
      </c>
      <c r="L18" s="254">
        <v>-401.65724948477799</v>
      </c>
      <c r="M18" s="255">
        <v>7062.0980162654196</v>
      </c>
      <c r="N18" s="254">
        <v>6660.4407667806399</v>
      </c>
      <c r="O18" s="255">
        <f t="shared" si="2"/>
        <v>7062.0980162654196</v>
      </c>
      <c r="P18" s="26">
        <f t="shared" si="0"/>
        <v>492.82677984150399</v>
      </c>
      <c r="Q18" s="26">
        <f t="shared" si="1"/>
        <v>0</v>
      </c>
    </row>
    <row r="19" spans="1:17" ht="12.6" customHeight="1" x14ac:dyDescent="0.2">
      <c r="A19" s="252">
        <v>0.58333333333333304</v>
      </c>
      <c r="B19" s="253">
        <v>2517.6756511124099</v>
      </c>
      <c r="C19" s="254">
        <v>2514.43715862216</v>
      </c>
      <c r="D19" s="254">
        <v>228.390538988716</v>
      </c>
      <c r="E19" s="254">
        <v>380.68834214462998</v>
      </c>
      <c r="F19" s="254">
        <v>212.00031314527601</v>
      </c>
      <c r="G19" s="254">
        <v>0</v>
      </c>
      <c r="H19" s="254">
        <v>1262.1410305597101</v>
      </c>
      <c r="I19" s="254">
        <v>11.9873163756218</v>
      </c>
      <c r="J19" s="254">
        <v>579.65465339978198</v>
      </c>
      <c r="K19" s="254">
        <v>-729.37645512851896</v>
      </c>
      <c r="L19" s="254">
        <v>-395.35775845008601</v>
      </c>
      <c r="M19" s="255">
        <v>6977.5985492197997</v>
      </c>
      <c r="N19" s="254">
        <v>6582.2407907697097</v>
      </c>
      <c r="O19" s="255">
        <f t="shared" si="2"/>
        <v>6977.5985492197997</v>
      </c>
      <c r="P19" s="26">
        <f t="shared" si="0"/>
        <v>579.65465339978198</v>
      </c>
      <c r="Q19" s="26">
        <f t="shared" si="1"/>
        <v>0</v>
      </c>
    </row>
    <row r="20" spans="1:17" ht="12.6" customHeight="1" x14ac:dyDescent="0.2">
      <c r="A20" s="252">
        <v>0.625</v>
      </c>
      <c r="B20" s="253">
        <v>2519.5691072582899</v>
      </c>
      <c r="C20" s="254">
        <v>2713.8513919909901</v>
      </c>
      <c r="D20" s="254">
        <v>261.67075725694002</v>
      </c>
      <c r="E20" s="254">
        <v>379.33498851784498</v>
      </c>
      <c r="F20" s="254">
        <v>211.03235871544399</v>
      </c>
      <c r="G20" s="254">
        <v>0</v>
      </c>
      <c r="H20" s="254">
        <v>1135.27871215708</v>
      </c>
      <c r="I20" s="254">
        <v>12.537982028641499</v>
      </c>
      <c r="J20" s="254">
        <v>432.585049339563</v>
      </c>
      <c r="K20" s="254">
        <v>-723.55300777551895</v>
      </c>
      <c r="L20" s="254">
        <v>-412.089894208489</v>
      </c>
      <c r="M20" s="255">
        <v>6942.3073394892699</v>
      </c>
      <c r="N20" s="254">
        <v>6530.2174452807803</v>
      </c>
      <c r="O20" s="255">
        <f t="shared" si="2"/>
        <v>6942.3073394892699</v>
      </c>
      <c r="P20" s="26">
        <f t="shared" si="0"/>
        <v>432.585049339563</v>
      </c>
      <c r="Q20" s="26">
        <f t="shared" si="1"/>
        <v>0</v>
      </c>
    </row>
    <row r="21" spans="1:17" ht="12.6" customHeight="1" x14ac:dyDescent="0.2">
      <c r="A21" s="252">
        <v>0.66666666666666696</v>
      </c>
      <c r="B21" s="253">
        <v>2517.2806118890899</v>
      </c>
      <c r="C21" s="254">
        <v>2771.2027318104701</v>
      </c>
      <c r="D21" s="254">
        <v>266.64560181199499</v>
      </c>
      <c r="E21" s="254">
        <v>382.49765077325702</v>
      </c>
      <c r="F21" s="254">
        <v>212.651613685727</v>
      </c>
      <c r="G21" s="254">
        <v>0</v>
      </c>
      <c r="H21" s="254">
        <v>879.72153443379102</v>
      </c>
      <c r="I21" s="254">
        <v>7.3420615255507604</v>
      </c>
      <c r="J21" s="254">
        <v>146.37258477704901</v>
      </c>
      <c r="K21" s="254">
        <v>-297.906368995376</v>
      </c>
      <c r="L21" s="254">
        <v>-415.05205526081397</v>
      </c>
      <c r="M21" s="255">
        <v>6885.8080217115603</v>
      </c>
      <c r="N21" s="254">
        <v>6470.7559664507498</v>
      </c>
      <c r="O21" s="255">
        <f t="shared" si="2"/>
        <v>6885.8080217115603</v>
      </c>
      <c r="P21" s="26">
        <f t="shared" si="0"/>
        <v>146.37258477704901</v>
      </c>
      <c r="Q21" s="26">
        <f t="shared" si="1"/>
        <v>0</v>
      </c>
    </row>
    <row r="22" spans="1:17" ht="12.6" customHeight="1" x14ac:dyDescent="0.2">
      <c r="A22" s="252">
        <v>0.70833333333333304</v>
      </c>
      <c r="B22" s="253">
        <v>2514.8787703186299</v>
      </c>
      <c r="C22" s="254">
        <v>2928.2364919382098</v>
      </c>
      <c r="D22" s="254">
        <v>284.73760976266402</v>
      </c>
      <c r="E22" s="254">
        <v>397.62695184126801</v>
      </c>
      <c r="F22" s="254">
        <v>226.91348897927099</v>
      </c>
      <c r="G22" s="254">
        <v>0</v>
      </c>
      <c r="H22" s="254">
        <v>584.28855391592901</v>
      </c>
      <c r="I22" s="254">
        <v>6.0882545715209604</v>
      </c>
      <c r="J22" s="254">
        <v>-211.829550715605</v>
      </c>
      <c r="K22" s="254">
        <v>-4.9548777878417702</v>
      </c>
      <c r="L22" s="254">
        <v>-427.45491224981203</v>
      </c>
      <c r="M22" s="255">
        <v>6725.9856928240497</v>
      </c>
      <c r="N22" s="254">
        <v>6298.5307805742405</v>
      </c>
      <c r="O22" s="255">
        <f t="shared" si="2"/>
        <v>6725.9856928240497</v>
      </c>
      <c r="P22" s="26">
        <f t="shared" si="0"/>
        <v>0</v>
      </c>
      <c r="Q22" s="26">
        <f t="shared" si="1"/>
        <v>-211.829550715605</v>
      </c>
    </row>
    <row r="23" spans="1:17" ht="12.6" customHeight="1" x14ac:dyDescent="0.2">
      <c r="A23" s="252">
        <v>0.75</v>
      </c>
      <c r="B23" s="253">
        <v>2514.80041600308</v>
      </c>
      <c r="C23" s="254">
        <v>2987.5296765375501</v>
      </c>
      <c r="D23" s="254">
        <v>269.11717031504702</v>
      </c>
      <c r="E23" s="254">
        <v>414.30779217264001</v>
      </c>
      <c r="F23" s="254">
        <v>296.11128164803398</v>
      </c>
      <c r="G23" s="254">
        <v>0</v>
      </c>
      <c r="H23" s="254">
        <v>319.15396336506399</v>
      </c>
      <c r="I23" s="254">
        <v>6.1833403244558998</v>
      </c>
      <c r="J23" s="254">
        <v>13.6598682650485</v>
      </c>
      <c r="K23" s="254">
        <v>0</v>
      </c>
      <c r="L23" s="254">
        <v>-431.81237130475301</v>
      </c>
      <c r="M23" s="255">
        <v>6820.8635086309196</v>
      </c>
      <c r="N23" s="254">
        <v>6389.0511373261697</v>
      </c>
      <c r="O23" s="255">
        <f t="shared" si="2"/>
        <v>6820.8635086309196</v>
      </c>
      <c r="P23" s="26">
        <f t="shared" si="0"/>
        <v>13.6598682650485</v>
      </c>
      <c r="Q23" s="26">
        <f t="shared" si="1"/>
        <v>0</v>
      </c>
    </row>
    <row r="24" spans="1:17" ht="12.6" customHeight="1" x14ac:dyDescent="0.2">
      <c r="A24" s="252">
        <v>0.79166666666666696</v>
      </c>
      <c r="B24" s="253">
        <v>2516.0455232508102</v>
      </c>
      <c r="C24" s="254">
        <v>3060.8006103175098</v>
      </c>
      <c r="D24" s="254">
        <v>263.93538686805903</v>
      </c>
      <c r="E24" s="254">
        <v>427.67003937525902</v>
      </c>
      <c r="F24" s="254">
        <v>320.48157189697503</v>
      </c>
      <c r="G24" s="254">
        <v>21.351581961794999</v>
      </c>
      <c r="H24" s="254">
        <v>133.08060753893699</v>
      </c>
      <c r="I24" s="254">
        <v>7.6384619382812602</v>
      </c>
      <c r="J24" s="254">
        <v>46.120023879419897</v>
      </c>
      <c r="K24" s="254">
        <v>0</v>
      </c>
      <c r="L24" s="254">
        <v>-437.98877279559503</v>
      </c>
      <c r="M24" s="255">
        <v>6797.1238070270401</v>
      </c>
      <c r="N24" s="254">
        <v>6359.1350342314499</v>
      </c>
      <c r="O24" s="255">
        <f t="shared" si="2"/>
        <v>6797.1238070270401</v>
      </c>
      <c r="P24" s="26">
        <f t="shared" si="0"/>
        <v>46.120023879419897</v>
      </c>
      <c r="Q24" s="26">
        <f t="shared" si="1"/>
        <v>0</v>
      </c>
    </row>
    <row r="25" spans="1:17" ht="12.6" customHeight="1" x14ac:dyDescent="0.2">
      <c r="A25" s="252">
        <v>0.83333333333333304</v>
      </c>
      <c r="B25" s="253">
        <v>2516.3038666461398</v>
      </c>
      <c r="C25" s="254">
        <v>3152.0634166269101</v>
      </c>
      <c r="D25" s="254">
        <v>266.49874138640899</v>
      </c>
      <c r="E25" s="254">
        <v>427.67543779940399</v>
      </c>
      <c r="F25" s="254">
        <v>326.84542331748202</v>
      </c>
      <c r="G25" s="254">
        <v>285.03739380238</v>
      </c>
      <c r="H25" s="254">
        <v>36.8064089568079</v>
      </c>
      <c r="I25" s="254">
        <v>13.445042420959499</v>
      </c>
      <c r="J25" s="254">
        <v>-265.88601505668902</v>
      </c>
      <c r="K25" s="254">
        <v>0</v>
      </c>
      <c r="L25" s="254">
        <v>-448.77066082521401</v>
      </c>
      <c r="M25" s="255">
        <v>6758.7897158998003</v>
      </c>
      <c r="N25" s="254">
        <v>6310.0190550745901</v>
      </c>
      <c r="O25" s="255">
        <f t="shared" si="2"/>
        <v>6758.7897158998003</v>
      </c>
      <c r="P25" s="26">
        <f t="shared" si="0"/>
        <v>0</v>
      </c>
      <c r="Q25" s="26">
        <f t="shared" si="1"/>
        <v>-265.88601505668902</v>
      </c>
    </row>
    <row r="26" spans="1:17" ht="12.6" customHeight="1" x14ac:dyDescent="0.2">
      <c r="A26" s="252">
        <v>0.875</v>
      </c>
      <c r="B26" s="253">
        <v>2517.0622534070098</v>
      </c>
      <c r="C26" s="254">
        <v>3229.29835985104</v>
      </c>
      <c r="D26" s="254">
        <v>271.61877512284099</v>
      </c>
      <c r="E26" s="254">
        <v>417.62773550606198</v>
      </c>
      <c r="F26" s="254">
        <v>336.77679330797201</v>
      </c>
      <c r="G26" s="254">
        <v>264.77781923472702</v>
      </c>
      <c r="H26" s="254">
        <v>4.3640758394436796</v>
      </c>
      <c r="I26" s="254">
        <v>19.0047786546351</v>
      </c>
      <c r="J26" s="254">
        <v>-236.21448687203599</v>
      </c>
      <c r="K26" s="254">
        <v>0</v>
      </c>
      <c r="L26" s="254">
        <v>-454.51938084002302</v>
      </c>
      <c r="M26" s="255">
        <v>6824.3161040516998</v>
      </c>
      <c r="N26" s="254">
        <v>6369.7967232116798</v>
      </c>
      <c r="O26" s="255">
        <f t="shared" si="2"/>
        <v>6824.3161040516998</v>
      </c>
      <c r="P26" s="26">
        <f t="shared" si="0"/>
        <v>0</v>
      </c>
      <c r="Q26" s="26">
        <f t="shared" si="1"/>
        <v>-236.21448687203599</v>
      </c>
    </row>
    <row r="27" spans="1:17" ht="12.6" customHeight="1" x14ac:dyDescent="0.2">
      <c r="A27" s="252">
        <v>0.91666666666666696</v>
      </c>
      <c r="B27" s="253">
        <v>2523.3026995502</v>
      </c>
      <c r="C27" s="254">
        <v>3308.0668272930502</v>
      </c>
      <c r="D27" s="254">
        <v>282.02906606293601</v>
      </c>
      <c r="E27" s="254">
        <v>385.61901800759699</v>
      </c>
      <c r="F27" s="254">
        <v>337.634689477633</v>
      </c>
      <c r="G27" s="254">
        <v>295.98139745050702</v>
      </c>
      <c r="H27" s="254">
        <v>0.63944477285280998</v>
      </c>
      <c r="I27" s="254">
        <v>20.4436193687431</v>
      </c>
      <c r="J27" s="254">
        <v>-300.89691224446898</v>
      </c>
      <c r="K27" s="254">
        <v>0</v>
      </c>
      <c r="L27" s="254">
        <v>-460.11107199140002</v>
      </c>
      <c r="M27" s="255">
        <v>6852.8198497390504</v>
      </c>
      <c r="N27" s="254">
        <v>6392.7087777476499</v>
      </c>
      <c r="O27" s="251">
        <f t="shared" si="2"/>
        <v>6852.8198497390504</v>
      </c>
      <c r="P27" s="26">
        <f t="shared" si="0"/>
        <v>0</v>
      </c>
      <c r="Q27" s="26">
        <f t="shared" si="1"/>
        <v>-300.89691224446898</v>
      </c>
    </row>
    <row r="28" spans="1:17" x14ac:dyDescent="0.2">
      <c r="A28" s="250">
        <v>0.95833333333333404</v>
      </c>
      <c r="B28" s="251">
        <v>2529.3231269380999</v>
      </c>
      <c r="C28" s="251">
        <v>3181.4090782465701</v>
      </c>
      <c r="D28" s="251">
        <v>281.53842207134198</v>
      </c>
      <c r="E28" s="251">
        <v>378.76506967635498</v>
      </c>
      <c r="F28" s="251">
        <v>337.59330295065303</v>
      </c>
      <c r="G28" s="251">
        <v>42.995323471775698</v>
      </c>
      <c r="H28" s="251">
        <v>0</v>
      </c>
      <c r="I28" s="251">
        <v>18.840447762667601</v>
      </c>
      <c r="J28" s="251">
        <v>-273.07163638908497</v>
      </c>
      <c r="K28" s="251">
        <v>0</v>
      </c>
      <c r="L28" s="251">
        <v>-445.63854799906602</v>
      </c>
      <c r="M28" s="251">
        <v>6497.3931347283797</v>
      </c>
      <c r="N28" s="251">
        <v>6051.7545867293102</v>
      </c>
      <c r="O28" s="251">
        <f t="shared" si="2"/>
        <v>6497.3931347283797</v>
      </c>
      <c r="P28" s="26">
        <f t="shared" si="0"/>
        <v>0</v>
      </c>
      <c r="Q28" s="26">
        <f t="shared" si="1"/>
        <v>-273.07163638908497</v>
      </c>
    </row>
    <row r="29" spans="1:17" s="15" customFormat="1" ht="11.25" x14ac:dyDescent="0.2">
      <c r="A29" s="323"/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  <c r="O29" s="14" t="s">
        <v>372</v>
      </c>
      <c r="P29" s="367"/>
      <c r="Q29" s="367"/>
    </row>
    <row r="31" spans="1:17" x14ac:dyDescent="0.2">
      <c r="A31" s="317" t="s">
        <v>409</v>
      </c>
      <c r="B31" s="318"/>
      <c r="C31" s="318"/>
      <c r="D31" s="318"/>
      <c r="E31" s="193" t="s">
        <v>4</v>
      </c>
      <c r="F31" s="193"/>
    </row>
    <row r="32" spans="1:17" x14ac:dyDescent="0.2">
      <c r="A32" s="525" t="s">
        <v>344</v>
      </c>
      <c r="B32" s="525"/>
      <c r="C32" s="525"/>
      <c r="D32" s="525"/>
      <c r="E32" s="177">
        <f>SUM(E33:E42)</f>
        <v>5098.1826187277156</v>
      </c>
      <c r="F32" s="319">
        <f t="shared" ref="F32:F42" si="3">E32/$E$32</f>
        <v>1</v>
      </c>
    </row>
    <row r="33" spans="1:6" x14ac:dyDescent="0.2">
      <c r="A33" s="520" t="s">
        <v>369</v>
      </c>
      <c r="B33" s="520"/>
      <c r="C33" s="520"/>
      <c r="D33" s="520"/>
      <c r="E33" s="161">
        <f t="array" ref="E33:E42">TRANSPOSE(INDEX(B5:K28,MATCH(MIN(M5:M28),M5:M28,0),0))</f>
        <v>2541.2689676960399</v>
      </c>
      <c r="F33" s="320">
        <f t="shared" si="3"/>
        <v>0.49846566075544585</v>
      </c>
    </row>
    <row r="34" spans="1:6" x14ac:dyDescent="0.2">
      <c r="A34" s="520" t="s">
        <v>370</v>
      </c>
      <c r="B34" s="520"/>
      <c r="C34" s="520"/>
      <c r="D34" s="521"/>
      <c r="E34" s="158">
        <v>2573.9728605639302</v>
      </c>
      <c r="F34" s="321">
        <f t="shared" si="3"/>
        <v>0.504880474683012</v>
      </c>
    </row>
    <row r="35" spans="1:6" x14ac:dyDescent="0.2">
      <c r="A35" s="520" t="s">
        <v>373</v>
      </c>
      <c r="B35" s="520"/>
      <c r="C35" s="520"/>
      <c r="D35" s="521"/>
      <c r="E35" s="158">
        <v>253.77208687615101</v>
      </c>
      <c r="F35" s="321">
        <f t="shared" si="3"/>
        <v>4.9776970707942486E-2</v>
      </c>
    </row>
    <row r="36" spans="1:6" x14ac:dyDescent="0.2">
      <c r="A36" s="307" t="s">
        <v>374</v>
      </c>
      <c r="B36" s="322"/>
      <c r="C36" s="322"/>
      <c r="D36" s="322"/>
      <c r="E36" s="158">
        <v>377.85435013916498</v>
      </c>
      <c r="F36" s="321">
        <f t="shared" si="3"/>
        <v>7.4115499266572168E-2</v>
      </c>
    </row>
    <row r="37" spans="1:6" x14ac:dyDescent="0.2">
      <c r="A37" s="520" t="s">
        <v>371</v>
      </c>
      <c r="B37" s="520"/>
      <c r="C37" s="520"/>
      <c r="D37" s="521"/>
      <c r="E37" s="158">
        <v>213.43007427183599</v>
      </c>
      <c r="F37" s="321">
        <f t="shared" si="3"/>
        <v>4.1863952359772243E-2</v>
      </c>
    </row>
    <row r="38" spans="1:6" x14ac:dyDescent="0.2">
      <c r="A38" s="520" t="s">
        <v>375</v>
      </c>
      <c r="B38" s="520"/>
      <c r="C38" s="520"/>
      <c r="D38" s="521"/>
      <c r="E38" s="158">
        <v>0</v>
      </c>
      <c r="F38" s="321">
        <f t="shared" si="3"/>
        <v>0</v>
      </c>
    </row>
    <row r="39" spans="1:6" x14ac:dyDescent="0.2">
      <c r="A39" s="520" t="s">
        <v>376</v>
      </c>
      <c r="B39" s="520"/>
      <c r="C39" s="520"/>
      <c r="D39" s="521"/>
      <c r="E39" s="158">
        <v>18.195433383964499</v>
      </c>
      <c r="F39" s="321">
        <f t="shared" si="3"/>
        <v>3.5690038479840266E-3</v>
      </c>
    </row>
    <row r="40" spans="1:6" x14ac:dyDescent="0.2">
      <c r="A40" s="520" t="s">
        <v>377</v>
      </c>
      <c r="B40" s="520"/>
      <c r="C40" s="520"/>
      <c r="D40" s="521"/>
      <c r="E40" s="158">
        <v>9.0330334115018491</v>
      </c>
      <c r="F40" s="321">
        <f t="shared" si="3"/>
        <v>1.7718144066318482E-3</v>
      </c>
    </row>
    <row r="41" spans="1:6" x14ac:dyDescent="0.2">
      <c r="A41" s="520" t="s">
        <v>365</v>
      </c>
      <c r="B41" s="520"/>
      <c r="C41" s="520"/>
      <c r="D41" s="521"/>
      <c r="E41" s="158">
        <v>-576.27807280894206</v>
      </c>
      <c r="F41" s="321">
        <f t="shared" si="3"/>
        <v>-0.11303598083992447</v>
      </c>
    </row>
    <row r="42" spans="1:6" x14ac:dyDescent="0.2">
      <c r="A42" s="520" t="s">
        <v>92</v>
      </c>
      <c r="B42" s="520"/>
      <c r="C42" s="520"/>
      <c r="D42" s="520"/>
      <c r="E42" s="161">
        <v>-313.06611480593102</v>
      </c>
      <c r="F42" s="320">
        <f t="shared" si="3"/>
        <v>-6.140739518743616E-2</v>
      </c>
    </row>
    <row r="43" spans="1:6" x14ac:dyDescent="0.2">
      <c r="A43" s="15"/>
      <c r="B43" s="15"/>
      <c r="C43" s="15"/>
      <c r="D43" s="15"/>
      <c r="E43" s="15"/>
      <c r="F43" s="14" t="s">
        <v>372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1" priority="4">
      <formula>$M5=MIN($M$5:$M$28)</formula>
    </cfRule>
  </conditionalFormatting>
  <conditionalFormatting sqref="A29">
    <cfRule type="expression" dxfId="0" priority="1">
      <formula>$M29=MIN($M$5:$M$28)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/>
  </sheetViews>
  <sheetFormatPr defaultColWidth="9.140625" defaultRowHeight="12" x14ac:dyDescent="0.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18.75" x14ac:dyDescent="0.3">
      <c r="A1" s="238" t="s">
        <v>342</v>
      </c>
      <c r="T1" s="325"/>
      <c r="U1" s="60"/>
      <c r="V1" s="60"/>
      <c r="W1" s="60"/>
      <c r="Y1" s="61"/>
      <c r="Z1" s="60"/>
      <c r="AC1" s="326"/>
      <c r="AF1" s="327"/>
      <c r="AH1" s="150" t="str">
        <f>Titulní!A35</f>
        <v>II. čtvrtletí 2021</v>
      </c>
    </row>
    <row r="2" spans="1:34" ht="6" customHeight="1" x14ac:dyDescent="0.2"/>
    <row r="3" spans="1:34" ht="12" customHeight="1" x14ac:dyDescent="0.2">
      <c r="F3" s="328"/>
      <c r="U3" s="328"/>
    </row>
    <row r="4" spans="1:34" ht="12" customHeight="1" x14ac:dyDescent="0.2"/>
    <row r="5" spans="1:34" s="25" customFormat="1" ht="12" customHeight="1" x14ac:dyDescent="0.2">
      <c r="A5" s="529"/>
      <c r="B5" s="329"/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1"/>
      <c r="P5" s="5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329"/>
    </row>
    <row r="6" spans="1:34" s="25" customFormat="1" ht="12" customHeight="1" x14ac:dyDescent="0.2">
      <c r="A6" s="529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308"/>
      <c r="O6" s="31"/>
      <c r="P6" s="529"/>
      <c r="Q6" s="531"/>
      <c r="R6" s="531"/>
      <c r="S6" s="531"/>
      <c r="T6" s="531"/>
      <c r="U6" s="531"/>
      <c r="V6" s="531"/>
      <c r="W6" s="531"/>
      <c r="X6" s="531"/>
      <c r="Y6" s="531"/>
      <c r="Z6" s="531"/>
      <c r="AA6" s="531"/>
      <c r="AB6" s="531"/>
      <c r="AC6" s="308"/>
    </row>
    <row r="7" spans="1:34" ht="12" customHeight="1" x14ac:dyDescent="0.2">
      <c r="A7" s="119"/>
      <c r="B7" s="71" t="s">
        <v>7</v>
      </c>
      <c r="C7" s="71" t="s">
        <v>20</v>
      </c>
      <c r="D7" s="71" t="s">
        <v>21</v>
      </c>
      <c r="E7" s="71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9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</row>
    <row r="8" spans="1:34" ht="12" customHeight="1" x14ac:dyDescent="0.2">
      <c r="A8" s="120" t="s">
        <v>156</v>
      </c>
      <c r="C8" s="71">
        <f>SUM('4.1'!B11:D11)</f>
        <v>695.13929400000006</v>
      </c>
      <c r="D8" s="71">
        <f>SUM('4.2'!B8:D8)</f>
        <v>0</v>
      </c>
      <c r="E8" s="71">
        <f>SUM('4.2'!B22:D22)</f>
        <v>0.36852700000000005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9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</row>
    <row r="9" spans="1:34" ht="12" customHeight="1" x14ac:dyDescent="0.2">
      <c r="A9" s="120" t="s">
        <v>155</v>
      </c>
      <c r="B9" s="71"/>
      <c r="C9" s="71">
        <f>SUM('4.1'!B12:D12)</f>
        <v>3.1269740000000001</v>
      </c>
      <c r="D9" s="71">
        <f>SUM('4.2'!B9:D9)</f>
        <v>0</v>
      </c>
      <c r="E9" s="71">
        <f>SUM('4.2'!B23:D23)</f>
        <v>644.24051700000018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9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</row>
    <row r="10" spans="1:34" ht="12" customHeight="1" x14ac:dyDescent="0.2">
      <c r="A10" s="120" t="s">
        <v>154</v>
      </c>
      <c r="B10" s="71"/>
      <c r="C10" s="71">
        <f>SUM('4.1'!B13:D13)</f>
        <v>416.026341</v>
      </c>
      <c r="D10" s="71">
        <f>SUM('4.2'!B10:D10)</f>
        <v>0</v>
      </c>
      <c r="E10" s="71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9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</row>
    <row r="11" spans="1:34" ht="12" customHeight="1" x14ac:dyDescent="0.2">
      <c r="A11" s="120" t="s">
        <v>153</v>
      </c>
      <c r="B11" s="71"/>
      <c r="C11" s="71">
        <f>SUM('4.1'!B14:D14)</f>
        <v>5681.6409629999998</v>
      </c>
      <c r="D11" s="71">
        <f>SUM('4.2'!B11:D11)</f>
        <v>0</v>
      </c>
      <c r="E11" s="71">
        <f>SUM('4.2'!B25:D25)</f>
        <v>0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9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</row>
    <row r="12" spans="1:34" ht="12" customHeight="1" x14ac:dyDescent="0.2">
      <c r="A12" s="120" t="s">
        <v>152</v>
      </c>
      <c r="B12" s="71"/>
      <c r="C12" s="71">
        <f>SUM('4.1'!B15:D15)</f>
        <v>0</v>
      </c>
      <c r="D12" s="71">
        <f>SUM('4.2'!B12:D12)</f>
        <v>0</v>
      </c>
      <c r="E12" s="71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9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</row>
    <row r="13" spans="1:34" ht="12" customHeight="1" x14ac:dyDescent="0.2">
      <c r="A13" s="120" t="s">
        <v>151</v>
      </c>
      <c r="B13" s="71"/>
      <c r="C13" s="71">
        <f>SUM('4.1'!B16:D16)</f>
        <v>20.270480999999997</v>
      </c>
      <c r="D13" s="71">
        <f>SUM('4.2'!B13:D13)</f>
        <v>0</v>
      </c>
      <c r="E13" s="71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9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</row>
    <row r="14" spans="1:34" ht="12" customHeight="1" x14ac:dyDescent="0.2">
      <c r="A14" s="120" t="s">
        <v>150</v>
      </c>
      <c r="B14" s="71"/>
      <c r="C14" s="71">
        <f>SUM('4.1'!B17:D17)</f>
        <v>1.990748</v>
      </c>
      <c r="D14" s="71">
        <f>SUM('4.2'!B14:D14)</f>
        <v>0</v>
      </c>
      <c r="E14" s="71">
        <f>SUM('4.2'!B28:D28)</f>
        <v>3.882E-3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9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</row>
    <row r="15" spans="1:34" ht="12" customHeight="1" x14ac:dyDescent="0.2">
      <c r="A15" s="120" t="s">
        <v>149</v>
      </c>
      <c r="B15" s="71"/>
      <c r="C15" s="71">
        <f>SUM('4.1'!B18:D18)</f>
        <v>56.437809000000001</v>
      </c>
      <c r="D15" s="71">
        <f>SUM('4.2'!B15:D15)</f>
        <v>0</v>
      </c>
      <c r="E15" s="71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9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</row>
    <row r="16" spans="1:34" ht="12" customHeight="1" x14ac:dyDescent="0.2">
      <c r="A16" s="120" t="s">
        <v>148</v>
      </c>
      <c r="B16" s="71"/>
      <c r="C16" s="71">
        <f>SUM('4.1'!B19:D19)</f>
        <v>198.37025900000003</v>
      </c>
      <c r="D16" s="71">
        <f>SUM('4.2'!B16:D16)</f>
        <v>0</v>
      </c>
      <c r="E16" s="71">
        <f>SUM('4.2'!B30:D30)</f>
        <v>63.194557000000003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9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</row>
    <row r="17" spans="1:29" ht="12" customHeight="1" x14ac:dyDescent="0.2">
      <c r="A17" s="120" t="s">
        <v>14</v>
      </c>
      <c r="C17" s="71">
        <f>SUM('4.1'!B20:D20)</f>
        <v>0</v>
      </c>
      <c r="D17" s="71">
        <f>SUM('4.2'!B17:D17)</f>
        <v>0</v>
      </c>
      <c r="E17" s="71">
        <f>SUM('4.2'!B31:D31)</f>
        <v>0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9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</row>
    <row r="18" spans="1:29" ht="12" customHeight="1" x14ac:dyDescent="0.2">
      <c r="A18" s="120" t="s">
        <v>147</v>
      </c>
      <c r="B18" s="71"/>
      <c r="C18" s="71">
        <f>SUM('4.1'!B21:D21)</f>
        <v>1.955692</v>
      </c>
      <c r="D18" s="71">
        <f>SUM('4.2'!B18:D18)</f>
        <v>0</v>
      </c>
      <c r="E18" s="71">
        <f>SUM('4.2'!B32:D32)</f>
        <v>2.1662970000000001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9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</row>
    <row r="19" spans="1:29" ht="12" customHeight="1" x14ac:dyDescent="0.2">
      <c r="A19" s="120" t="s">
        <v>146</v>
      </c>
      <c r="B19" s="71"/>
      <c r="C19" s="71">
        <f>SUM('4.1'!B22:D22)</f>
        <v>141.71814900000001</v>
      </c>
      <c r="D19" s="71">
        <f>SUM('4.2'!B19:D19)</f>
        <v>1359.85382</v>
      </c>
      <c r="E19" s="71">
        <f>SUM('4.2'!B33:D33)</f>
        <v>210.61694499999993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9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</row>
    <row r="20" spans="1:29" ht="12" customHeight="1" x14ac:dyDescent="0.2">
      <c r="A20" s="120" t="s">
        <v>213</v>
      </c>
      <c r="B20" s="71">
        <f>SUM('4.1'!B8:D8)</f>
        <v>6956.2183500000001</v>
      </c>
      <c r="C20" s="71"/>
      <c r="D20" s="71"/>
      <c r="E20" s="71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9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</row>
    <row r="21" spans="1:29" ht="12" customHeight="1" x14ac:dyDescent="0.2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9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</row>
    <row r="22" spans="1:29" ht="12" customHeight="1" x14ac:dyDescent="0.2">
      <c r="A22" s="69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9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</row>
    <row r="23" spans="1:29" ht="12" customHeight="1" x14ac:dyDescent="0.2">
      <c r="A23" s="69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9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</row>
    <row r="24" spans="1:29" ht="12" customHeight="1" x14ac:dyDescent="0.2">
      <c r="A24" s="69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9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</row>
    <row r="25" spans="1:29" ht="12" customHeight="1" x14ac:dyDescent="0.2">
      <c r="A25" s="69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9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</row>
    <row r="26" spans="1:29" ht="12" customHeight="1" x14ac:dyDescent="0.2">
      <c r="A26" s="69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9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</row>
    <row r="27" spans="1:29" ht="12" customHeight="1" x14ac:dyDescent="0.2">
      <c r="A27" s="69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9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</row>
    <row r="28" spans="1:29" ht="12" customHeight="1" x14ac:dyDescent="0.2">
      <c r="A28" s="69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9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</row>
    <row r="29" spans="1:29" ht="12" customHeight="1" x14ac:dyDescent="0.2">
      <c r="A29" s="69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9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</row>
    <row r="30" spans="1:29" ht="12" customHeight="1" x14ac:dyDescent="0.2">
      <c r="A30" s="69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9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</row>
    <row r="31" spans="1:29" ht="12" customHeight="1" x14ac:dyDescent="0.2">
      <c r="A31" s="69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324"/>
    </row>
    <row r="32" spans="1:29" ht="12" customHeight="1" x14ac:dyDescent="0.2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 x14ac:dyDescent="0.2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 x14ac:dyDescent="0.2">
      <c r="A34" s="527"/>
      <c r="B34" s="528"/>
      <c r="C34" s="528"/>
      <c r="D34" s="528"/>
      <c r="E34" s="330"/>
      <c r="F34" s="330"/>
      <c r="G34" s="527"/>
      <c r="H34" s="528"/>
      <c r="I34" s="528"/>
      <c r="J34" s="528"/>
      <c r="K34" s="330"/>
      <c r="L34" s="330"/>
      <c r="M34" s="22"/>
      <c r="N34" s="22"/>
      <c r="O34" s="22"/>
      <c r="P34" s="22"/>
    </row>
    <row r="35" spans="1:16" ht="12" customHeight="1" x14ac:dyDescent="0.2">
      <c r="A35" s="526"/>
      <c r="B35" s="526"/>
      <c r="C35" s="526"/>
      <c r="D35" s="526"/>
      <c r="E35" s="71"/>
      <c r="F35" s="32"/>
      <c r="G35" s="526"/>
      <c r="H35" s="526"/>
      <c r="I35" s="526"/>
      <c r="J35" s="526"/>
      <c r="K35" s="71"/>
      <c r="L35" s="32"/>
    </row>
    <row r="36" spans="1:16" ht="12" customHeight="1" x14ac:dyDescent="0.2">
      <c r="A36" s="526"/>
      <c r="B36" s="526"/>
      <c r="C36" s="526"/>
      <c r="D36" s="526"/>
      <c r="E36" s="71"/>
      <c r="F36" s="32"/>
      <c r="G36" s="526"/>
      <c r="H36" s="526"/>
      <c r="I36" s="526"/>
      <c r="J36" s="526"/>
      <c r="K36" s="71"/>
      <c r="L36" s="32"/>
    </row>
    <row r="37" spans="1:16" ht="12" customHeight="1" x14ac:dyDescent="0.2">
      <c r="A37" s="526"/>
      <c r="B37" s="526"/>
      <c r="C37" s="526"/>
      <c r="D37" s="526"/>
      <c r="E37" s="71"/>
      <c r="F37" s="32"/>
      <c r="G37" s="526"/>
      <c r="H37" s="526"/>
      <c r="I37" s="526"/>
      <c r="J37" s="526"/>
      <c r="K37" s="71"/>
      <c r="L37" s="32"/>
    </row>
    <row r="38" spans="1:16" ht="12" customHeight="1" x14ac:dyDescent="0.2">
      <c r="A38" s="526"/>
      <c r="B38" s="526"/>
      <c r="C38" s="526"/>
      <c r="D38" s="526"/>
      <c r="E38" s="71"/>
      <c r="F38" s="32"/>
      <c r="G38" s="526"/>
      <c r="H38" s="526"/>
      <c r="I38" s="526"/>
      <c r="J38" s="526"/>
      <c r="K38" s="71"/>
      <c r="L38" s="32"/>
    </row>
    <row r="39" spans="1:16" ht="12" customHeight="1" x14ac:dyDescent="0.2">
      <c r="A39" s="526"/>
      <c r="B39" s="526"/>
      <c r="C39" s="526"/>
      <c r="D39" s="526"/>
      <c r="E39" s="71"/>
      <c r="F39" s="32"/>
      <c r="G39" s="526"/>
      <c r="H39" s="526"/>
      <c r="I39" s="526"/>
      <c r="J39" s="526"/>
      <c r="K39" s="71"/>
      <c r="L39" s="32"/>
    </row>
    <row r="40" spans="1:16" ht="12" customHeight="1" x14ac:dyDescent="0.2">
      <c r="A40" s="526"/>
      <c r="B40" s="526"/>
      <c r="C40" s="526"/>
      <c r="D40" s="526"/>
      <c r="E40" s="71"/>
      <c r="F40" s="32"/>
      <c r="G40" s="526"/>
      <c r="H40" s="526"/>
      <c r="I40" s="526"/>
      <c r="J40" s="526"/>
      <c r="K40" s="71"/>
      <c r="L40" s="32"/>
    </row>
    <row r="41" spans="1:16" ht="12" customHeight="1" x14ac:dyDescent="0.2">
      <c r="A41" s="526"/>
      <c r="B41" s="526"/>
      <c r="C41" s="526"/>
      <c r="D41" s="526"/>
      <c r="E41" s="71"/>
      <c r="F41" s="32"/>
      <c r="G41" s="526"/>
      <c r="H41" s="526"/>
      <c r="I41" s="526"/>
      <c r="J41" s="526"/>
      <c r="K41" s="71"/>
      <c r="L41" s="32"/>
    </row>
    <row r="42" spans="1:16" ht="12" customHeight="1" x14ac:dyDescent="0.2">
      <c r="A42" s="526"/>
      <c r="B42" s="526"/>
      <c r="C42" s="526"/>
      <c r="D42" s="526"/>
      <c r="E42" s="71"/>
      <c r="F42" s="32"/>
      <c r="G42" s="526"/>
      <c r="H42" s="526"/>
      <c r="I42" s="526"/>
      <c r="J42" s="526"/>
      <c r="K42" s="71"/>
      <c r="L42" s="32"/>
    </row>
    <row r="43" spans="1:16" ht="12" customHeight="1" x14ac:dyDescent="0.2">
      <c r="A43" s="526"/>
      <c r="B43" s="526"/>
      <c r="C43" s="526"/>
      <c r="D43" s="526"/>
      <c r="E43" s="71"/>
      <c r="F43" s="32"/>
      <c r="G43" s="526"/>
      <c r="H43" s="526"/>
      <c r="I43" s="526"/>
      <c r="J43" s="526"/>
      <c r="K43" s="71"/>
      <c r="L43" s="32"/>
    </row>
    <row r="44" spans="1:16" ht="12" customHeight="1" x14ac:dyDescent="0.2">
      <c r="A44" s="526"/>
      <c r="B44" s="526"/>
      <c r="C44" s="526"/>
      <c r="D44" s="526"/>
      <c r="E44" s="71"/>
      <c r="F44" s="32"/>
      <c r="G44" s="526"/>
      <c r="H44" s="526"/>
      <c r="I44" s="526"/>
      <c r="J44" s="526"/>
      <c r="K44" s="71"/>
      <c r="L44" s="32"/>
    </row>
    <row r="45" spans="1:16" ht="12" customHeight="1" x14ac:dyDescent="0.2">
      <c r="A45" s="526"/>
      <c r="B45" s="526"/>
      <c r="C45" s="526"/>
      <c r="D45" s="526"/>
      <c r="E45" s="71"/>
      <c r="F45" s="32"/>
      <c r="G45" s="526"/>
      <c r="H45" s="526"/>
      <c r="I45" s="526"/>
      <c r="J45" s="526"/>
      <c r="K45" s="71"/>
      <c r="L45" s="32"/>
    </row>
    <row r="46" spans="1:16" ht="12" customHeight="1" x14ac:dyDescent="0.2">
      <c r="F46" s="324"/>
      <c r="L46" s="324"/>
    </row>
    <row r="47" spans="1:16" ht="12" customHeight="1" x14ac:dyDescent="0.2"/>
    <row r="48" spans="1:16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ht="12" customHeight="1" x14ac:dyDescent="0.2"/>
    <row r="115" spans="1:2" x14ac:dyDescent="0.2">
      <c r="A115" s="309"/>
      <c r="B115" s="309"/>
    </row>
    <row r="116" spans="1:2" x14ac:dyDescent="0.2">
      <c r="A116" s="309"/>
      <c r="B116" s="309"/>
    </row>
    <row r="137" spans="1:2" x14ac:dyDescent="0.2">
      <c r="A137" s="309"/>
      <c r="B137" s="309"/>
    </row>
    <row r="138" spans="1:2" ht="12" customHeight="1" x14ac:dyDescent="0.2">
      <c r="A138" s="331"/>
      <c r="B138" s="331"/>
    </row>
    <row r="139" spans="1:2" x14ac:dyDescent="0.2">
      <c r="A139" s="331"/>
      <c r="B139" s="331"/>
    </row>
    <row r="140" spans="1:2" ht="12.75" customHeight="1" x14ac:dyDescent="0.2">
      <c r="B140" s="331"/>
    </row>
    <row r="141" spans="1:2" ht="12.75" customHeight="1" x14ac:dyDescent="0.2">
      <c r="B141" s="331"/>
    </row>
    <row r="142" spans="1:2" x14ac:dyDescent="0.2">
      <c r="B142" s="331"/>
    </row>
    <row r="143" spans="1:2" x14ac:dyDescent="0.2">
      <c r="B143" s="331"/>
    </row>
    <row r="144" spans="1:2" x14ac:dyDescent="0.2">
      <c r="B144" s="331"/>
    </row>
    <row r="145" spans="1:2" x14ac:dyDescent="0.2">
      <c r="B145" s="331"/>
    </row>
    <row r="146" spans="1:2" x14ac:dyDescent="0.2">
      <c r="B146" s="331"/>
    </row>
    <row r="147" spans="1:2" x14ac:dyDescent="0.2">
      <c r="B147" s="331"/>
    </row>
    <row r="148" spans="1:2" x14ac:dyDescent="0.2">
      <c r="B148" s="331"/>
    </row>
    <row r="149" spans="1:2" x14ac:dyDescent="0.2">
      <c r="B149" s="331"/>
    </row>
    <row r="150" spans="1:2" x14ac:dyDescent="0.2">
      <c r="B150" s="331"/>
    </row>
    <row r="151" spans="1:2" x14ac:dyDescent="0.2">
      <c r="B151" s="331"/>
    </row>
    <row r="152" spans="1:2" x14ac:dyDescent="0.2">
      <c r="B152" s="331"/>
    </row>
    <row r="153" spans="1:2" x14ac:dyDescent="0.2">
      <c r="B153" s="331"/>
    </row>
    <row r="154" spans="1:2" x14ac:dyDescent="0.2">
      <c r="B154" s="331"/>
    </row>
    <row r="155" spans="1:2" x14ac:dyDescent="0.2">
      <c r="B155" s="331"/>
    </row>
    <row r="156" spans="1:2" x14ac:dyDescent="0.2">
      <c r="B156" s="331"/>
    </row>
    <row r="157" spans="1:2" x14ac:dyDescent="0.2">
      <c r="B157" s="331"/>
    </row>
    <row r="158" spans="1:2" x14ac:dyDescent="0.2">
      <c r="B158" s="309"/>
    </row>
    <row r="159" spans="1:2" x14ac:dyDescent="0.2">
      <c r="B159" s="309"/>
    </row>
    <row r="160" spans="1:2" ht="12" customHeight="1" x14ac:dyDescent="0.2">
      <c r="A160" s="331"/>
      <c r="B160" s="309"/>
    </row>
    <row r="161" spans="1:2" x14ac:dyDescent="0.2">
      <c r="A161" s="331"/>
      <c r="B161" s="309"/>
    </row>
    <row r="162" spans="1:2" x14ac:dyDescent="0.2">
      <c r="A162" s="331"/>
      <c r="B162" s="309"/>
    </row>
    <row r="163" spans="1:2" ht="90" customHeight="1" x14ac:dyDescent="0.2">
      <c r="B163" s="309"/>
    </row>
    <row r="164" spans="1:2" x14ac:dyDescent="0.2">
      <c r="B164" s="309"/>
    </row>
    <row r="165" spans="1:2" x14ac:dyDescent="0.2">
      <c r="B165" s="309"/>
    </row>
    <row r="166" spans="1:2" x14ac:dyDescent="0.2">
      <c r="B166" s="309"/>
    </row>
    <row r="167" spans="1:2" x14ac:dyDescent="0.2">
      <c r="B167" s="309"/>
    </row>
    <row r="168" spans="1:2" x14ac:dyDescent="0.2">
      <c r="B168" s="309"/>
    </row>
    <row r="169" spans="1:2" x14ac:dyDescent="0.2">
      <c r="B169" s="309"/>
    </row>
    <row r="170" spans="1:2" x14ac:dyDescent="0.2">
      <c r="B170" s="309"/>
    </row>
    <row r="171" spans="1:2" x14ac:dyDescent="0.2">
      <c r="B171" s="309"/>
    </row>
    <row r="172" spans="1:2" x14ac:dyDescent="0.2">
      <c r="B172" s="309"/>
    </row>
    <row r="173" spans="1:2" x14ac:dyDescent="0.2">
      <c r="B173" s="309"/>
    </row>
    <row r="174" spans="1:2" x14ac:dyDescent="0.2">
      <c r="B174" s="309"/>
    </row>
    <row r="175" spans="1:2" x14ac:dyDescent="0.2">
      <c r="B175" s="309"/>
    </row>
    <row r="176" spans="1:2" x14ac:dyDescent="0.2">
      <c r="A176" s="331"/>
      <c r="B176" s="309"/>
    </row>
    <row r="177" spans="1:2" x14ac:dyDescent="0.2">
      <c r="A177" s="331"/>
      <c r="B177" s="309"/>
    </row>
    <row r="178" spans="1:2" x14ac:dyDescent="0.2">
      <c r="A178" s="331"/>
      <c r="B178" s="309"/>
    </row>
    <row r="179" spans="1:2" x14ac:dyDescent="0.2">
      <c r="A179" s="309"/>
      <c r="B179" s="309"/>
    </row>
    <row r="180" spans="1:2" x14ac:dyDescent="0.2">
      <c r="A180" s="309"/>
      <c r="B180" s="309"/>
    </row>
    <row r="181" spans="1:2" x14ac:dyDescent="0.2">
      <c r="A181" s="309"/>
      <c r="B181" s="309"/>
    </row>
    <row r="182" spans="1:2" x14ac:dyDescent="0.2">
      <c r="B182" s="309"/>
    </row>
    <row r="183" spans="1:2" x14ac:dyDescent="0.2">
      <c r="B183" s="309"/>
    </row>
    <row r="184" spans="1:2" x14ac:dyDescent="0.2">
      <c r="B184" s="309"/>
    </row>
    <row r="185" spans="1:2" x14ac:dyDescent="0.2">
      <c r="B185" s="309"/>
    </row>
    <row r="186" spans="1:2" x14ac:dyDescent="0.2">
      <c r="B186" s="309"/>
    </row>
    <row r="187" spans="1:2" x14ac:dyDescent="0.2">
      <c r="B187" s="309"/>
    </row>
    <row r="188" spans="1:2" x14ac:dyDescent="0.2">
      <c r="B188" s="309"/>
    </row>
    <row r="189" spans="1:2" x14ac:dyDescent="0.2">
      <c r="B189" s="309"/>
    </row>
    <row r="190" spans="1:2" x14ac:dyDescent="0.2">
      <c r="B190" s="309"/>
    </row>
    <row r="191" spans="1:2" x14ac:dyDescent="0.2">
      <c r="B191" s="309"/>
    </row>
    <row r="192" spans="1:2" x14ac:dyDescent="0.2">
      <c r="B192" s="309"/>
    </row>
    <row r="193" spans="1:2" x14ac:dyDescent="0.2">
      <c r="B193" s="309"/>
    </row>
    <row r="194" spans="1:2" x14ac:dyDescent="0.2">
      <c r="B194" s="309"/>
    </row>
    <row r="195" spans="1:2" x14ac:dyDescent="0.2">
      <c r="B195" s="309"/>
    </row>
    <row r="196" spans="1:2" x14ac:dyDescent="0.2">
      <c r="B196" s="309"/>
    </row>
    <row r="197" spans="1:2" x14ac:dyDescent="0.2">
      <c r="B197" s="309"/>
    </row>
    <row r="198" spans="1:2" x14ac:dyDescent="0.2">
      <c r="B198" s="309"/>
    </row>
    <row r="199" spans="1:2" x14ac:dyDescent="0.2">
      <c r="B199" s="309"/>
    </row>
    <row r="200" spans="1:2" x14ac:dyDescent="0.2">
      <c r="B200" s="309"/>
    </row>
    <row r="201" spans="1:2" x14ac:dyDescent="0.2">
      <c r="A201" s="309"/>
      <c r="B201" s="309"/>
    </row>
    <row r="202" spans="1:2" x14ac:dyDescent="0.2">
      <c r="A202" s="309"/>
      <c r="B202" s="309"/>
    </row>
    <row r="203" spans="1:2" ht="12.75" customHeight="1" x14ac:dyDescent="0.2">
      <c r="B203" s="309"/>
    </row>
    <row r="204" spans="1:2" ht="12" customHeight="1" x14ac:dyDescent="0.2">
      <c r="B204" s="309"/>
    </row>
    <row r="205" spans="1:2" x14ac:dyDescent="0.2">
      <c r="B205" s="309"/>
    </row>
    <row r="206" spans="1:2" x14ac:dyDescent="0.2">
      <c r="B206" s="309"/>
    </row>
    <row r="207" spans="1:2" x14ac:dyDescent="0.2">
      <c r="B207" s="309"/>
    </row>
    <row r="208" spans="1:2" x14ac:dyDescent="0.2">
      <c r="B208" s="309"/>
    </row>
    <row r="209" spans="1:2" x14ac:dyDescent="0.2">
      <c r="B209" s="309"/>
    </row>
    <row r="210" spans="1:2" x14ac:dyDescent="0.2">
      <c r="B210" s="309"/>
    </row>
    <row r="211" spans="1:2" x14ac:dyDescent="0.2">
      <c r="B211" s="309"/>
    </row>
    <row r="212" spans="1:2" x14ac:dyDescent="0.2">
      <c r="B212" s="309"/>
    </row>
    <row r="213" spans="1:2" x14ac:dyDescent="0.2">
      <c r="B213" s="309"/>
    </row>
    <row r="214" spans="1:2" x14ac:dyDescent="0.2">
      <c r="B214" s="309"/>
    </row>
    <row r="215" spans="1:2" x14ac:dyDescent="0.2">
      <c r="B215" s="309"/>
    </row>
    <row r="216" spans="1:2" x14ac:dyDescent="0.2">
      <c r="B216" s="309"/>
    </row>
    <row r="217" spans="1:2" x14ac:dyDescent="0.2">
      <c r="B217" s="309"/>
    </row>
    <row r="218" spans="1:2" x14ac:dyDescent="0.2">
      <c r="B218" s="309"/>
    </row>
    <row r="219" spans="1:2" x14ac:dyDescent="0.2">
      <c r="B219" s="309"/>
    </row>
    <row r="220" spans="1:2" x14ac:dyDescent="0.2">
      <c r="B220" s="309"/>
    </row>
    <row r="221" spans="1:2" x14ac:dyDescent="0.2">
      <c r="B221" s="309"/>
    </row>
    <row r="222" spans="1:2" x14ac:dyDescent="0.2">
      <c r="A222" s="331"/>
      <c r="B222" s="309"/>
    </row>
    <row r="223" spans="1:2" x14ac:dyDescent="0.2">
      <c r="A223" s="331"/>
      <c r="B223" s="309"/>
    </row>
    <row r="224" spans="1:2" x14ac:dyDescent="0.2">
      <c r="A224" s="331"/>
      <c r="B224" s="309"/>
    </row>
    <row r="225" spans="1:2" x14ac:dyDescent="0.2">
      <c r="A225" s="331"/>
      <c r="B225" s="309"/>
    </row>
    <row r="226" spans="1:2" x14ac:dyDescent="0.2">
      <c r="A226" s="331"/>
      <c r="B226" s="309"/>
    </row>
    <row r="227" spans="1:2" x14ac:dyDescent="0.2">
      <c r="A227" s="331"/>
      <c r="B227" s="309"/>
    </row>
    <row r="228" spans="1:2" x14ac:dyDescent="0.2">
      <c r="A228" s="331"/>
      <c r="B228" s="309"/>
    </row>
    <row r="229" spans="1:2" x14ac:dyDescent="0.2">
      <c r="A229" s="309"/>
      <c r="B229" s="309"/>
    </row>
  </sheetData>
  <mergeCells count="28">
    <mergeCell ref="A5:A6"/>
    <mergeCell ref="P5:P6"/>
    <mergeCell ref="B6:M6"/>
    <mergeCell ref="Q6:AB6"/>
    <mergeCell ref="A34:D34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G41:J41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3"/>
  <dimension ref="A1:I48"/>
  <sheetViews>
    <sheetView showGridLines="0" zoomScaleNormal="100" zoomScaleSheetLayoutView="100" workbookViewId="0"/>
  </sheetViews>
  <sheetFormatPr defaultColWidth="9.140625" defaultRowHeight="12" x14ac:dyDescent="0.2"/>
  <cols>
    <col min="1" max="9" width="11" style="9" customWidth="1"/>
    <col min="10" max="16384" width="9.140625" style="9"/>
  </cols>
  <sheetData>
    <row r="1" spans="1:9" s="44" customFormat="1" ht="18.75" x14ac:dyDescent="0.3">
      <c r="A1" s="128" t="s">
        <v>362</v>
      </c>
    </row>
    <row r="2" spans="1:9" ht="6" customHeight="1" x14ac:dyDescent="0.2"/>
    <row r="3" spans="1:9" ht="14.25" customHeight="1" x14ac:dyDescent="0.2">
      <c r="A3" s="447" t="s">
        <v>439</v>
      </c>
      <c r="B3" s="447"/>
      <c r="C3" s="447"/>
      <c r="D3" s="447"/>
      <c r="E3" s="447"/>
      <c r="F3" s="447"/>
      <c r="G3" s="447"/>
      <c r="H3" s="447"/>
      <c r="I3" s="447"/>
    </row>
    <row r="4" spans="1:9" ht="14.25" customHeight="1" x14ac:dyDescent="0.2">
      <c r="A4" s="447"/>
      <c r="B4" s="447"/>
      <c r="C4" s="447"/>
      <c r="D4" s="447"/>
      <c r="E4" s="447"/>
      <c r="F4" s="447"/>
      <c r="G4" s="447"/>
      <c r="H4" s="447"/>
      <c r="I4" s="447"/>
    </row>
    <row r="5" spans="1:9" ht="15" customHeight="1" x14ac:dyDescent="0.2">
      <c r="A5" s="447"/>
      <c r="B5" s="447"/>
      <c r="C5" s="447"/>
      <c r="D5" s="447"/>
      <c r="E5" s="447"/>
      <c r="F5" s="447"/>
      <c r="G5" s="447"/>
      <c r="H5" s="447"/>
      <c r="I5" s="447"/>
    </row>
    <row r="6" spans="1:9" ht="17.100000000000001" customHeight="1" x14ac:dyDescent="0.2">
      <c r="A6" s="447"/>
      <c r="B6" s="447"/>
      <c r="C6" s="447"/>
      <c r="D6" s="447"/>
      <c r="E6" s="447"/>
      <c r="F6" s="447"/>
      <c r="G6" s="447"/>
      <c r="H6" s="447"/>
      <c r="I6" s="447"/>
    </row>
    <row r="7" spans="1:9" ht="17.100000000000001" customHeight="1" x14ac:dyDescent="0.2">
      <c r="A7" s="447"/>
      <c r="B7" s="447"/>
      <c r="C7" s="447"/>
      <c r="D7" s="447"/>
      <c r="E7" s="447"/>
      <c r="F7" s="447"/>
      <c r="G7" s="447"/>
      <c r="H7" s="447"/>
      <c r="I7" s="447"/>
    </row>
    <row r="8" spans="1:9" ht="17.100000000000001" customHeight="1" x14ac:dyDescent="0.2">
      <c r="A8" s="447"/>
      <c r="B8" s="447"/>
      <c r="C8" s="447"/>
      <c r="D8" s="447"/>
      <c r="E8" s="447"/>
      <c r="F8" s="447"/>
      <c r="G8" s="447"/>
      <c r="H8" s="447"/>
      <c r="I8" s="447"/>
    </row>
    <row r="9" spans="1:9" ht="17.100000000000001" customHeight="1" x14ac:dyDescent="0.2">
      <c r="A9" s="447"/>
      <c r="B9" s="447"/>
      <c r="C9" s="447"/>
      <c r="D9" s="447"/>
      <c r="E9" s="447"/>
      <c r="F9" s="447"/>
      <c r="G9" s="447"/>
      <c r="H9" s="447"/>
      <c r="I9" s="447"/>
    </row>
    <row r="10" spans="1:9" ht="17.100000000000001" customHeight="1" x14ac:dyDescent="0.2">
      <c r="A10" s="447"/>
      <c r="B10" s="447"/>
      <c r="C10" s="447"/>
      <c r="D10" s="447"/>
      <c r="E10" s="447"/>
      <c r="F10" s="447"/>
      <c r="G10" s="447"/>
      <c r="H10" s="447"/>
      <c r="I10" s="447"/>
    </row>
    <row r="11" spans="1:9" ht="17.100000000000001" customHeight="1" x14ac:dyDescent="0.2">
      <c r="A11" s="447"/>
      <c r="B11" s="447"/>
      <c r="C11" s="447"/>
      <c r="D11" s="447"/>
      <c r="E11" s="447"/>
      <c r="F11" s="447"/>
      <c r="G11" s="447"/>
      <c r="H11" s="447"/>
      <c r="I11" s="447"/>
    </row>
    <row r="12" spans="1:9" ht="17.100000000000001" customHeight="1" x14ac:dyDescent="0.2">
      <c r="A12" s="447"/>
      <c r="B12" s="447"/>
      <c r="C12" s="447"/>
      <c r="D12" s="447"/>
      <c r="E12" s="447"/>
      <c r="F12" s="447"/>
      <c r="G12" s="447"/>
      <c r="H12" s="447"/>
      <c r="I12" s="447"/>
    </row>
    <row r="13" spans="1:9" ht="17.100000000000001" customHeight="1" x14ac:dyDescent="0.2">
      <c r="A13" s="447"/>
      <c r="B13" s="447"/>
      <c r="C13" s="447"/>
      <c r="D13" s="447"/>
      <c r="E13" s="447"/>
      <c r="F13" s="447"/>
      <c r="G13" s="447"/>
      <c r="H13" s="447"/>
      <c r="I13" s="447"/>
    </row>
    <row r="14" spans="1:9" ht="17.100000000000001" customHeight="1" x14ac:dyDescent="0.2">
      <c r="A14" s="447"/>
      <c r="B14" s="447"/>
      <c r="C14" s="447"/>
      <c r="D14" s="447"/>
      <c r="E14" s="447"/>
      <c r="F14" s="447"/>
      <c r="G14" s="447"/>
      <c r="H14" s="447"/>
      <c r="I14" s="447"/>
    </row>
    <row r="15" spans="1:9" ht="17.100000000000001" customHeight="1" x14ac:dyDescent="0.2">
      <c r="A15" s="447"/>
      <c r="B15" s="447"/>
      <c r="C15" s="447"/>
      <c r="D15" s="447"/>
      <c r="E15" s="447"/>
      <c r="F15" s="447"/>
      <c r="G15" s="447"/>
      <c r="H15" s="447"/>
      <c r="I15" s="447"/>
    </row>
    <row r="16" spans="1:9" ht="17.100000000000001" customHeight="1" x14ac:dyDescent="0.2">
      <c r="A16" s="447"/>
      <c r="B16" s="447"/>
      <c r="C16" s="447"/>
      <c r="D16" s="447"/>
      <c r="E16" s="447"/>
      <c r="F16" s="447"/>
      <c r="G16" s="447"/>
      <c r="H16" s="447"/>
      <c r="I16" s="447"/>
    </row>
    <row r="17" spans="1:9" ht="17.100000000000001" customHeight="1" x14ac:dyDescent="0.2">
      <c r="A17" s="447"/>
      <c r="B17" s="447"/>
      <c r="C17" s="447"/>
      <c r="D17" s="447"/>
      <c r="E17" s="447"/>
      <c r="F17" s="447"/>
      <c r="G17" s="447"/>
      <c r="H17" s="447"/>
      <c r="I17" s="447"/>
    </row>
    <row r="18" spans="1:9" ht="17.100000000000001" customHeight="1" x14ac:dyDescent="0.2">
      <c r="A18" s="447"/>
      <c r="B18" s="447"/>
      <c r="C18" s="447"/>
      <c r="D18" s="447"/>
      <c r="E18" s="447"/>
      <c r="F18" s="447"/>
      <c r="G18" s="447"/>
      <c r="H18" s="447"/>
      <c r="I18" s="447"/>
    </row>
    <row r="19" spans="1:9" ht="17.100000000000001" customHeight="1" x14ac:dyDescent="0.2">
      <c r="A19" s="447"/>
      <c r="B19" s="447"/>
      <c r="C19" s="447"/>
      <c r="D19" s="447"/>
      <c r="E19" s="447"/>
      <c r="F19" s="447"/>
      <c r="G19" s="447"/>
      <c r="H19" s="447"/>
      <c r="I19" s="447"/>
    </row>
    <row r="20" spans="1:9" ht="17.100000000000001" customHeight="1" x14ac:dyDescent="0.2">
      <c r="A20" s="447"/>
      <c r="B20" s="447"/>
      <c r="C20" s="447"/>
      <c r="D20" s="447"/>
      <c r="E20" s="447"/>
      <c r="F20" s="447"/>
      <c r="G20" s="447"/>
      <c r="H20" s="447"/>
      <c r="I20" s="447"/>
    </row>
    <row r="21" spans="1:9" ht="17.100000000000001" customHeight="1" x14ac:dyDescent="0.2">
      <c r="A21" s="447"/>
      <c r="B21" s="447"/>
      <c r="C21" s="447"/>
      <c r="D21" s="447"/>
      <c r="E21" s="447"/>
      <c r="F21" s="447"/>
      <c r="G21" s="447"/>
      <c r="H21" s="447"/>
      <c r="I21" s="447"/>
    </row>
    <row r="22" spans="1:9" ht="17.100000000000001" customHeight="1" x14ac:dyDescent="0.2">
      <c r="A22" s="447"/>
      <c r="B22" s="447"/>
      <c r="C22" s="447"/>
      <c r="D22" s="447"/>
      <c r="E22" s="447"/>
      <c r="F22" s="447"/>
      <c r="G22" s="447"/>
      <c r="H22" s="447"/>
      <c r="I22" s="447"/>
    </row>
    <row r="23" spans="1:9" ht="17.100000000000001" customHeight="1" x14ac:dyDescent="0.2">
      <c r="A23" s="447"/>
      <c r="B23" s="447"/>
      <c r="C23" s="447"/>
      <c r="D23" s="447"/>
      <c r="E23" s="447"/>
      <c r="F23" s="447"/>
      <c r="G23" s="447"/>
      <c r="H23" s="447"/>
      <c r="I23" s="447"/>
    </row>
    <row r="24" spans="1:9" ht="17.100000000000001" customHeight="1" x14ac:dyDescent="0.2">
      <c r="A24" s="447"/>
      <c r="B24" s="447"/>
      <c r="C24" s="447"/>
      <c r="D24" s="447"/>
      <c r="E24" s="447"/>
      <c r="F24" s="447"/>
      <c r="G24" s="447"/>
      <c r="H24" s="447"/>
      <c r="I24" s="447"/>
    </row>
    <row r="25" spans="1:9" ht="17.100000000000001" customHeight="1" x14ac:dyDescent="0.2">
      <c r="A25" s="447"/>
      <c r="B25" s="447"/>
      <c r="C25" s="447"/>
      <c r="D25" s="447"/>
      <c r="E25" s="447"/>
      <c r="F25" s="447"/>
      <c r="G25" s="447"/>
      <c r="H25" s="447"/>
      <c r="I25" s="447"/>
    </row>
    <row r="26" spans="1:9" ht="17.100000000000001" customHeight="1" x14ac:dyDescent="0.2">
      <c r="A26" s="447"/>
      <c r="B26" s="447"/>
      <c r="C26" s="447"/>
      <c r="D26" s="447"/>
      <c r="E26" s="447"/>
      <c r="F26" s="447"/>
      <c r="G26" s="447"/>
      <c r="H26" s="447"/>
      <c r="I26" s="447"/>
    </row>
    <row r="27" spans="1:9" ht="17.100000000000001" customHeight="1" x14ac:dyDescent="0.2">
      <c r="A27" s="447"/>
      <c r="B27" s="447"/>
      <c r="C27" s="447"/>
      <c r="D27" s="447"/>
      <c r="E27" s="447"/>
      <c r="F27" s="447"/>
      <c r="G27" s="447"/>
      <c r="H27" s="447"/>
      <c r="I27" s="447"/>
    </row>
    <row r="28" spans="1:9" ht="17.100000000000001" customHeight="1" x14ac:dyDescent="0.2">
      <c r="A28" s="447"/>
      <c r="B28" s="447"/>
      <c r="C28" s="447"/>
      <c r="D28" s="447"/>
      <c r="E28" s="447"/>
      <c r="F28" s="447"/>
      <c r="G28" s="447"/>
      <c r="H28" s="447"/>
      <c r="I28" s="447"/>
    </row>
    <row r="29" spans="1:9" ht="17.100000000000001" customHeight="1" x14ac:dyDescent="0.2">
      <c r="A29" s="447"/>
      <c r="B29" s="447"/>
      <c r="C29" s="447"/>
      <c r="D29" s="447"/>
      <c r="E29" s="447"/>
      <c r="F29" s="447"/>
      <c r="G29" s="447"/>
      <c r="H29" s="447"/>
      <c r="I29" s="447"/>
    </row>
    <row r="30" spans="1:9" ht="12.75" customHeight="1" x14ac:dyDescent="0.2">
      <c r="A30" s="447"/>
      <c r="B30" s="447"/>
      <c r="C30" s="447"/>
      <c r="D30" s="447"/>
      <c r="E30" s="447"/>
      <c r="F30" s="447"/>
      <c r="G30" s="447"/>
      <c r="H30" s="447"/>
      <c r="I30" s="447"/>
    </row>
    <row r="31" spans="1:9" ht="17.100000000000001" customHeight="1" x14ac:dyDescent="0.2">
      <c r="A31" s="447"/>
      <c r="B31" s="447"/>
      <c r="C31" s="447"/>
      <c r="D31" s="447"/>
      <c r="E31" s="447"/>
      <c r="F31" s="447"/>
      <c r="G31" s="447"/>
      <c r="H31" s="447"/>
      <c r="I31" s="447"/>
    </row>
    <row r="32" spans="1:9" ht="17.100000000000001" customHeight="1" x14ac:dyDescent="0.2">
      <c r="A32" s="447"/>
      <c r="B32" s="447"/>
      <c r="C32" s="447"/>
      <c r="D32" s="447"/>
      <c r="E32" s="447"/>
      <c r="F32" s="447"/>
      <c r="G32" s="447"/>
      <c r="H32" s="447"/>
      <c r="I32" s="447"/>
    </row>
    <row r="33" spans="1:9" ht="17.100000000000001" customHeight="1" x14ac:dyDescent="0.2">
      <c r="A33" s="447"/>
      <c r="B33" s="447"/>
      <c r="C33" s="447"/>
      <c r="D33" s="447"/>
      <c r="E33" s="447"/>
      <c r="F33" s="447"/>
      <c r="G33" s="447"/>
      <c r="H33" s="447"/>
      <c r="I33" s="447"/>
    </row>
    <row r="34" spans="1:9" ht="17.100000000000001" customHeight="1" x14ac:dyDescent="0.2">
      <c r="A34" s="447"/>
      <c r="B34" s="447"/>
      <c r="C34" s="447"/>
      <c r="D34" s="447"/>
      <c r="E34" s="447"/>
      <c r="F34" s="447"/>
      <c r="G34" s="447"/>
      <c r="H34" s="447"/>
      <c r="I34" s="447"/>
    </row>
    <row r="35" spans="1:9" ht="12.75" customHeight="1" x14ac:dyDescent="0.2">
      <c r="A35" s="447"/>
      <c r="B35" s="447"/>
      <c r="C35" s="447"/>
      <c r="D35" s="447"/>
      <c r="E35" s="447"/>
      <c r="F35" s="447"/>
      <c r="G35" s="447"/>
      <c r="H35" s="447"/>
      <c r="I35" s="447"/>
    </row>
    <row r="36" spans="1:9" ht="18" customHeight="1" x14ac:dyDescent="0.2">
      <c r="A36" s="447"/>
      <c r="B36" s="447"/>
      <c r="C36" s="447"/>
      <c r="D36" s="447"/>
      <c r="E36" s="447"/>
      <c r="F36" s="447"/>
      <c r="G36" s="447"/>
      <c r="H36" s="447"/>
      <c r="I36" s="447"/>
    </row>
    <row r="37" spans="1:9" ht="12.75" customHeight="1" x14ac:dyDescent="0.2">
      <c r="A37" s="447"/>
      <c r="B37" s="447"/>
      <c r="C37" s="447"/>
      <c r="D37" s="447"/>
      <c r="E37" s="447"/>
      <c r="F37" s="447"/>
      <c r="G37" s="447"/>
      <c r="H37" s="447"/>
      <c r="I37" s="447"/>
    </row>
    <row r="38" spans="1:9" ht="12.75" customHeight="1" x14ac:dyDescent="0.2">
      <c r="A38" s="447"/>
      <c r="B38" s="447"/>
      <c r="C38" s="447"/>
      <c r="D38" s="447"/>
      <c r="E38" s="447"/>
      <c r="F38" s="447"/>
      <c r="G38" s="447"/>
      <c r="H38" s="447"/>
      <c r="I38" s="447"/>
    </row>
    <row r="39" spans="1:9" ht="12.75" customHeight="1" x14ac:dyDescent="0.2">
      <c r="A39" s="447"/>
      <c r="B39" s="447"/>
      <c r="C39" s="447"/>
      <c r="D39" s="447"/>
      <c r="E39" s="447"/>
      <c r="F39" s="447"/>
      <c r="G39" s="447"/>
      <c r="H39" s="447"/>
      <c r="I39" s="447"/>
    </row>
    <row r="40" spans="1:9" ht="12.75" customHeight="1" x14ac:dyDescent="0.2">
      <c r="A40" s="447"/>
      <c r="B40" s="447"/>
      <c r="C40" s="447"/>
      <c r="D40" s="447"/>
      <c r="E40" s="447"/>
      <c r="F40" s="447"/>
      <c r="G40" s="447"/>
      <c r="H40" s="447"/>
      <c r="I40" s="447"/>
    </row>
    <row r="41" spans="1:9" ht="13.5" customHeight="1" x14ac:dyDescent="0.2">
      <c r="A41" s="447"/>
      <c r="B41" s="447"/>
      <c r="C41" s="447"/>
      <c r="D41" s="447"/>
      <c r="E41" s="447"/>
      <c r="F41" s="447"/>
      <c r="G41" s="447"/>
      <c r="H41" s="447"/>
      <c r="I41" s="447"/>
    </row>
    <row r="42" spans="1:9" ht="12" customHeight="1" x14ac:dyDescent="0.2">
      <c r="A42" s="447"/>
      <c r="B42" s="447"/>
      <c r="C42" s="447"/>
      <c r="D42" s="447"/>
      <c r="E42" s="447"/>
      <c r="F42" s="447"/>
      <c r="G42" s="447"/>
      <c r="H42" s="447"/>
      <c r="I42" s="447"/>
    </row>
    <row r="43" spans="1:9" ht="12" customHeight="1" x14ac:dyDescent="0.2">
      <c r="A43" s="447"/>
      <c r="B43" s="447"/>
      <c r="C43" s="447"/>
      <c r="D43" s="447"/>
      <c r="E43" s="447"/>
      <c r="F43" s="447"/>
      <c r="G43" s="447"/>
      <c r="H43" s="447"/>
      <c r="I43" s="447"/>
    </row>
    <row r="44" spans="1:9" ht="12" customHeight="1" x14ac:dyDescent="0.2">
      <c r="A44" s="447"/>
      <c r="B44" s="447"/>
      <c r="C44" s="447"/>
      <c r="D44" s="447"/>
      <c r="E44" s="447"/>
      <c r="F44" s="447"/>
      <c r="G44" s="447"/>
      <c r="H44" s="447"/>
      <c r="I44" s="447"/>
    </row>
    <row r="45" spans="1:9" ht="12" customHeight="1" x14ac:dyDescent="0.2">
      <c r="A45" s="447"/>
      <c r="B45" s="447"/>
      <c r="C45" s="447"/>
      <c r="D45" s="447"/>
      <c r="E45" s="447"/>
      <c r="F45" s="447"/>
      <c r="G45" s="447"/>
      <c r="H45" s="447"/>
      <c r="I45" s="447"/>
    </row>
    <row r="46" spans="1:9" ht="12" customHeight="1" x14ac:dyDescent="0.2">
      <c r="A46" s="447"/>
      <c r="B46" s="447"/>
      <c r="C46" s="447"/>
      <c r="D46" s="447"/>
      <c r="E46" s="447"/>
      <c r="F46" s="447"/>
      <c r="G46" s="447"/>
      <c r="H46" s="447"/>
      <c r="I46" s="447"/>
    </row>
    <row r="47" spans="1:9" ht="12" customHeight="1" x14ac:dyDescent="0.2">
      <c r="A47" s="447"/>
      <c r="B47" s="447"/>
      <c r="C47" s="447"/>
      <c r="D47" s="447"/>
      <c r="E47" s="447"/>
      <c r="F47" s="447"/>
      <c r="G47" s="447"/>
      <c r="H47" s="447"/>
      <c r="I47" s="447"/>
    </row>
    <row r="48" spans="1:9" ht="12" customHeight="1" x14ac:dyDescent="0.2">
      <c r="A48" s="447"/>
      <c r="B48" s="447"/>
      <c r="C48" s="447"/>
      <c r="D48" s="447"/>
      <c r="E48" s="447"/>
      <c r="F48" s="447"/>
      <c r="G48" s="447"/>
      <c r="H48" s="447"/>
      <c r="I48" s="447"/>
    </row>
  </sheetData>
  <mergeCells count="1">
    <mergeCell ref="A3:I48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>
    <oddFooter>&amp;C&amp;"Calibri,Obyčejné"&amp;9&amp;P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N46"/>
  <sheetViews>
    <sheetView showGridLines="0" zoomScaleNormal="100" zoomScaleSheetLayoutView="100" workbookViewId="0"/>
  </sheetViews>
  <sheetFormatPr defaultColWidth="9.140625" defaultRowHeight="12" x14ac:dyDescent="0.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4" ht="18.75" x14ac:dyDescent="0.3">
      <c r="A1" s="130" t="s">
        <v>315</v>
      </c>
      <c r="N1" s="129" t="str">
        <f>Titulní!A35</f>
        <v>II. čtvrtletí 2021</v>
      </c>
    </row>
    <row r="2" spans="1:14" s="51" customFormat="1" ht="18.75" x14ac:dyDescent="0.3">
      <c r="A2" s="131" t="s">
        <v>316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</row>
    <row r="3" spans="1:14" ht="6" customHeight="1" x14ac:dyDescent="0.2">
      <c r="A3" s="6"/>
      <c r="B3" s="6"/>
      <c r="C3" s="6"/>
      <c r="D3" s="6"/>
      <c r="E3" s="6"/>
      <c r="F3" s="6"/>
      <c r="G3" s="6"/>
      <c r="H3" s="58"/>
      <c r="I3" s="58"/>
      <c r="J3" s="58"/>
      <c r="K3" s="58"/>
      <c r="L3" s="58"/>
      <c r="M3" s="58"/>
      <c r="N3" s="6"/>
    </row>
    <row r="4" spans="1:14" x14ac:dyDescent="0.2">
      <c r="A4" s="455"/>
      <c r="B4" s="457" t="s">
        <v>189</v>
      </c>
      <c r="C4" s="458"/>
      <c r="D4" s="459"/>
      <c r="E4" s="457" t="s">
        <v>191</v>
      </c>
      <c r="F4" s="458"/>
      <c r="G4" s="459"/>
      <c r="H4" s="457" t="s">
        <v>192</v>
      </c>
      <c r="I4" s="458"/>
      <c r="J4" s="459"/>
      <c r="K4" s="457" t="s">
        <v>193</v>
      </c>
      <c r="L4" s="458"/>
      <c r="M4" s="459"/>
      <c r="N4" s="463" t="s">
        <v>53</v>
      </c>
    </row>
    <row r="5" spans="1:14" x14ac:dyDescent="0.2">
      <c r="A5" s="456"/>
      <c r="B5" s="134" t="s">
        <v>60</v>
      </c>
      <c r="C5" s="135" t="s">
        <v>61</v>
      </c>
      <c r="D5" s="136" t="s">
        <v>62</v>
      </c>
      <c r="E5" s="134" t="s">
        <v>63</v>
      </c>
      <c r="F5" s="135" t="s">
        <v>64</v>
      </c>
      <c r="G5" s="136" t="s">
        <v>65</v>
      </c>
      <c r="H5" s="134" t="s">
        <v>66</v>
      </c>
      <c r="I5" s="135" t="s">
        <v>67</v>
      </c>
      <c r="J5" s="136" t="s">
        <v>68</v>
      </c>
      <c r="K5" s="134" t="s">
        <v>69</v>
      </c>
      <c r="L5" s="135" t="s">
        <v>70</v>
      </c>
      <c r="M5" s="136" t="s">
        <v>71</v>
      </c>
      <c r="N5" s="464"/>
    </row>
    <row r="6" spans="1:14" s="36" customFormat="1" ht="14.25" customHeight="1" x14ac:dyDescent="0.2">
      <c r="A6" s="450" t="s">
        <v>19</v>
      </c>
      <c r="B6" s="452">
        <f>SUM(B7:D7)</f>
        <v>22983.121881000003</v>
      </c>
      <c r="C6" s="453"/>
      <c r="D6" s="454"/>
      <c r="E6" s="452">
        <f>SUM(E7:G7)</f>
        <v>18260.096274999996</v>
      </c>
      <c r="F6" s="453"/>
      <c r="G6" s="454"/>
      <c r="H6" s="460">
        <f>SUM(H7:J7)</f>
        <v>0</v>
      </c>
      <c r="I6" s="461"/>
      <c r="J6" s="462"/>
      <c r="K6" s="460">
        <f>SUM(K7:M7)</f>
        <v>0</v>
      </c>
      <c r="L6" s="461"/>
      <c r="M6" s="462"/>
      <c r="N6" s="465">
        <f>SUM(N8:N15)</f>
        <v>41243.218156000003</v>
      </c>
    </row>
    <row r="7" spans="1:14" s="36" customFormat="1" ht="14.25" customHeight="1" x14ac:dyDescent="0.2">
      <c r="A7" s="451"/>
      <c r="B7" s="257">
        <f t="shared" ref="B7:M7" si="0">SUM(B8:B15)</f>
        <v>8249.0486650000003</v>
      </c>
      <c r="C7" s="258">
        <f t="shared" si="0"/>
        <v>7240.1828060000016</v>
      </c>
      <c r="D7" s="259">
        <f t="shared" si="0"/>
        <v>7493.89041</v>
      </c>
      <c r="E7" s="257">
        <f t="shared" si="0"/>
        <v>6441.0940540000001</v>
      </c>
      <c r="F7" s="258">
        <f t="shared" si="0"/>
        <v>5857.6366019999978</v>
      </c>
      <c r="G7" s="259">
        <f t="shared" si="0"/>
        <v>5961.3656190000002</v>
      </c>
      <c r="H7" s="375">
        <f t="shared" si="0"/>
        <v>0</v>
      </c>
      <c r="I7" s="376">
        <f t="shared" si="0"/>
        <v>0</v>
      </c>
      <c r="J7" s="377">
        <f t="shared" si="0"/>
        <v>0</v>
      </c>
      <c r="K7" s="375">
        <f t="shared" si="0"/>
        <v>0</v>
      </c>
      <c r="L7" s="376">
        <f t="shared" si="0"/>
        <v>0</v>
      </c>
      <c r="M7" s="377">
        <f t="shared" si="0"/>
        <v>0</v>
      </c>
      <c r="N7" s="466"/>
    </row>
    <row r="8" spans="1:14" x14ac:dyDescent="0.2">
      <c r="A8" s="133" t="s">
        <v>0</v>
      </c>
      <c r="B8" s="137">
        <v>2740.0032099999999</v>
      </c>
      <c r="C8" s="138">
        <v>2466.9492500000001</v>
      </c>
      <c r="D8" s="139">
        <v>2595.8272900000002</v>
      </c>
      <c r="E8" s="137">
        <v>2122.4468700000002</v>
      </c>
      <c r="F8" s="138">
        <v>2428.0895699999996</v>
      </c>
      <c r="G8" s="139">
        <v>2405.6819100000002</v>
      </c>
      <c r="H8" s="369">
        <v>0</v>
      </c>
      <c r="I8" s="370">
        <v>0</v>
      </c>
      <c r="J8" s="371">
        <v>0</v>
      </c>
      <c r="K8" s="369">
        <v>0</v>
      </c>
      <c r="L8" s="370">
        <v>0</v>
      </c>
      <c r="M8" s="371">
        <v>0</v>
      </c>
      <c r="N8" s="260">
        <f t="shared" ref="N8:N15" si="1">SUM(B8:M8)</f>
        <v>14758.998100000001</v>
      </c>
    </row>
    <row r="9" spans="1:14" ht="12.75" customHeight="1" x14ac:dyDescent="0.2">
      <c r="A9" s="133" t="s">
        <v>15</v>
      </c>
      <c r="B9" s="140">
        <v>4142.273733</v>
      </c>
      <c r="C9" s="141">
        <v>3390.9286700000011</v>
      </c>
      <c r="D9" s="142">
        <v>3306.1972490000003</v>
      </c>
      <c r="E9" s="140">
        <v>2786.7932920000012</v>
      </c>
      <c r="F9" s="141">
        <v>2204.6285279999993</v>
      </c>
      <c r="G9" s="142">
        <v>2225.2548899999997</v>
      </c>
      <c r="H9" s="372">
        <v>0</v>
      </c>
      <c r="I9" s="373">
        <v>0</v>
      </c>
      <c r="J9" s="374">
        <v>0</v>
      </c>
      <c r="K9" s="372">
        <v>0</v>
      </c>
      <c r="L9" s="373">
        <v>0</v>
      </c>
      <c r="M9" s="374">
        <v>0</v>
      </c>
      <c r="N9" s="260">
        <f t="shared" si="1"/>
        <v>18056.076362</v>
      </c>
    </row>
    <row r="10" spans="1:14" x14ac:dyDescent="0.2">
      <c r="A10" s="133" t="s">
        <v>16</v>
      </c>
      <c r="B10" s="140">
        <v>585.33216000000004</v>
      </c>
      <c r="C10" s="141">
        <v>516.67357000000004</v>
      </c>
      <c r="D10" s="142">
        <v>648.82239000000004</v>
      </c>
      <c r="E10" s="140">
        <v>617.96953000000008</v>
      </c>
      <c r="F10" s="141">
        <v>250.16167999999999</v>
      </c>
      <c r="G10" s="142">
        <v>491.72260999999997</v>
      </c>
      <c r="H10" s="372">
        <v>0</v>
      </c>
      <c r="I10" s="373">
        <v>0</v>
      </c>
      <c r="J10" s="374">
        <v>0</v>
      </c>
      <c r="K10" s="372">
        <v>0</v>
      </c>
      <c r="L10" s="373">
        <v>0</v>
      </c>
      <c r="M10" s="374">
        <v>0</v>
      </c>
      <c r="N10" s="260">
        <f t="shared" si="1"/>
        <v>3110.6819400000004</v>
      </c>
    </row>
    <row r="11" spans="1:14" ht="12.75" customHeight="1" x14ac:dyDescent="0.2">
      <c r="A11" s="133" t="s">
        <v>17</v>
      </c>
      <c r="B11" s="140">
        <v>375.13410500000032</v>
      </c>
      <c r="C11" s="141">
        <v>335.36346100000014</v>
      </c>
      <c r="D11" s="142">
        <v>363.24395000000078</v>
      </c>
      <c r="E11" s="140">
        <v>333.11750599999982</v>
      </c>
      <c r="F11" s="141">
        <v>312.49295899999902</v>
      </c>
      <c r="G11" s="142">
        <v>274.98026000000016</v>
      </c>
      <c r="H11" s="372">
        <v>0</v>
      </c>
      <c r="I11" s="373">
        <v>0</v>
      </c>
      <c r="J11" s="374">
        <v>0</v>
      </c>
      <c r="K11" s="372">
        <v>0</v>
      </c>
      <c r="L11" s="373">
        <v>0</v>
      </c>
      <c r="M11" s="374">
        <v>0</v>
      </c>
      <c r="N11" s="260">
        <f t="shared" si="1"/>
        <v>1994.3322410000001</v>
      </c>
    </row>
    <row r="12" spans="1:14" ht="12.75" customHeight="1" x14ac:dyDescent="0.2">
      <c r="A12" s="133" t="s">
        <v>3</v>
      </c>
      <c r="B12" s="140">
        <v>189.61859400000003</v>
      </c>
      <c r="C12" s="141">
        <v>292.29570299999989</v>
      </c>
      <c r="D12" s="142">
        <v>245.58812199999988</v>
      </c>
      <c r="E12" s="140">
        <v>185.12816999999998</v>
      </c>
      <c r="F12" s="141">
        <v>261.56577000000004</v>
      </c>
      <c r="G12" s="142">
        <v>171.57146999999998</v>
      </c>
      <c r="H12" s="372">
        <v>0</v>
      </c>
      <c r="I12" s="373">
        <v>0</v>
      </c>
      <c r="J12" s="374">
        <v>0</v>
      </c>
      <c r="K12" s="372">
        <v>0</v>
      </c>
      <c r="L12" s="373">
        <v>0</v>
      </c>
      <c r="M12" s="374">
        <v>0</v>
      </c>
      <c r="N12" s="260">
        <f t="shared" si="1"/>
        <v>1345.7678289999999</v>
      </c>
    </row>
    <row r="13" spans="1:14" ht="12.75" customHeight="1" x14ac:dyDescent="0.2">
      <c r="A13" s="133" t="s">
        <v>18</v>
      </c>
      <c r="B13" s="140">
        <v>118.53997</v>
      </c>
      <c r="C13" s="141">
        <v>107.600566</v>
      </c>
      <c r="D13" s="142">
        <v>93.230910000000009</v>
      </c>
      <c r="E13" s="140">
        <v>102.18486999999999</v>
      </c>
      <c r="F13" s="141">
        <v>77.252239999999986</v>
      </c>
      <c r="G13" s="142">
        <v>49.710487000000001</v>
      </c>
      <c r="H13" s="372">
        <v>0</v>
      </c>
      <c r="I13" s="373">
        <v>0</v>
      </c>
      <c r="J13" s="374">
        <v>0</v>
      </c>
      <c r="K13" s="372">
        <v>0</v>
      </c>
      <c r="L13" s="373">
        <v>0</v>
      </c>
      <c r="M13" s="374">
        <v>0</v>
      </c>
      <c r="N13" s="260">
        <f t="shared" si="1"/>
        <v>548.51904300000001</v>
      </c>
    </row>
    <row r="14" spans="1:14" ht="12.75" customHeight="1" x14ac:dyDescent="0.2">
      <c r="A14" s="133" t="s">
        <v>1</v>
      </c>
      <c r="B14" s="140">
        <v>54.126033000000049</v>
      </c>
      <c r="C14" s="141">
        <v>44.859880999999966</v>
      </c>
      <c r="D14" s="142">
        <v>55.436106999999936</v>
      </c>
      <c r="E14" s="140">
        <v>58.313711000000005</v>
      </c>
      <c r="F14" s="141">
        <v>72.582606999999911</v>
      </c>
      <c r="G14" s="142">
        <v>23.755353999999979</v>
      </c>
      <c r="H14" s="372">
        <v>0</v>
      </c>
      <c r="I14" s="373">
        <v>0</v>
      </c>
      <c r="J14" s="374">
        <v>0</v>
      </c>
      <c r="K14" s="372">
        <v>0</v>
      </c>
      <c r="L14" s="373">
        <v>0</v>
      </c>
      <c r="M14" s="374">
        <v>0</v>
      </c>
      <c r="N14" s="260">
        <f t="shared" si="1"/>
        <v>309.07369299999982</v>
      </c>
    </row>
    <row r="15" spans="1:14" ht="12.75" customHeight="1" x14ac:dyDescent="0.2">
      <c r="A15" s="133" t="s">
        <v>2</v>
      </c>
      <c r="B15" s="137">
        <v>44.020860000000297</v>
      </c>
      <c r="C15" s="138">
        <v>85.511705000000703</v>
      </c>
      <c r="D15" s="139">
        <v>185.54439199999916</v>
      </c>
      <c r="E15" s="137">
        <v>235.14010499999887</v>
      </c>
      <c r="F15" s="138">
        <v>250.86324799999886</v>
      </c>
      <c r="G15" s="139">
        <v>318.68863800000031</v>
      </c>
      <c r="H15" s="369">
        <v>0</v>
      </c>
      <c r="I15" s="370">
        <v>0</v>
      </c>
      <c r="J15" s="371">
        <v>0</v>
      </c>
      <c r="K15" s="369">
        <v>0</v>
      </c>
      <c r="L15" s="370">
        <v>0</v>
      </c>
      <c r="M15" s="371">
        <v>0</v>
      </c>
      <c r="N15" s="260">
        <f t="shared" si="1"/>
        <v>1119.7689479999981</v>
      </c>
    </row>
    <row r="16" spans="1:14" ht="12.75" customHeight="1" x14ac:dyDescent="0.2">
      <c r="A16" s="450" t="s">
        <v>205</v>
      </c>
      <c r="B16" s="452">
        <f>SUM(B17:D17)</f>
        <v>1447.099283</v>
      </c>
      <c r="C16" s="453"/>
      <c r="D16" s="454"/>
      <c r="E16" s="452">
        <f>SUM(E17:G17)</f>
        <v>1181.2625669999998</v>
      </c>
      <c r="F16" s="453"/>
      <c r="G16" s="454"/>
      <c r="H16" s="460">
        <f>SUM(H17:J17)</f>
        <v>0</v>
      </c>
      <c r="I16" s="461"/>
      <c r="J16" s="462"/>
      <c r="K16" s="460">
        <f>SUM(K17:M17)</f>
        <v>0</v>
      </c>
      <c r="L16" s="461"/>
      <c r="M16" s="462"/>
      <c r="N16" s="465">
        <f>SUM(N18:N25)</f>
        <v>2628.3618499999993</v>
      </c>
    </row>
    <row r="17" spans="1:14" s="36" customFormat="1" ht="12.75" customHeight="1" x14ac:dyDescent="0.2">
      <c r="A17" s="467"/>
      <c r="B17" s="257">
        <f t="shared" ref="B17:M17" si="2">SUM(B18:B25)</f>
        <v>520.434575</v>
      </c>
      <c r="C17" s="258">
        <f t="shared" si="2"/>
        <v>459.22190799999993</v>
      </c>
      <c r="D17" s="259">
        <f t="shared" si="2"/>
        <v>467.44279999999992</v>
      </c>
      <c r="E17" s="257">
        <f t="shared" si="2"/>
        <v>405.26308899999992</v>
      </c>
      <c r="F17" s="258">
        <f t="shared" si="2"/>
        <v>380.60546199999999</v>
      </c>
      <c r="G17" s="259">
        <f t="shared" si="2"/>
        <v>395.39401599999991</v>
      </c>
      <c r="H17" s="375">
        <f t="shared" si="2"/>
        <v>0</v>
      </c>
      <c r="I17" s="376">
        <f t="shared" si="2"/>
        <v>0</v>
      </c>
      <c r="J17" s="377">
        <f t="shared" si="2"/>
        <v>0</v>
      </c>
      <c r="K17" s="375">
        <f t="shared" si="2"/>
        <v>0</v>
      </c>
      <c r="L17" s="376">
        <f t="shared" si="2"/>
        <v>0</v>
      </c>
      <c r="M17" s="377">
        <f t="shared" si="2"/>
        <v>0</v>
      </c>
      <c r="N17" s="466"/>
    </row>
    <row r="18" spans="1:14" ht="12.75" customHeight="1" x14ac:dyDescent="0.2">
      <c r="A18" s="133" t="s">
        <v>0</v>
      </c>
      <c r="B18" s="137">
        <v>143.08420000000001</v>
      </c>
      <c r="C18" s="138">
        <v>131.05805000000001</v>
      </c>
      <c r="D18" s="139">
        <v>138.96370999999999</v>
      </c>
      <c r="E18" s="137">
        <v>118.92873000000002</v>
      </c>
      <c r="F18" s="138">
        <v>139.01085</v>
      </c>
      <c r="G18" s="139">
        <v>135.18778</v>
      </c>
      <c r="H18" s="369">
        <v>0</v>
      </c>
      <c r="I18" s="370">
        <v>0</v>
      </c>
      <c r="J18" s="371">
        <v>0</v>
      </c>
      <c r="K18" s="369">
        <v>0</v>
      </c>
      <c r="L18" s="370">
        <v>0</v>
      </c>
      <c r="M18" s="371">
        <v>0</v>
      </c>
      <c r="N18" s="260">
        <f t="shared" ref="N18:N25" si="3">SUM(B18:M18)</f>
        <v>806.23331999999994</v>
      </c>
    </row>
    <row r="19" spans="1:14" ht="12.75" customHeight="1" x14ac:dyDescent="0.2">
      <c r="A19" s="133" t="s">
        <v>15</v>
      </c>
      <c r="B19" s="140">
        <v>344.33298900000011</v>
      </c>
      <c r="C19" s="141">
        <v>297.02016400000002</v>
      </c>
      <c r="D19" s="142">
        <v>293.10017900000003</v>
      </c>
      <c r="E19" s="140">
        <v>252.46616099999994</v>
      </c>
      <c r="F19" s="141">
        <v>211.00825600000002</v>
      </c>
      <c r="G19" s="142">
        <v>227.84950499999999</v>
      </c>
      <c r="H19" s="372">
        <v>0</v>
      </c>
      <c r="I19" s="373">
        <v>0</v>
      </c>
      <c r="J19" s="374">
        <v>0</v>
      </c>
      <c r="K19" s="372">
        <v>0</v>
      </c>
      <c r="L19" s="373">
        <v>0</v>
      </c>
      <c r="M19" s="374">
        <v>0</v>
      </c>
      <c r="N19" s="260">
        <f t="shared" si="3"/>
        <v>1625.7772540000001</v>
      </c>
    </row>
    <row r="20" spans="1:14" ht="12.75" customHeight="1" x14ac:dyDescent="0.2">
      <c r="A20" s="133" t="s">
        <v>16</v>
      </c>
      <c r="B20" s="140">
        <v>8.797841</v>
      </c>
      <c r="C20" s="141">
        <v>8.1545090000000009</v>
      </c>
      <c r="D20" s="142">
        <v>10.241724000000001</v>
      </c>
      <c r="E20" s="140">
        <v>9.6209389999999999</v>
      </c>
      <c r="F20" s="141">
        <v>6.0568230000000005</v>
      </c>
      <c r="G20" s="142">
        <v>9.2542729999999995</v>
      </c>
      <c r="H20" s="372">
        <v>0</v>
      </c>
      <c r="I20" s="373">
        <v>0</v>
      </c>
      <c r="J20" s="374">
        <v>0</v>
      </c>
      <c r="K20" s="372">
        <v>0</v>
      </c>
      <c r="L20" s="373">
        <v>0</v>
      </c>
      <c r="M20" s="374">
        <v>0</v>
      </c>
      <c r="N20" s="260">
        <f t="shared" si="3"/>
        <v>52.126109000000007</v>
      </c>
    </row>
    <row r="21" spans="1:14" ht="12.75" customHeight="1" x14ac:dyDescent="0.2">
      <c r="A21" s="133" t="s">
        <v>17</v>
      </c>
      <c r="B21" s="140">
        <v>19.530915999999916</v>
      </c>
      <c r="C21" s="141">
        <v>17.843540999999963</v>
      </c>
      <c r="D21" s="142">
        <v>19.638223999999973</v>
      </c>
      <c r="E21" s="140">
        <v>18.911017999999959</v>
      </c>
      <c r="F21" s="141">
        <v>18.898628999999911</v>
      </c>
      <c r="G21" s="142">
        <v>18.491881999999926</v>
      </c>
      <c r="H21" s="372">
        <v>0</v>
      </c>
      <c r="I21" s="373">
        <v>0</v>
      </c>
      <c r="J21" s="374">
        <v>0</v>
      </c>
      <c r="K21" s="372">
        <v>0</v>
      </c>
      <c r="L21" s="373">
        <v>0</v>
      </c>
      <c r="M21" s="374">
        <v>0</v>
      </c>
      <c r="N21" s="260">
        <f t="shared" si="3"/>
        <v>113.31420999999966</v>
      </c>
    </row>
    <row r="22" spans="1:14" ht="12.75" customHeight="1" x14ac:dyDescent="0.2">
      <c r="A22" s="133" t="s">
        <v>3</v>
      </c>
      <c r="B22" s="140">
        <v>1.6100189999999963</v>
      </c>
      <c r="C22" s="141">
        <v>2.1224029999999967</v>
      </c>
      <c r="D22" s="142">
        <v>1.9617559999999949</v>
      </c>
      <c r="E22" s="140">
        <v>1.5713349999999959</v>
      </c>
      <c r="F22" s="141">
        <v>1.9360779999999971</v>
      </c>
      <c r="G22" s="142">
        <v>1.3601859999999979</v>
      </c>
      <c r="H22" s="372">
        <v>0</v>
      </c>
      <c r="I22" s="373">
        <v>0</v>
      </c>
      <c r="J22" s="374">
        <v>0</v>
      </c>
      <c r="K22" s="372">
        <v>0</v>
      </c>
      <c r="L22" s="373">
        <v>0</v>
      </c>
      <c r="M22" s="374">
        <v>0</v>
      </c>
      <c r="N22" s="260">
        <f t="shared" si="3"/>
        <v>10.561776999999978</v>
      </c>
    </row>
    <row r="23" spans="1:14" ht="12.75" customHeight="1" x14ac:dyDescent="0.2">
      <c r="A23" s="133" t="s">
        <v>18</v>
      </c>
      <c r="B23" s="140">
        <v>1.5622400000000001</v>
      </c>
      <c r="C23" s="141">
        <v>1.4921300000000002</v>
      </c>
      <c r="D23" s="142">
        <v>1.2663599999999999</v>
      </c>
      <c r="E23" s="140">
        <v>1.3570199999999999</v>
      </c>
      <c r="F23" s="141">
        <v>1.00871</v>
      </c>
      <c r="G23" s="142">
        <v>0.57984999999999987</v>
      </c>
      <c r="H23" s="372">
        <v>0</v>
      </c>
      <c r="I23" s="373">
        <v>0</v>
      </c>
      <c r="J23" s="374">
        <v>0</v>
      </c>
      <c r="K23" s="372">
        <v>0</v>
      </c>
      <c r="L23" s="373">
        <v>0</v>
      </c>
      <c r="M23" s="374">
        <v>0</v>
      </c>
      <c r="N23" s="260">
        <f t="shared" si="3"/>
        <v>7.2663099999999989</v>
      </c>
    </row>
    <row r="24" spans="1:14" ht="12.75" customHeight="1" x14ac:dyDescent="0.2">
      <c r="A24" s="133" t="s">
        <v>1</v>
      </c>
      <c r="B24" s="140">
        <v>0.71077899999999961</v>
      </c>
      <c r="C24" s="141">
        <v>0.56262000000000001</v>
      </c>
      <c r="D24" s="142">
        <v>0.71686500000000009</v>
      </c>
      <c r="E24" s="140">
        <v>0.6094179999999999</v>
      </c>
      <c r="F24" s="141">
        <v>0.79802100000000009</v>
      </c>
      <c r="G24" s="142">
        <v>0.34301800000000021</v>
      </c>
      <c r="H24" s="372">
        <v>0</v>
      </c>
      <c r="I24" s="373">
        <v>0</v>
      </c>
      <c r="J24" s="374">
        <v>0</v>
      </c>
      <c r="K24" s="372">
        <v>0</v>
      </c>
      <c r="L24" s="373">
        <v>0</v>
      </c>
      <c r="M24" s="374">
        <v>0</v>
      </c>
      <c r="N24" s="260">
        <f t="shared" si="3"/>
        <v>3.7407210000000002</v>
      </c>
    </row>
    <row r="25" spans="1:14" ht="12.75" customHeight="1" x14ac:dyDescent="0.2">
      <c r="A25" s="133" t="s">
        <v>2</v>
      </c>
      <c r="B25" s="137">
        <v>0.80559099999999673</v>
      </c>
      <c r="C25" s="138">
        <v>0.9684909999999971</v>
      </c>
      <c r="D25" s="139">
        <v>1.5539819999999898</v>
      </c>
      <c r="E25" s="137">
        <v>1.7984679999999913</v>
      </c>
      <c r="F25" s="138">
        <v>1.8880949999999932</v>
      </c>
      <c r="G25" s="139">
        <v>2.3275220000000072</v>
      </c>
      <c r="H25" s="369">
        <v>0</v>
      </c>
      <c r="I25" s="370">
        <v>0</v>
      </c>
      <c r="J25" s="371">
        <v>0</v>
      </c>
      <c r="K25" s="369">
        <v>0</v>
      </c>
      <c r="L25" s="370">
        <v>0</v>
      </c>
      <c r="M25" s="371">
        <v>0</v>
      </c>
      <c r="N25" s="260">
        <f t="shared" si="3"/>
        <v>9.3421489999999743</v>
      </c>
    </row>
    <row r="26" spans="1:14" ht="12.75" customHeight="1" x14ac:dyDescent="0.2">
      <c r="A26" s="450" t="s">
        <v>206</v>
      </c>
      <c r="B26" s="452">
        <f>SUM(B27:D27)</f>
        <v>346.89813799999996</v>
      </c>
      <c r="C26" s="453"/>
      <c r="D26" s="454"/>
      <c r="E26" s="452">
        <f>SUM(E27:G27)</f>
        <v>224.71970899999997</v>
      </c>
      <c r="F26" s="453"/>
      <c r="G26" s="454"/>
      <c r="H26" s="460">
        <f>SUM(H27:J27)</f>
        <v>0</v>
      </c>
      <c r="I26" s="461"/>
      <c r="J26" s="462"/>
      <c r="K26" s="460">
        <f>SUM(K27:M27)</f>
        <v>0</v>
      </c>
      <c r="L26" s="461"/>
      <c r="M26" s="462"/>
      <c r="N26" s="465">
        <f>SUM(N28:N31)</f>
        <v>571.61784699999998</v>
      </c>
    </row>
    <row r="27" spans="1:14" s="36" customFormat="1" ht="13.5" customHeight="1" x14ac:dyDescent="0.2">
      <c r="A27" s="467"/>
      <c r="B27" s="257">
        <f t="shared" ref="B27:M27" si="4">SUM(B28:B31)</f>
        <v>122.26736499999998</v>
      </c>
      <c r="C27" s="258">
        <f t="shared" si="4"/>
        <v>112.16379899999997</v>
      </c>
      <c r="D27" s="259">
        <f t="shared" si="4"/>
        <v>112.46697399999998</v>
      </c>
      <c r="E27" s="257">
        <f t="shared" si="4"/>
        <v>94.925636999999981</v>
      </c>
      <c r="F27" s="258">
        <f t="shared" si="4"/>
        <v>77.545403999999991</v>
      </c>
      <c r="G27" s="259">
        <f t="shared" si="4"/>
        <v>52.248668000000002</v>
      </c>
      <c r="H27" s="375">
        <f t="shared" si="4"/>
        <v>0</v>
      </c>
      <c r="I27" s="376">
        <f t="shared" si="4"/>
        <v>0</v>
      </c>
      <c r="J27" s="377">
        <f t="shared" si="4"/>
        <v>0</v>
      </c>
      <c r="K27" s="375">
        <f t="shared" si="4"/>
        <v>0</v>
      </c>
      <c r="L27" s="376">
        <f t="shared" si="4"/>
        <v>0</v>
      </c>
      <c r="M27" s="377">
        <f t="shared" si="4"/>
        <v>0</v>
      </c>
      <c r="N27" s="466"/>
    </row>
    <row r="28" spans="1:14" ht="12" customHeight="1" x14ac:dyDescent="0.2">
      <c r="A28" s="133" t="s">
        <v>0</v>
      </c>
      <c r="B28" s="137">
        <v>0.48179999999999995</v>
      </c>
      <c r="C28" s="138">
        <v>0.41158</v>
      </c>
      <c r="D28" s="139">
        <v>0.48401</v>
      </c>
      <c r="E28" s="137">
        <v>0.38263999999999998</v>
      </c>
      <c r="F28" s="138">
        <v>0.34882000000000002</v>
      </c>
      <c r="G28" s="139">
        <v>0.11695000000000001</v>
      </c>
      <c r="H28" s="369">
        <v>0</v>
      </c>
      <c r="I28" s="370">
        <v>0</v>
      </c>
      <c r="J28" s="371">
        <v>0</v>
      </c>
      <c r="K28" s="369">
        <v>0</v>
      </c>
      <c r="L28" s="370">
        <v>0</v>
      </c>
      <c r="M28" s="371">
        <v>0</v>
      </c>
      <c r="N28" s="260">
        <f>SUM(B28:M28)</f>
        <v>2.2258</v>
      </c>
    </row>
    <row r="29" spans="1:14" ht="12.75" customHeight="1" x14ac:dyDescent="0.2">
      <c r="A29" s="133" t="s">
        <v>15</v>
      </c>
      <c r="B29" s="140">
        <v>116.64026099999998</v>
      </c>
      <c r="C29" s="141">
        <v>107.24718099999997</v>
      </c>
      <c r="D29" s="142">
        <v>107.19407199999998</v>
      </c>
      <c r="E29" s="140">
        <v>90.025518999999974</v>
      </c>
      <c r="F29" s="141">
        <v>73.875406999999996</v>
      </c>
      <c r="G29" s="142">
        <v>49.535493000000002</v>
      </c>
      <c r="H29" s="372">
        <v>0</v>
      </c>
      <c r="I29" s="373">
        <v>0</v>
      </c>
      <c r="J29" s="374">
        <v>0</v>
      </c>
      <c r="K29" s="372">
        <v>0</v>
      </c>
      <c r="L29" s="373">
        <v>0</v>
      </c>
      <c r="M29" s="374">
        <v>0</v>
      </c>
      <c r="N29" s="260">
        <f>SUM(B29:M29)</f>
        <v>544.51793299999997</v>
      </c>
    </row>
    <row r="30" spans="1:14" ht="12.75" customHeight="1" x14ac:dyDescent="0.2">
      <c r="A30" s="133" t="s">
        <v>16</v>
      </c>
      <c r="B30" s="140">
        <v>1.0652519999999999</v>
      </c>
      <c r="C30" s="141">
        <v>1.0492110000000001</v>
      </c>
      <c r="D30" s="142">
        <v>1.014311</v>
      </c>
      <c r="E30" s="140">
        <v>0.71283200000000002</v>
      </c>
      <c r="F30" s="141">
        <v>0.13908999999999999</v>
      </c>
      <c r="G30" s="142">
        <v>0</v>
      </c>
      <c r="H30" s="372">
        <v>0</v>
      </c>
      <c r="I30" s="373">
        <v>0</v>
      </c>
      <c r="J30" s="374">
        <v>0</v>
      </c>
      <c r="K30" s="372">
        <v>0</v>
      </c>
      <c r="L30" s="373">
        <v>0</v>
      </c>
      <c r="M30" s="374">
        <v>0</v>
      </c>
      <c r="N30" s="260">
        <f>SUM(B30:M30)</f>
        <v>3.980696</v>
      </c>
    </row>
    <row r="31" spans="1:14" ht="12" customHeight="1" x14ac:dyDescent="0.2">
      <c r="A31" s="133" t="s">
        <v>17</v>
      </c>
      <c r="B31" s="137">
        <v>4.0800520000000002</v>
      </c>
      <c r="C31" s="138">
        <v>3.4558270000000015</v>
      </c>
      <c r="D31" s="139">
        <v>3.7745809999999977</v>
      </c>
      <c r="E31" s="137">
        <v>3.8046460000000013</v>
      </c>
      <c r="F31" s="138">
        <v>3.1820869999999992</v>
      </c>
      <c r="G31" s="139">
        <v>2.5962249999999991</v>
      </c>
      <c r="H31" s="369">
        <v>0</v>
      </c>
      <c r="I31" s="370">
        <v>0</v>
      </c>
      <c r="J31" s="371">
        <v>0</v>
      </c>
      <c r="K31" s="369">
        <v>0</v>
      </c>
      <c r="L31" s="370">
        <v>0</v>
      </c>
      <c r="M31" s="371">
        <v>0</v>
      </c>
      <c r="N31" s="260">
        <f>SUM(B31:M31)</f>
        <v>20.893418</v>
      </c>
    </row>
    <row r="32" spans="1:14" ht="12" customHeight="1" x14ac:dyDescent="0.2">
      <c r="A32" s="450" t="s">
        <v>6</v>
      </c>
      <c r="B32" s="452">
        <f>SUM(B33:D33)</f>
        <v>21536.022598</v>
      </c>
      <c r="C32" s="453"/>
      <c r="D32" s="454"/>
      <c r="E32" s="452">
        <f>SUM(E33:G33)</f>
        <v>17078.833707999998</v>
      </c>
      <c r="F32" s="453"/>
      <c r="G32" s="454"/>
      <c r="H32" s="460">
        <f>SUM(H33:J33)</f>
        <v>0</v>
      </c>
      <c r="I32" s="461"/>
      <c r="J32" s="462"/>
      <c r="K32" s="460">
        <f>SUM(K33:M33)</f>
        <v>0</v>
      </c>
      <c r="L32" s="461"/>
      <c r="M32" s="462"/>
      <c r="N32" s="465">
        <f>SUM(N34:N41)</f>
        <v>38614.856306000001</v>
      </c>
    </row>
    <row r="33" spans="1:14" s="36" customFormat="1" x14ac:dyDescent="0.2">
      <c r="A33" s="467"/>
      <c r="B33" s="257">
        <f t="shared" ref="B33:M33" si="5">SUM(B34:B41)</f>
        <v>7728.61409</v>
      </c>
      <c r="C33" s="258">
        <f t="shared" si="5"/>
        <v>6780.9608980000012</v>
      </c>
      <c r="D33" s="259">
        <f t="shared" si="5"/>
        <v>7026.4476100000002</v>
      </c>
      <c r="E33" s="257">
        <f t="shared" si="5"/>
        <v>6035.8309650000001</v>
      </c>
      <c r="F33" s="258">
        <f t="shared" si="5"/>
        <v>5477.0311399999964</v>
      </c>
      <c r="G33" s="259">
        <f t="shared" si="5"/>
        <v>5565.9716030000009</v>
      </c>
      <c r="H33" s="375">
        <f t="shared" si="5"/>
        <v>0</v>
      </c>
      <c r="I33" s="376">
        <f t="shared" si="5"/>
        <v>0</v>
      </c>
      <c r="J33" s="377">
        <f t="shared" si="5"/>
        <v>0</v>
      </c>
      <c r="K33" s="375">
        <f t="shared" si="5"/>
        <v>0</v>
      </c>
      <c r="L33" s="376">
        <f t="shared" si="5"/>
        <v>0</v>
      </c>
      <c r="M33" s="377">
        <f t="shared" si="5"/>
        <v>0</v>
      </c>
      <c r="N33" s="466"/>
    </row>
    <row r="34" spans="1:14" ht="12" customHeight="1" x14ac:dyDescent="0.2">
      <c r="A34" s="133" t="s">
        <v>0</v>
      </c>
      <c r="B34" s="137">
        <f t="shared" ref="B34:M34" si="6">B8-B18</f>
        <v>2596.9190099999996</v>
      </c>
      <c r="C34" s="138">
        <f t="shared" si="6"/>
        <v>2335.8912</v>
      </c>
      <c r="D34" s="139">
        <f t="shared" si="6"/>
        <v>2456.8635800000002</v>
      </c>
      <c r="E34" s="137">
        <f t="shared" si="6"/>
        <v>2003.5181400000001</v>
      </c>
      <c r="F34" s="138">
        <f t="shared" si="6"/>
        <v>2289.0787199999995</v>
      </c>
      <c r="G34" s="139">
        <f t="shared" si="6"/>
        <v>2270.49413</v>
      </c>
      <c r="H34" s="369">
        <f t="shared" si="6"/>
        <v>0</v>
      </c>
      <c r="I34" s="370">
        <f t="shared" si="6"/>
        <v>0</v>
      </c>
      <c r="J34" s="371">
        <f t="shared" si="6"/>
        <v>0</v>
      </c>
      <c r="K34" s="369">
        <f t="shared" si="6"/>
        <v>0</v>
      </c>
      <c r="L34" s="370">
        <f t="shared" si="6"/>
        <v>0</v>
      </c>
      <c r="M34" s="371">
        <f t="shared" si="6"/>
        <v>0</v>
      </c>
      <c r="N34" s="260">
        <f>SUM(B34:M34)</f>
        <v>13952.764780000001</v>
      </c>
    </row>
    <row r="35" spans="1:14" ht="12" customHeight="1" x14ac:dyDescent="0.2">
      <c r="A35" s="133" t="s">
        <v>15</v>
      </c>
      <c r="B35" s="140">
        <f t="shared" ref="B35:M35" si="7">B9-B19</f>
        <v>3797.940744</v>
      </c>
      <c r="C35" s="141">
        <f t="shared" si="7"/>
        <v>3093.9085060000011</v>
      </c>
      <c r="D35" s="142">
        <f t="shared" si="7"/>
        <v>3013.0970700000003</v>
      </c>
      <c r="E35" s="140">
        <f t="shared" si="7"/>
        <v>2534.3271310000014</v>
      </c>
      <c r="F35" s="141">
        <f t="shared" si="7"/>
        <v>1993.6202719999992</v>
      </c>
      <c r="G35" s="142">
        <f t="shared" si="7"/>
        <v>1997.4053849999998</v>
      </c>
      <c r="H35" s="372">
        <f t="shared" si="7"/>
        <v>0</v>
      </c>
      <c r="I35" s="373">
        <f t="shared" si="7"/>
        <v>0</v>
      </c>
      <c r="J35" s="374">
        <f t="shared" si="7"/>
        <v>0</v>
      </c>
      <c r="K35" s="372">
        <f t="shared" si="7"/>
        <v>0</v>
      </c>
      <c r="L35" s="373">
        <f t="shared" si="7"/>
        <v>0</v>
      </c>
      <c r="M35" s="374">
        <f t="shared" si="7"/>
        <v>0</v>
      </c>
      <c r="N35" s="260">
        <f>SUM(B35:M35)</f>
        <v>16430.299107999999</v>
      </c>
    </row>
    <row r="36" spans="1:14" ht="12.75" customHeight="1" x14ac:dyDescent="0.2">
      <c r="A36" s="133" t="s">
        <v>16</v>
      </c>
      <c r="B36" s="140">
        <f t="shared" ref="B36:M36" si="8">B10-B20</f>
        <v>576.5343190000001</v>
      </c>
      <c r="C36" s="141">
        <f t="shared" si="8"/>
        <v>508.51906100000002</v>
      </c>
      <c r="D36" s="142">
        <f t="shared" si="8"/>
        <v>638.58066600000006</v>
      </c>
      <c r="E36" s="140">
        <f t="shared" si="8"/>
        <v>608.34859100000006</v>
      </c>
      <c r="F36" s="141">
        <f t="shared" si="8"/>
        <v>244.10485699999998</v>
      </c>
      <c r="G36" s="142">
        <f t="shared" si="8"/>
        <v>482.46833699999996</v>
      </c>
      <c r="H36" s="372">
        <f t="shared" si="8"/>
        <v>0</v>
      </c>
      <c r="I36" s="373">
        <f t="shared" si="8"/>
        <v>0</v>
      </c>
      <c r="J36" s="374">
        <f t="shared" si="8"/>
        <v>0</v>
      </c>
      <c r="K36" s="372">
        <f t="shared" si="8"/>
        <v>0</v>
      </c>
      <c r="L36" s="373">
        <f t="shared" si="8"/>
        <v>0</v>
      </c>
      <c r="M36" s="374">
        <f t="shared" si="8"/>
        <v>0</v>
      </c>
      <c r="N36" s="260">
        <f t="shared" ref="N36:N41" si="9">SUM(B36:M36)</f>
        <v>3058.5558309999997</v>
      </c>
    </row>
    <row r="37" spans="1:14" ht="12.75" customHeight="1" x14ac:dyDescent="0.2">
      <c r="A37" s="133" t="s">
        <v>17</v>
      </c>
      <c r="B37" s="140">
        <f t="shared" ref="B37:M37" si="10">B11-B21</f>
        <v>355.60318900000038</v>
      </c>
      <c r="C37" s="141">
        <f t="shared" si="10"/>
        <v>317.51992000000018</v>
      </c>
      <c r="D37" s="142">
        <f t="shared" si="10"/>
        <v>343.6057260000008</v>
      </c>
      <c r="E37" s="140">
        <f t="shared" si="10"/>
        <v>314.20648799999987</v>
      </c>
      <c r="F37" s="141">
        <f t="shared" si="10"/>
        <v>293.5943299999991</v>
      </c>
      <c r="G37" s="142">
        <f t="shared" si="10"/>
        <v>256.48837800000024</v>
      </c>
      <c r="H37" s="372">
        <f t="shared" si="10"/>
        <v>0</v>
      </c>
      <c r="I37" s="373">
        <f t="shared" si="10"/>
        <v>0</v>
      </c>
      <c r="J37" s="374">
        <f t="shared" si="10"/>
        <v>0</v>
      </c>
      <c r="K37" s="372">
        <f t="shared" si="10"/>
        <v>0</v>
      </c>
      <c r="L37" s="373">
        <f t="shared" si="10"/>
        <v>0</v>
      </c>
      <c r="M37" s="374">
        <f t="shared" si="10"/>
        <v>0</v>
      </c>
      <c r="N37" s="260">
        <f t="shared" si="9"/>
        <v>1881.0180310000007</v>
      </c>
    </row>
    <row r="38" spans="1:14" ht="12.75" customHeight="1" x14ac:dyDescent="0.2">
      <c r="A38" s="133" t="s">
        <v>3</v>
      </c>
      <c r="B38" s="140">
        <f t="shared" ref="B38:M38" si="11">B12-B22</f>
        <v>188.00857500000004</v>
      </c>
      <c r="C38" s="141">
        <f t="shared" si="11"/>
        <v>290.17329999999987</v>
      </c>
      <c r="D38" s="142">
        <f t="shared" si="11"/>
        <v>243.62636599999988</v>
      </c>
      <c r="E38" s="140">
        <f t="shared" si="11"/>
        <v>183.55683499999998</v>
      </c>
      <c r="F38" s="141">
        <f t="shared" si="11"/>
        <v>259.62969200000003</v>
      </c>
      <c r="G38" s="142">
        <f t="shared" si="11"/>
        <v>170.21128399999998</v>
      </c>
      <c r="H38" s="372">
        <f t="shared" si="11"/>
        <v>0</v>
      </c>
      <c r="I38" s="373">
        <f t="shared" si="11"/>
        <v>0</v>
      </c>
      <c r="J38" s="374">
        <f t="shared" si="11"/>
        <v>0</v>
      </c>
      <c r="K38" s="372">
        <f t="shared" si="11"/>
        <v>0</v>
      </c>
      <c r="L38" s="373">
        <f t="shared" si="11"/>
        <v>0</v>
      </c>
      <c r="M38" s="374">
        <f t="shared" si="11"/>
        <v>0</v>
      </c>
      <c r="N38" s="260">
        <f t="shared" si="9"/>
        <v>1335.2060519999998</v>
      </c>
    </row>
    <row r="39" spans="1:14" ht="12.75" customHeight="1" x14ac:dyDescent="0.2">
      <c r="A39" s="133" t="s">
        <v>18</v>
      </c>
      <c r="B39" s="140">
        <f t="shared" ref="B39:M39" si="12">B13-B23</f>
        <v>116.97772999999999</v>
      </c>
      <c r="C39" s="141">
        <f t="shared" si="12"/>
        <v>106.108436</v>
      </c>
      <c r="D39" s="142">
        <f t="shared" si="12"/>
        <v>91.964550000000003</v>
      </c>
      <c r="E39" s="140">
        <f t="shared" si="12"/>
        <v>100.82784999999998</v>
      </c>
      <c r="F39" s="141">
        <f t="shared" si="12"/>
        <v>76.243529999999993</v>
      </c>
      <c r="G39" s="142">
        <f t="shared" si="12"/>
        <v>49.130637</v>
      </c>
      <c r="H39" s="372">
        <f t="shared" si="12"/>
        <v>0</v>
      </c>
      <c r="I39" s="373">
        <f t="shared" si="12"/>
        <v>0</v>
      </c>
      <c r="J39" s="374">
        <f t="shared" si="12"/>
        <v>0</v>
      </c>
      <c r="K39" s="372">
        <f t="shared" si="12"/>
        <v>0</v>
      </c>
      <c r="L39" s="373">
        <f t="shared" si="12"/>
        <v>0</v>
      </c>
      <c r="M39" s="374">
        <f t="shared" si="12"/>
        <v>0</v>
      </c>
      <c r="N39" s="260">
        <f t="shared" si="9"/>
        <v>541.25273299999992</v>
      </c>
    </row>
    <row r="40" spans="1:14" ht="12.75" customHeight="1" x14ac:dyDescent="0.2">
      <c r="A40" s="133" t="s">
        <v>1</v>
      </c>
      <c r="B40" s="140">
        <f t="shared" ref="B40:M40" si="13">B14-B24</f>
        <v>53.415254000000047</v>
      </c>
      <c r="C40" s="141">
        <f t="shared" si="13"/>
        <v>44.297260999999963</v>
      </c>
      <c r="D40" s="142">
        <f t="shared" si="13"/>
        <v>54.719241999999937</v>
      </c>
      <c r="E40" s="140">
        <f t="shared" si="13"/>
        <v>57.704293000000007</v>
      </c>
      <c r="F40" s="141">
        <f t="shared" si="13"/>
        <v>71.784585999999905</v>
      </c>
      <c r="G40" s="142">
        <f t="shared" si="13"/>
        <v>23.412335999999978</v>
      </c>
      <c r="H40" s="372">
        <f t="shared" si="13"/>
        <v>0</v>
      </c>
      <c r="I40" s="373">
        <f t="shared" si="13"/>
        <v>0</v>
      </c>
      <c r="J40" s="374">
        <f t="shared" si="13"/>
        <v>0</v>
      </c>
      <c r="K40" s="372">
        <f t="shared" si="13"/>
        <v>0</v>
      </c>
      <c r="L40" s="373">
        <f t="shared" si="13"/>
        <v>0</v>
      </c>
      <c r="M40" s="374">
        <f t="shared" si="13"/>
        <v>0</v>
      </c>
      <c r="N40" s="260">
        <f t="shared" si="9"/>
        <v>305.33297199999981</v>
      </c>
    </row>
    <row r="41" spans="1:14" x14ac:dyDescent="0.2">
      <c r="A41" s="133" t="s">
        <v>2</v>
      </c>
      <c r="B41" s="137">
        <f t="shared" ref="B41:M41" si="14">B15-B25</f>
        <v>43.215269000000298</v>
      </c>
      <c r="C41" s="138">
        <f t="shared" si="14"/>
        <v>84.543214000000702</v>
      </c>
      <c r="D41" s="139">
        <f t="shared" si="14"/>
        <v>183.99040999999917</v>
      </c>
      <c r="E41" s="137">
        <f t="shared" si="14"/>
        <v>233.34163699999888</v>
      </c>
      <c r="F41" s="138">
        <f t="shared" si="14"/>
        <v>248.97515299999887</v>
      </c>
      <c r="G41" s="139">
        <f t="shared" si="14"/>
        <v>316.36111600000032</v>
      </c>
      <c r="H41" s="369">
        <f t="shared" si="14"/>
        <v>0</v>
      </c>
      <c r="I41" s="370">
        <f t="shared" si="14"/>
        <v>0</v>
      </c>
      <c r="J41" s="371">
        <f t="shared" si="14"/>
        <v>0</v>
      </c>
      <c r="K41" s="369">
        <f t="shared" si="14"/>
        <v>0</v>
      </c>
      <c r="L41" s="370">
        <f t="shared" si="14"/>
        <v>0</v>
      </c>
      <c r="M41" s="371">
        <f t="shared" si="14"/>
        <v>0</v>
      </c>
      <c r="N41" s="260">
        <f t="shared" si="9"/>
        <v>1110.4267989999983</v>
      </c>
    </row>
    <row r="42" spans="1:14" s="42" customFormat="1" ht="11.25" x14ac:dyDescent="0.2">
      <c r="A42" s="5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8" t="s">
        <v>412</v>
      </c>
    </row>
    <row r="43" spans="1:14" x14ac:dyDescent="0.2">
      <c r="A43" s="6"/>
      <c r="B43" s="6"/>
      <c r="C43" s="6"/>
      <c r="D43" s="6"/>
      <c r="E43" s="6"/>
      <c r="F43" s="6"/>
      <c r="G43" s="6"/>
      <c r="H43" s="58"/>
      <c r="I43" s="58"/>
      <c r="J43" s="58"/>
      <c r="K43" s="58"/>
      <c r="L43" s="58"/>
      <c r="M43" s="58"/>
    </row>
    <row r="45" spans="1:14" x14ac:dyDescent="0.2">
      <c r="A45" s="9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</row>
    <row r="46" spans="1:14" x14ac:dyDescent="0.2">
      <c r="A46" s="9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</row>
  </sheetData>
  <mergeCells count="30">
    <mergeCell ref="A32:A33"/>
    <mergeCell ref="B32:D32"/>
    <mergeCell ref="E32:G32"/>
    <mergeCell ref="H32:J32"/>
    <mergeCell ref="K32:M32"/>
    <mergeCell ref="N32:N33"/>
    <mergeCell ref="B26:D26"/>
    <mergeCell ref="E26:G26"/>
    <mergeCell ref="H26:J26"/>
    <mergeCell ref="K26:M26"/>
    <mergeCell ref="A26:A27"/>
    <mergeCell ref="N26:N27"/>
    <mergeCell ref="A16:A17"/>
    <mergeCell ref="B16:D16"/>
    <mergeCell ref="E16:G16"/>
    <mergeCell ref="H16:J16"/>
    <mergeCell ref="K16:M16"/>
    <mergeCell ref="N16:N17"/>
    <mergeCell ref="K6:M6"/>
    <mergeCell ref="N4:N5"/>
    <mergeCell ref="E6:G6"/>
    <mergeCell ref="H6:J6"/>
    <mergeCell ref="N6:N7"/>
    <mergeCell ref="H4:J4"/>
    <mergeCell ref="K4:M4"/>
    <mergeCell ref="A6:A7"/>
    <mergeCell ref="B6:D6"/>
    <mergeCell ref="A4:A5"/>
    <mergeCell ref="B4:D4"/>
    <mergeCell ref="E4:G4"/>
  </mergeCells>
  <phoneticPr fontId="3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 x14ac:dyDescent="0.2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5.75" x14ac:dyDescent="0.25">
      <c r="A1" s="132" t="s">
        <v>317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129" t="str">
        <f>Titulní!A35</f>
        <v>II. čtvrtletí 2021</v>
      </c>
    </row>
    <row r="2" spans="1:15" s="6" customFormat="1" ht="6" customHeight="1" x14ac:dyDescent="0.2"/>
    <row r="3" spans="1:15" s="6" customFormat="1" ht="12" x14ac:dyDescent="0.2">
      <c r="A3" s="455"/>
      <c r="B3" s="457" t="s">
        <v>189</v>
      </c>
      <c r="C3" s="458"/>
      <c r="D3" s="459"/>
      <c r="E3" s="457" t="s">
        <v>191</v>
      </c>
      <c r="F3" s="458"/>
      <c r="G3" s="459"/>
      <c r="H3" s="457" t="s">
        <v>192</v>
      </c>
      <c r="I3" s="458"/>
      <c r="J3" s="459"/>
      <c r="K3" s="457" t="s">
        <v>193</v>
      </c>
      <c r="L3" s="458"/>
      <c r="M3" s="459"/>
      <c r="N3" s="463" t="s">
        <v>53</v>
      </c>
    </row>
    <row r="4" spans="1:15" s="6" customFormat="1" ht="12" customHeight="1" x14ac:dyDescent="0.2">
      <c r="A4" s="456"/>
      <c r="B4" s="134" t="s">
        <v>60</v>
      </c>
      <c r="C4" s="345" t="s">
        <v>61</v>
      </c>
      <c r="D4" s="136" t="s">
        <v>62</v>
      </c>
      <c r="E4" s="134" t="s">
        <v>63</v>
      </c>
      <c r="F4" s="345" t="s">
        <v>64</v>
      </c>
      <c r="G4" s="136" t="s">
        <v>65</v>
      </c>
      <c r="H4" s="134" t="s">
        <v>66</v>
      </c>
      <c r="I4" s="345" t="s">
        <v>67</v>
      </c>
      <c r="J4" s="136" t="s">
        <v>68</v>
      </c>
      <c r="K4" s="134" t="s">
        <v>69</v>
      </c>
      <c r="L4" s="345" t="s">
        <v>70</v>
      </c>
      <c r="M4" s="136" t="s">
        <v>71</v>
      </c>
      <c r="N4" s="464"/>
    </row>
    <row r="5" spans="1:15" s="6" customFormat="1" ht="12" customHeight="1" x14ac:dyDescent="0.2">
      <c r="A5" s="450" t="s">
        <v>383</v>
      </c>
      <c r="B5" s="452">
        <f>SUM(B6:D6)</f>
        <v>-2507.7317469999998</v>
      </c>
      <c r="C5" s="453"/>
      <c r="D5" s="454"/>
      <c r="E5" s="452">
        <f>SUM(E6:G6)</f>
        <v>-961.43566900000008</v>
      </c>
      <c r="F5" s="453"/>
      <c r="G5" s="454"/>
      <c r="H5" s="460">
        <f>SUM(H6:J6)</f>
        <v>0</v>
      </c>
      <c r="I5" s="461"/>
      <c r="J5" s="462"/>
      <c r="K5" s="460">
        <f>SUM(K6:M6)</f>
        <v>0</v>
      </c>
      <c r="L5" s="461"/>
      <c r="M5" s="462"/>
      <c r="N5" s="465">
        <f>SUM(B6:M6)</f>
        <v>-3469.1674159999998</v>
      </c>
    </row>
    <row r="6" spans="1:15" s="40" customFormat="1" ht="12" customHeight="1" x14ac:dyDescent="0.2">
      <c r="A6" s="451"/>
      <c r="B6" s="261">
        <f t="shared" ref="B6:M6" si="0">B7+B8+B9+B10</f>
        <v>-1131.7679600000001</v>
      </c>
      <c r="C6" s="262">
        <f t="shared" si="0"/>
        <v>-657.12097300000005</v>
      </c>
      <c r="D6" s="263">
        <f t="shared" si="0"/>
        <v>-718.84281399999975</v>
      </c>
      <c r="E6" s="261">
        <f t="shared" si="0"/>
        <v>-381.15555199999983</v>
      </c>
      <c r="F6" s="262">
        <f t="shared" si="0"/>
        <v>-57.413340000000034</v>
      </c>
      <c r="G6" s="263">
        <f t="shared" si="0"/>
        <v>-522.86677700000018</v>
      </c>
      <c r="H6" s="391">
        <f t="shared" si="0"/>
        <v>0</v>
      </c>
      <c r="I6" s="392">
        <f t="shared" si="0"/>
        <v>0</v>
      </c>
      <c r="J6" s="393">
        <f t="shared" si="0"/>
        <v>0</v>
      </c>
      <c r="K6" s="391">
        <f t="shared" si="0"/>
        <v>0</v>
      </c>
      <c r="L6" s="392">
        <f t="shared" si="0"/>
        <v>0</v>
      </c>
      <c r="M6" s="393">
        <f t="shared" si="0"/>
        <v>0</v>
      </c>
      <c r="N6" s="468"/>
    </row>
    <row r="7" spans="1:15" s="6" customFormat="1" ht="12" customHeight="1" x14ac:dyDescent="0.2">
      <c r="A7" s="133" t="s">
        <v>49</v>
      </c>
      <c r="B7" s="146">
        <v>1159.1009999999999</v>
      </c>
      <c r="C7" s="143">
        <v>860.995</v>
      </c>
      <c r="D7" s="139">
        <v>1160.2090000000001</v>
      </c>
      <c r="E7" s="146">
        <v>1450.2340000000002</v>
      </c>
      <c r="F7" s="143">
        <v>1150.4580000000001</v>
      </c>
      <c r="G7" s="139">
        <v>849.03099999999995</v>
      </c>
      <c r="H7" s="378">
        <v>0</v>
      </c>
      <c r="I7" s="379">
        <v>0</v>
      </c>
      <c r="J7" s="371">
        <v>0</v>
      </c>
      <c r="K7" s="378">
        <v>0</v>
      </c>
      <c r="L7" s="379">
        <v>0</v>
      </c>
      <c r="M7" s="371">
        <v>0</v>
      </c>
      <c r="N7" s="268">
        <f>SUM(B7:M7)</f>
        <v>6630.0280000000012</v>
      </c>
    </row>
    <row r="8" spans="1:15" s="6" customFormat="1" ht="12" customHeight="1" x14ac:dyDescent="0.2">
      <c r="A8" s="133" t="s">
        <v>50</v>
      </c>
      <c r="B8" s="147">
        <v>17.155982999999999</v>
      </c>
      <c r="C8" s="144">
        <v>4.8389110000000004</v>
      </c>
      <c r="D8" s="139">
        <v>0.173813</v>
      </c>
      <c r="E8" s="147">
        <v>9.2565000000000008E-2</v>
      </c>
      <c r="F8" s="145">
        <v>0.20384099999999997</v>
      </c>
      <c r="G8" s="142">
        <v>0.11799000000000001</v>
      </c>
      <c r="H8" s="380">
        <v>0</v>
      </c>
      <c r="I8" s="381">
        <v>0</v>
      </c>
      <c r="J8" s="374">
        <v>0</v>
      </c>
      <c r="K8" s="380">
        <v>0</v>
      </c>
      <c r="L8" s="381">
        <v>0</v>
      </c>
      <c r="M8" s="374">
        <v>0</v>
      </c>
      <c r="N8" s="268">
        <f>SUM(B8:M8)</f>
        <v>22.583102999999998</v>
      </c>
    </row>
    <row r="9" spans="1:15" s="6" customFormat="1" ht="12" customHeight="1" x14ac:dyDescent="0.2">
      <c r="A9" s="133" t="s">
        <v>51</v>
      </c>
      <c r="B9" s="147">
        <v>-2306.5940000000001</v>
      </c>
      <c r="C9" s="145">
        <v>-1510.6580000000001</v>
      </c>
      <c r="D9" s="139">
        <v>-1839.1179999999999</v>
      </c>
      <c r="E9" s="147">
        <v>-1812.2159999999999</v>
      </c>
      <c r="F9" s="145">
        <v>-1182.8890000000001</v>
      </c>
      <c r="G9" s="142">
        <v>-1353.3890000000001</v>
      </c>
      <c r="H9" s="380">
        <v>0</v>
      </c>
      <c r="I9" s="381">
        <v>0</v>
      </c>
      <c r="J9" s="374">
        <v>0</v>
      </c>
      <c r="K9" s="380">
        <v>0</v>
      </c>
      <c r="L9" s="381">
        <v>0</v>
      </c>
      <c r="M9" s="374">
        <v>0</v>
      </c>
      <c r="N9" s="268">
        <f>SUM(B9:M9)</f>
        <v>-10004.864000000001</v>
      </c>
    </row>
    <row r="10" spans="1:15" s="6" customFormat="1" ht="12" customHeight="1" x14ac:dyDescent="0.2">
      <c r="A10" s="133" t="s">
        <v>52</v>
      </c>
      <c r="B10" s="146">
        <v>-1.4309430000000001</v>
      </c>
      <c r="C10" s="143">
        <v>-12.296884</v>
      </c>
      <c r="D10" s="139">
        <v>-40.107627000000001</v>
      </c>
      <c r="E10" s="146">
        <v>-19.266116999999998</v>
      </c>
      <c r="F10" s="143">
        <v>-25.186181000000001</v>
      </c>
      <c r="G10" s="139">
        <v>-18.626767000000001</v>
      </c>
      <c r="H10" s="378">
        <v>0</v>
      </c>
      <c r="I10" s="379">
        <v>0</v>
      </c>
      <c r="J10" s="371">
        <v>0</v>
      </c>
      <c r="K10" s="378">
        <v>0</v>
      </c>
      <c r="L10" s="379">
        <v>0</v>
      </c>
      <c r="M10" s="371">
        <v>0</v>
      </c>
      <c r="N10" s="268">
        <f>SUM(B10:M10)</f>
        <v>-116.914519</v>
      </c>
      <c r="O10" s="41"/>
    </row>
    <row r="11" spans="1:15" s="6" customFormat="1" ht="12" customHeight="1" x14ac:dyDescent="0.2">
      <c r="A11" s="450" t="s">
        <v>237</v>
      </c>
      <c r="B11" s="452">
        <f>SUM(B12:D12)</f>
        <v>1017.1481389999999</v>
      </c>
      <c r="C11" s="453"/>
      <c r="D11" s="454"/>
      <c r="E11" s="452">
        <f>SUM(E12:G12)</f>
        <v>814.14202100000011</v>
      </c>
      <c r="F11" s="453"/>
      <c r="G11" s="454"/>
      <c r="H11" s="460">
        <f>SUM(H12:J12)</f>
        <v>0</v>
      </c>
      <c r="I11" s="461"/>
      <c r="J11" s="462"/>
      <c r="K11" s="460">
        <f>SUM(K12:M12)</f>
        <v>0</v>
      </c>
      <c r="L11" s="461"/>
      <c r="M11" s="462"/>
      <c r="N11" s="465">
        <f>N13+N14</f>
        <v>1831.29016</v>
      </c>
      <c r="O11" s="41"/>
    </row>
    <row r="12" spans="1:15" s="40" customFormat="1" ht="12" customHeight="1" x14ac:dyDescent="0.2">
      <c r="A12" s="451"/>
      <c r="B12" s="261">
        <f>SUM(B13:B14)</f>
        <v>356.27529599999997</v>
      </c>
      <c r="C12" s="262">
        <f t="shared" ref="C12:M12" si="1">SUM(C13:C14)</f>
        <v>324.94467399999996</v>
      </c>
      <c r="D12" s="263">
        <f t="shared" si="1"/>
        <v>335.92816900000003</v>
      </c>
      <c r="E12" s="261">
        <f t="shared" si="1"/>
        <v>290.99033300000002</v>
      </c>
      <c r="F12" s="262">
        <f t="shared" si="1"/>
        <v>263.14706800000005</v>
      </c>
      <c r="G12" s="263">
        <f t="shared" si="1"/>
        <v>260.00461999999999</v>
      </c>
      <c r="H12" s="391">
        <f t="shared" si="1"/>
        <v>0</v>
      </c>
      <c r="I12" s="392">
        <f t="shared" si="1"/>
        <v>0</v>
      </c>
      <c r="J12" s="393">
        <f t="shared" si="1"/>
        <v>0</v>
      </c>
      <c r="K12" s="391">
        <f t="shared" si="1"/>
        <v>0</v>
      </c>
      <c r="L12" s="392">
        <f t="shared" si="1"/>
        <v>0</v>
      </c>
      <c r="M12" s="393">
        <f t="shared" si="1"/>
        <v>0</v>
      </c>
      <c r="N12" s="468"/>
      <c r="O12" s="41"/>
    </row>
    <row r="13" spans="1:15" s="6" customFormat="1" ht="12" customHeight="1" x14ac:dyDescent="0.2">
      <c r="A13" s="133" t="s">
        <v>58</v>
      </c>
      <c r="B13" s="146">
        <v>96.793999999999997</v>
      </c>
      <c r="C13" s="143">
        <v>89.75</v>
      </c>
      <c r="D13" s="148">
        <v>95.899000000000001</v>
      </c>
      <c r="E13" s="146">
        <v>77.59</v>
      </c>
      <c r="F13" s="143">
        <v>59.098999999999997</v>
      </c>
      <c r="G13" s="148">
        <v>66.763000000000005</v>
      </c>
      <c r="H13" s="379">
        <v>0</v>
      </c>
      <c r="I13" s="379">
        <v>0</v>
      </c>
      <c r="J13" s="379">
        <v>0</v>
      </c>
      <c r="K13" s="378">
        <v>0</v>
      </c>
      <c r="L13" s="379">
        <v>0</v>
      </c>
      <c r="M13" s="382">
        <v>0</v>
      </c>
      <c r="N13" s="268">
        <f>SUM(B13:M13)</f>
        <v>485.89499999999998</v>
      </c>
    </row>
    <row r="14" spans="1:15" s="6" customFormat="1" ht="12" customHeight="1" x14ac:dyDescent="0.2">
      <c r="A14" s="356" t="s">
        <v>59</v>
      </c>
      <c r="B14" s="358">
        <v>259.48129599999999</v>
      </c>
      <c r="C14" s="359">
        <v>235.19467399999996</v>
      </c>
      <c r="D14" s="360">
        <v>240.029169</v>
      </c>
      <c r="E14" s="358">
        <v>213.40033300000002</v>
      </c>
      <c r="F14" s="359">
        <v>204.04806800000003</v>
      </c>
      <c r="G14" s="360">
        <v>193.24161999999998</v>
      </c>
      <c r="H14" s="386">
        <v>0</v>
      </c>
      <c r="I14" s="384">
        <v>0</v>
      </c>
      <c r="J14" s="387">
        <v>0</v>
      </c>
      <c r="K14" s="383">
        <v>0</v>
      </c>
      <c r="L14" s="384">
        <v>0</v>
      </c>
      <c r="M14" s="385">
        <v>0</v>
      </c>
      <c r="N14" s="357">
        <f>SUM(B14:M14)</f>
        <v>1345.39516</v>
      </c>
    </row>
    <row r="15" spans="1:15" s="58" customFormat="1" ht="0.75" customHeight="1" x14ac:dyDescent="0.2">
      <c r="A15" s="361"/>
      <c r="B15" s="362"/>
      <c r="C15" s="363"/>
      <c r="D15" s="364"/>
      <c r="E15" s="362"/>
      <c r="F15" s="363"/>
      <c r="G15" s="364"/>
      <c r="H15" s="389"/>
      <c r="I15" s="389"/>
      <c r="J15" s="389"/>
      <c r="K15" s="388"/>
      <c r="L15" s="389"/>
      <c r="M15" s="390"/>
      <c r="N15" s="365"/>
    </row>
    <row r="16" spans="1:15" s="6" customFormat="1" ht="12" customHeight="1" x14ac:dyDescent="0.2">
      <c r="A16" s="450" t="s">
        <v>238</v>
      </c>
      <c r="B16" s="452">
        <f>SUM(B17:D17)</f>
        <v>17065.905421000007</v>
      </c>
      <c r="C16" s="453"/>
      <c r="D16" s="454"/>
      <c r="E16" s="452">
        <f>SUM(E17:G17)</f>
        <v>14583.973214999989</v>
      </c>
      <c r="F16" s="453"/>
      <c r="G16" s="454"/>
      <c r="H16" s="460">
        <f>SUM(H17:J17)</f>
        <v>0</v>
      </c>
      <c r="I16" s="461"/>
      <c r="J16" s="462"/>
      <c r="K16" s="460">
        <f>SUM(K17:M17)</f>
        <v>0</v>
      </c>
      <c r="L16" s="461"/>
      <c r="M16" s="462"/>
      <c r="N16" s="465">
        <f>SUM(B17:M17)</f>
        <v>31649.878635999994</v>
      </c>
    </row>
    <row r="17" spans="1:15" s="40" customFormat="1" ht="12" customHeight="1" x14ac:dyDescent="0.2">
      <c r="A17" s="451"/>
      <c r="B17" s="257">
        <f>B28-B25</f>
        <v>5931.2511190000059</v>
      </c>
      <c r="C17" s="258">
        <f t="shared" ref="C17:M17" si="2">C28-C25</f>
        <v>5468.9866340000026</v>
      </c>
      <c r="D17" s="259">
        <f t="shared" si="2"/>
        <v>5665.6676679999982</v>
      </c>
      <c r="E17" s="257">
        <f t="shared" si="2"/>
        <v>5066.5556049999905</v>
      </c>
      <c r="F17" s="258">
        <f t="shared" si="2"/>
        <v>4919.2594850000041</v>
      </c>
      <c r="G17" s="259">
        <f t="shared" si="2"/>
        <v>4598.1581249999945</v>
      </c>
      <c r="H17" s="375">
        <f t="shared" si="2"/>
        <v>0</v>
      </c>
      <c r="I17" s="376">
        <f t="shared" si="2"/>
        <v>0</v>
      </c>
      <c r="J17" s="377">
        <f t="shared" si="2"/>
        <v>0</v>
      </c>
      <c r="K17" s="375">
        <f t="shared" si="2"/>
        <v>0</v>
      </c>
      <c r="L17" s="376">
        <f t="shared" si="2"/>
        <v>0</v>
      </c>
      <c r="M17" s="377">
        <f t="shared" si="2"/>
        <v>0</v>
      </c>
      <c r="N17" s="466"/>
    </row>
    <row r="18" spans="1:15" s="6" customFormat="1" ht="12" customHeight="1" x14ac:dyDescent="0.2">
      <c r="A18" s="133" t="s">
        <v>157</v>
      </c>
      <c r="B18" s="137">
        <v>634.00195300000007</v>
      </c>
      <c r="C18" s="138">
        <v>594.43483800000001</v>
      </c>
      <c r="D18" s="139">
        <v>680.57010000000014</v>
      </c>
      <c r="E18" s="137">
        <v>641.93391700000006</v>
      </c>
      <c r="F18" s="138">
        <v>689.26405799999998</v>
      </c>
      <c r="G18" s="139">
        <v>665.30604700000004</v>
      </c>
      <c r="H18" s="369">
        <v>0</v>
      </c>
      <c r="I18" s="370">
        <v>0</v>
      </c>
      <c r="J18" s="371">
        <v>0</v>
      </c>
      <c r="K18" s="369">
        <v>0</v>
      </c>
      <c r="L18" s="370">
        <v>0</v>
      </c>
      <c r="M18" s="371">
        <v>0</v>
      </c>
      <c r="N18" s="269">
        <f t="shared" ref="N18:N26" si="3">SUM(B18:M18)</f>
        <v>3905.5109130000001</v>
      </c>
    </row>
    <row r="19" spans="1:15" s="6" customFormat="1" ht="12" customHeight="1" x14ac:dyDescent="0.2">
      <c r="A19" s="133" t="s">
        <v>158</v>
      </c>
      <c r="B19" s="137">
        <v>2001.0879040000002</v>
      </c>
      <c r="C19" s="141">
        <v>1909.965911</v>
      </c>
      <c r="D19" s="142">
        <v>2069.8147469999999</v>
      </c>
      <c r="E19" s="140">
        <v>1890.1251810000001</v>
      </c>
      <c r="F19" s="141">
        <v>1934.800577</v>
      </c>
      <c r="G19" s="142">
        <v>1998.0370199999998</v>
      </c>
      <c r="H19" s="372">
        <v>0</v>
      </c>
      <c r="I19" s="373">
        <v>0</v>
      </c>
      <c r="J19" s="374">
        <v>0</v>
      </c>
      <c r="K19" s="372">
        <v>0</v>
      </c>
      <c r="L19" s="373">
        <v>0</v>
      </c>
      <c r="M19" s="374">
        <v>0</v>
      </c>
      <c r="N19" s="269">
        <f t="shared" si="3"/>
        <v>11803.831340000001</v>
      </c>
    </row>
    <row r="20" spans="1:15" s="6" customFormat="1" ht="12" customHeight="1" x14ac:dyDescent="0.2">
      <c r="A20" s="133" t="s">
        <v>159</v>
      </c>
      <c r="B20" s="137">
        <v>814.38326825434092</v>
      </c>
      <c r="C20" s="141">
        <v>754.965480906793</v>
      </c>
      <c r="D20" s="142">
        <v>727.55039318412992</v>
      </c>
      <c r="E20" s="140">
        <v>625.88412303989799</v>
      </c>
      <c r="F20" s="141">
        <v>586.92082088647612</v>
      </c>
      <c r="G20" s="142">
        <v>518.132796761137</v>
      </c>
      <c r="H20" s="372">
        <v>0</v>
      </c>
      <c r="I20" s="373">
        <v>0</v>
      </c>
      <c r="J20" s="374">
        <v>0</v>
      </c>
      <c r="K20" s="372">
        <v>0</v>
      </c>
      <c r="L20" s="373">
        <v>0</v>
      </c>
      <c r="M20" s="374">
        <v>0</v>
      </c>
      <c r="N20" s="269">
        <f t="shared" si="3"/>
        <v>4027.8368830327749</v>
      </c>
    </row>
    <row r="21" spans="1:15" s="6" customFormat="1" ht="12" customHeight="1" x14ac:dyDescent="0.2">
      <c r="A21" s="133" t="s">
        <v>203</v>
      </c>
      <c r="B21" s="137">
        <v>1960.6805127456591</v>
      </c>
      <c r="C21" s="141">
        <v>1779.764077093206</v>
      </c>
      <c r="D21" s="142">
        <v>1728.5325428158699</v>
      </c>
      <c r="E21" s="140">
        <v>1491.4245669601032</v>
      </c>
      <c r="F21" s="141">
        <v>1274.8693511135241</v>
      </c>
      <c r="G21" s="142">
        <v>1027.4120222388642</v>
      </c>
      <c r="H21" s="372">
        <v>0</v>
      </c>
      <c r="I21" s="373">
        <v>0</v>
      </c>
      <c r="J21" s="374">
        <v>0</v>
      </c>
      <c r="K21" s="372">
        <v>0</v>
      </c>
      <c r="L21" s="373">
        <v>0</v>
      </c>
      <c r="M21" s="374">
        <v>0</v>
      </c>
      <c r="N21" s="269">
        <f t="shared" si="3"/>
        <v>9262.6830729672256</v>
      </c>
    </row>
    <row r="22" spans="1:15" s="6" customFormat="1" ht="12" customHeight="1" x14ac:dyDescent="0.2">
      <c r="A22" s="133" t="s">
        <v>161</v>
      </c>
      <c r="B22" s="140">
        <v>22.734698999999999</v>
      </c>
      <c r="C22" s="141">
        <v>21.794407</v>
      </c>
      <c r="D22" s="142">
        <v>29.170952</v>
      </c>
      <c r="E22" s="140">
        <v>23.474938000000002</v>
      </c>
      <c r="F22" s="141">
        <v>27.479436</v>
      </c>
      <c r="G22" s="142">
        <v>14.625669</v>
      </c>
      <c r="H22" s="372">
        <v>0</v>
      </c>
      <c r="I22" s="373">
        <v>0</v>
      </c>
      <c r="J22" s="374">
        <v>0</v>
      </c>
      <c r="K22" s="372">
        <v>0</v>
      </c>
      <c r="L22" s="373">
        <v>0</v>
      </c>
      <c r="M22" s="374">
        <v>0</v>
      </c>
      <c r="N22" s="269">
        <f t="shared" si="3"/>
        <v>139.28010099999997</v>
      </c>
    </row>
    <row r="23" spans="1:15" s="6" customFormat="1" ht="12" customHeight="1" x14ac:dyDescent="0.2">
      <c r="A23" s="133" t="s">
        <v>165</v>
      </c>
      <c r="B23" s="140">
        <v>498.36278200000555</v>
      </c>
      <c r="C23" s="141">
        <v>408.06192000000334</v>
      </c>
      <c r="D23" s="142">
        <v>430.02893299999795</v>
      </c>
      <c r="E23" s="140">
        <v>393.71287899998856</v>
      </c>
      <c r="F23" s="141">
        <v>405.92524200000486</v>
      </c>
      <c r="G23" s="142">
        <v>374.64456999999379</v>
      </c>
      <c r="H23" s="372">
        <v>0</v>
      </c>
      <c r="I23" s="373">
        <v>0</v>
      </c>
      <c r="J23" s="374">
        <v>0</v>
      </c>
      <c r="K23" s="372">
        <v>0</v>
      </c>
      <c r="L23" s="373">
        <v>0</v>
      </c>
      <c r="M23" s="374">
        <v>0</v>
      </c>
      <c r="N23" s="269">
        <f t="shared" si="3"/>
        <v>2510.7363259999938</v>
      </c>
    </row>
    <row r="24" spans="1:15" s="6" customFormat="1" ht="12" customHeight="1" x14ac:dyDescent="0.25">
      <c r="A24" s="133" t="s">
        <v>194</v>
      </c>
      <c r="B24" s="140">
        <f>'3.1'!B17</f>
        <v>520.434575</v>
      </c>
      <c r="C24" s="141">
        <f>'3.1'!C17</f>
        <v>459.22190799999993</v>
      </c>
      <c r="D24" s="142">
        <f>'3.1'!D17</f>
        <v>467.44279999999992</v>
      </c>
      <c r="E24" s="140">
        <f>'3.1'!E17</f>
        <v>405.26308899999992</v>
      </c>
      <c r="F24" s="141">
        <f>'3.1'!F17</f>
        <v>380.60546199999999</v>
      </c>
      <c r="G24" s="142">
        <f>'3.1'!G17</f>
        <v>395.39401599999991</v>
      </c>
      <c r="H24" s="372">
        <f>'3.1'!H17</f>
        <v>0</v>
      </c>
      <c r="I24" s="373">
        <f>'3.1'!I17</f>
        <v>0</v>
      </c>
      <c r="J24" s="374">
        <f>'3.1'!J17</f>
        <v>0</v>
      </c>
      <c r="K24" s="372">
        <f>'3.1'!K17</f>
        <v>0</v>
      </c>
      <c r="L24" s="373">
        <f>'3.1'!L17</f>
        <v>0</v>
      </c>
      <c r="M24" s="374">
        <f>'3.1'!M17</f>
        <v>0</v>
      </c>
      <c r="N24" s="269">
        <f t="shared" si="3"/>
        <v>2628.3618499999998</v>
      </c>
    </row>
    <row r="25" spans="1:15" s="6" customFormat="1" ht="12" customHeight="1" x14ac:dyDescent="0.25">
      <c r="A25" s="133" t="s">
        <v>195</v>
      </c>
      <c r="B25" s="140">
        <f>'3.1'!B27</f>
        <v>122.26736499999998</v>
      </c>
      <c r="C25" s="141">
        <f>'3.1'!C27</f>
        <v>112.16379899999997</v>
      </c>
      <c r="D25" s="142">
        <f>'3.1'!D27</f>
        <v>112.46697399999998</v>
      </c>
      <c r="E25" s="140">
        <f>'3.1'!E27</f>
        <v>94.925636999999981</v>
      </c>
      <c r="F25" s="141">
        <f>'3.1'!F27</f>
        <v>77.545403999999991</v>
      </c>
      <c r="G25" s="142">
        <f>'3.1'!G27</f>
        <v>52.248668000000002</v>
      </c>
      <c r="H25" s="372">
        <f>'3.1'!H27</f>
        <v>0</v>
      </c>
      <c r="I25" s="373">
        <f>'3.1'!I27</f>
        <v>0</v>
      </c>
      <c r="J25" s="374">
        <f>'3.1'!J27</f>
        <v>0</v>
      </c>
      <c r="K25" s="372">
        <f>'3.1'!K27</f>
        <v>0</v>
      </c>
      <c r="L25" s="373">
        <f>'3.1'!L27</f>
        <v>0</v>
      </c>
      <c r="M25" s="374">
        <f>'3.1'!M27</f>
        <v>0</v>
      </c>
      <c r="N25" s="269">
        <f t="shared" si="3"/>
        <v>571.61784699999987</v>
      </c>
    </row>
    <row r="26" spans="1:15" s="6" customFormat="1" ht="12" customHeight="1" x14ac:dyDescent="0.2">
      <c r="A26" s="133" t="s">
        <v>162</v>
      </c>
      <c r="B26" s="140">
        <v>156.566678</v>
      </c>
      <c r="C26" s="141">
        <v>139.90756299999998</v>
      </c>
      <c r="D26" s="142">
        <v>120.65531</v>
      </c>
      <c r="E26" s="140">
        <v>131.56188499999999</v>
      </c>
      <c r="F26" s="141">
        <v>99.198072999999994</v>
      </c>
      <c r="G26" s="142">
        <v>67.58095999999999</v>
      </c>
      <c r="H26" s="372">
        <v>0</v>
      </c>
      <c r="I26" s="373">
        <v>0</v>
      </c>
      <c r="J26" s="374">
        <v>0</v>
      </c>
      <c r="K26" s="372">
        <v>0</v>
      </c>
      <c r="L26" s="373">
        <v>0</v>
      </c>
      <c r="M26" s="374">
        <v>0</v>
      </c>
      <c r="N26" s="269">
        <f t="shared" si="3"/>
        <v>715.47046899999998</v>
      </c>
    </row>
    <row r="27" spans="1:15" s="6" customFormat="1" ht="12" customHeight="1" x14ac:dyDescent="0.2">
      <c r="A27" s="133" t="s">
        <v>163</v>
      </c>
      <c r="B27" s="140">
        <f t="shared" ref="B27:M27" si="4">B28+B12+B24+B26</f>
        <v>7086.7950330000058</v>
      </c>
      <c r="C27" s="141">
        <f t="shared" si="4"/>
        <v>6505.2245780000021</v>
      </c>
      <c r="D27" s="142">
        <f t="shared" si="4"/>
        <v>6702.1609209999979</v>
      </c>
      <c r="E27" s="140">
        <f t="shared" si="4"/>
        <v>5989.2965489999906</v>
      </c>
      <c r="F27" s="141">
        <f t="shared" si="4"/>
        <v>5739.7554920000039</v>
      </c>
      <c r="G27" s="142">
        <f t="shared" si="4"/>
        <v>5373.3863889999948</v>
      </c>
      <c r="H27" s="372">
        <f t="shared" si="4"/>
        <v>0</v>
      </c>
      <c r="I27" s="373">
        <f t="shared" si="4"/>
        <v>0</v>
      </c>
      <c r="J27" s="374">
        <f t="shared" si="4"/>
        <v>0</v>
      </c>
      <c r="K27" s="372">
        <f t="shared" si="4"/>
        <v>0</v>
      </c>
      <c r="L27" s="373">
        <f t="shared" si="4"/>
        <v>0</v>
      </c>
      <c r="M27" s="374">
        <f t="shared" si="4"/>
        <v>0</v>
      </c>
      <c r="N27" s="269">
        <f>SUM(B27:M27)</f>
        <v>37396.618961999993</v>
      </c>
    </row>
    <row r="28" spans="1:15" s="6" customFormat="1" ht="12" customHeight="1" x14ac:dyDescent="0.2">
      <c r="A28" s="133" t="s">
        <v>164</v>
      </c>
      <c r="B28" s="137">
        <f>B18+B19+B20+B21+B22+B23+B25</f>
        <v>6053.5184840000056</v>
      </c>
      <c r="C28" s="138">
        <f t="shared" ref="C28:M28" si="5">C18+C19+C20+C21+C22+C23+C25</f>
        <v>5581.1504330000025</v>
      </c>
      <c r="D28" s="139">
        <f t="shared" si="5"/>
        <v>5778.1346419999982</v>
      </c>
      <c r="E28" s="137">
        <f t="shared" si="5"/>
        <v>5161.4812419999907</v>
      </c>
      <c r="F28" s="138">
        <f t="shared" si="5"/>
        <v>4996.8048890000046</v>
      </c>
      <c r="G28" s="139">
        <f t="shared" si="5"/>
        <v>4650.4067929999947</v>
      </c>
      <c r="H28" s="369">
        <f t="shared" si="5"/>
        <v>0</v>
      </c>
      <c r="I28" s="370">
        <f t="shared" si="5"/>
        <v>0</v>
      </c>
      <c r="J28" s="371">
        <f t="shared" si="5"/>
        <v>0</v>
      </c>
      <c r="K28" s="369">
        <f t="shared" si="5"/>
        <v>0</v>
      </c>
      <c r="L28" s="370">
        <f t="shared" si="5"/>
        <v>0</v>
      </c>
      <c r="M28" s="371">
        <f t="shared" si="5"/>
        <v>0</v>
      </c>
      <c r="N28" s="269">
        <f>SUM(B28:M28)</f>
        <v>32221.496482999995</v>
      </c>
    </row>
    <row r="29" spans="1:15" s="126" customFormat="1" ht="12" x14ac:dyDescent="0.2">
      <c r="A29" s="264" t="s">
        <v>267</v>
      </c>
      <c r="B29" s="265">
        <f>'3.1'!B7+'3.2'!B6-'3.2'!B27</f>
        <v>30.485671999994338</v>
      </c>
      <c r="C29" s="266">
        <f>'3.1'!C7+'3.2'!C6-'3.2'!C27</f>
        <v>77.837254999999459</v>
      </c>
      <c r="D29" s="267">
        <f>'3.1'!D7+'3.2'!D6-'3.2'!D27</f>
        <v>72.886675000002469</v>
      </c>
      <c r="E29" s="265">
        <f>'3.1'!E7+'3.2'!E6-'3.2'!E27</f>
        <v>70.64195300000938</v>
      </c>
      <c r="F29" s="266">
        <f>'3.1'!F7+'3.2'!F6-'3.2'!F27</f>
        <v>60.467769999993834</v>
      </c>
      <c r="G29" s="267">
        <f>'3.1'!G7+'3.2'!G6-'3.2'!G27</f>
        <v>65.112453000005189</v>
      </c>
      <c r="H29" s="394">
        <f>'3.1'!H7+'3.2'!H6-'3.2'!H27</f>
        <v>0</v>
      </c>
      <c r="I29" s="395">
        <f>'3.1'!I7+'3.2'!I6-'3.2'!I27</f>
        <v>0</v>
      </c>
      <c r="J29" s="396">
        <f>'3.1'!J7+'3.2'!J6-'3.2'!J27</f>
        <v>0</v>
      </c>
      <c r="K29" s="394">
        <f>'3.1'!K7+'3.2'!K6-'3.2'!K27</f>
        <v>0</v>
      </c>
      <c r="L29" s="395">
        <f>'3.1'!L7+'3.2'!L6-'3.2'!L27</f>
        <v>0</v>
      </c>
      <c r="M29" s="396">
        <f>'3.1'!M7+'3.2'!M6-'3.2'!M27</f>
        <v>0</v>
      </c>
      <c r="N29" s="266">
        <f>SUM(B29:M29)</f>
        <v>377.43177800000467</v>
      </c>
    </row>
    <row r="30" spans="1:15" s="4" customFormat="1" x14ac:dyDescent="0.2">
      <c r="A30" s="123" t="s">
        <v>382</v>
      </c>
      <c r="N30" s="8" t="s">
        <v>413</v>
      </c>
    </row>
    <row r="31" spans="1:15" s="6" customFormat="1" x14ac:dyDescent="0.2">
      <c r="A31" s="38" t="s">
        <v>219</v>
      </c>
      <c r="B31" s="39">
        <f>-'3.2'!B24</f>
        <v>-520.434575</v>
      </c>
      <c r="C31" s="39">
        <f>-'3.2'!C24</f>
        <v>-459.22190799999993</v>
      </c>
      <c r="D31" s="39">
        <f>-'3.2'!D24</f>
        <v>-467.44279999999992</v>
      </c>
      <c r="E31" s="39">
        <f>-'3.2'!E24</f>
        <v>-405.26308899999992</v>
      </c>
      <c r="F31" s="39">
        <f>-'3.2'!F24</f>
        <v>-380.60546199999999</v>
      </c>
      <c r="G31" s="39">
        <f>-'3.2'!G24</f>
        <v>-395.39401599999991</v>
      </c>
      <c r="H31" s="39">
        <f>-'3.2'!H24</f>
        <v>0</v>
      </c>
      <c r="I31" s="39">
        <f>-'3.2'!I24</f>
        <v>0</v>
      </c>
      <c r="J31" s="39">
        <f>-'3.2'!J24</f>
        <v>0</v>
      </c>
      <c r="K31" s="39">
        <f>-'3.2'!K24</f>
        <v>0</v>
      </c>
      <c r="L31" s="39">
        <f>-'3.2'!L24</f>
        <v>0</v>
      </c>
      <c r="M31" s="39">
        <f>-'3.2'!M24</f>
        <v>0</v>
      </c>
      <c r="N31" s="39">
        <f>-'3.1'!N17</f>
        <v>0</v>
      </c>
    </row>
    <row r="32" spans="1:15" s="6" customFormat="1" x14ac:dyDescent="0.2">
      <c r="A32" s="38" t="s">
        <v>49</v>
      </c>
      <c r="B32" s="39">
        <f t="shared" ref="B32:N32" si="6">-B7</f>
        <v>-1159.1009999999999</v>
      </c>
      <c r="C32" s="39">
        <f t="shared" si="6"/>
        <v>-860.995</v>
      </c>
      <c r="D32" s="39">
        <f t="shared" si="6"/>
        <v>-1160.2090000000001</v>
      </c>
      <c r="E32" s="39">
        <f t="shared" si="6"/>
        <v>-1450.2340000000002</v>
      </c>
      <c r="F32" s="39">
        <f t="shared" si="6"/>
        <v>-1150.4580000000001</v>
      </c>
      <c r="G32" s="39">
        <f t="shared" si="6"/>
        <v>-849.03099999999995</v>
      </c>
      <c r="H32" s="39">
        <f t="shared" si="6"/>
        <v>0</v>
      </c>
      <c r="I32" s="39">
        <f t="shared" si="6"/>
        <v>0</v>
      </c>
      <c r="J32" s="39">
        <f t="shared" si="6"/>
        <v>0</v>
      </c>
      <c r="K32" s="39">
        <f t="shared" si="6"/>
        <v>0</v>
      </c>
      <c r="L32" s="39">
        <f t="shared" si="6"/>
        <v>0</v>
      </c>
      <c r="M32" s="39">
        <f t="shared" si="6"/>
        <v>0</v>
      </c>
      <c r="N32" s="39">
        <f t="shared" si="6"/>
        <v>-6630.0280000000012</v>
      </c>
      <c r="O32" s="41"/>
    </row>
    <row r="33" spans="1:17" s="6" customFormat="1" x14ac:dyDescent="0.2">
      <c r="A33" s="38" t="s">
        <v>50</v>
      </c>
      <c r="B33" s="39">
        <f t="shared" ref="B33:N33" si="7">-B8</f>
        <v>-17.155982999999999</v>
      </c>
      <c r="C33" s="39">
        <f t="shared" si="7"/>
        <v>-4.8389110000000004</v>
      </c>
      <c r="D33" s="39">
        <f t="shared" si="7"/>
        <v>-0.173813</v>
      </c>
      <c r="E33" s="39">
        <f t="shared" si="7"/>
        <v>-9.2565000000000008E-2</v>
      </c>
      <c r="F33" s="39">
        <f t="shared" si="7"/>
        <v>-0.20384099999999997</v>
      </c>
      <c r="G33" s="39">
        <f t="shared" si="7"/>
        <v>-0.11799000000000001</v>
      </c>
      <c r="H33" s="39">
        <f t="shared" si="7"/>
        <v>0</v>
      </c>
      <c r="I33" s="39">
        <f t="shared" si="7"/>
        <v>0</v>
      </c>
      <c r="J33" s="39">
        <f t="shared" si="7"/>
        <v>0</v>
      </c>
      <c r="K33" s="39">
        <f t="shared" si="7"/>
        <v>0</v>
      </c>
      <c r="L33" s="39">
        <f t="shared" si="7"/>
        <v>0</v>
      </c>
      <c r="M33" s="39">
        <f t="shared" si="7"/>
        <v>0</v>
      </c>
      <c r="N33" s="39">
        <f t="shared" si="7"/>
        <v>-22.583102999999998</v>
      </c>
      <c r="O33" s="41"/>
    </row>
    <row r="34" spans="1:17" s="6" customFormat="1" x14ac:dyDescent="0.2">
      <c r="A34" s="38" t="s">
        <v>51</v>
      </c>
      <c r="B34" s="39">
        <f t="shared" ref="B34:N34" si="8">-B9</f>
        <v>2306.5940000000001</v>
      </c>
      <c r="C34" s="39">
        <f t="shared" si="8"/>
        <v>1510.6580000000001</v>
      </c>
      <c r="D34" s="39">
        <f t="shared" si="8"/>
        <v>1839.1179999999999</v>
      </c>
      <c r="E34" s="39">
        <f t="shared" si="8"/>
        <v>1812.2159999999999</v>
      </c>
      <c r="F34" s="39">
        <f t="shared" si="8"/>
        <v>1182.8890000000001</v>
      </c>
      <c r="G34" s="39">
        <f t="shared" si="8"/>
        <v>1353.3890000000001</v>
      </c>
      <c r="H34" s="39">
        <f t="shared" si="8"/>
        <v>0</v>
      </c>
      <c r="I34" s="39">
        <f t="shared" si="8"/>
        <v>0</v>
      </c>
      <c r="J34" s="39">
        <f t="shared" si="8"/>
        <v>0</v>
      </c>
      <c r="K34" s="39">
        <f t="shared" si="8"/>
        <v>0</v>
      </c>
      <c r="L34" s="39">
        <f t="shared" si="8"/>
        <v>0</v>
      </c>
      <c r="M34" s="39">
        <f t="shared" si="8"/>
        <v>0</v>
      </c>
      <c r="N34" s="39">
        <f t="shared" si="8"/>
        <v>10004.864000000001</v>
      </c>
      <c r="Q34" s="7"/>
    </row>
    <row r="35" spans="1:17" s="6" customFormat="1" x14ac:dyDescent="0.2">
      <c r="A35" s="38" t="s">
        <v>52</v>
      </c>
      <c r="B35" s="39">
        <f t="shared" ref="B35:N35" si="9">-B10</f>
        <v>1.4309430000000001</v>
      </c>
      <c r="C35" s="39">
        <f t="shared" si="9"/>
        <v>12.296884</v>
      </c>
      <c r="D35" s="39">
        <f t="shared" si="9"/>
        <v>40.107627000000001</v>
      </c>
      <c r="E35" s="39">
        <f t="shared" si="9"/>
        <v>19.266116999999998</v>
      </c>
      <c r="F35" s="39">
        <f t="shared" si="9"/>
        <v>25.186181000000001</v>
      </c>
      <c r="G35" s="39">
        <f t="shared" si="9"/>
        <v>18.626767000000001</v>
      </c>
      <c r="H35" s="39">
        <f t="shared" si="9"/>
        <v>0</v>
      </c>
      <c r="I35" s="39">
        <f t="shared" si="9"/>
        <v>0</v>
      </c>
      <c r="J35" s="39">
        <f t="shared" si="9"/>
        <v>0</v>
      </c>
      <c r="K35" s="39">
        <f t="shared" si="9"/>
        <v>0</v>
      </c>
      <c r="L35" s="39">
        <f t="shared" si="9"/>
        <v>0</v>
      </c>
      <c r="M35" s="39">
        <f t="shared" si="9"/>
        <v>0</v>
      </c>
      <c r="N35" s="39">
        <f t="shared" si="9"/>
        <v>116.914519</v>
      </c>
    </row>
    <row r="36" spans="1:17" s="6" customFormat="1" x14ac:dyDescent="0.2">
      <c r="A36" s="38" t="s">
        <v>237</v>
      </c>
      <c r="B36" s="39">
        <f t="shared" ref="B36:M36" si="10">-B12</f>
        <v>-356.27529599999997</v>
      </c>
      <c r="C36" s="39">
        <f t="shared" si="10"/>
        <v>-324.94467399999996</v>
      </c>
      <c r="D36" s="39">
        <f t="shared" si="10"/>
        <v>-335.92816900000003</v>
      </c>
      <c r="E36" s="39">
        <f t="shared" si="10"/>
        <v>-290.99033300000002</v>
      </c>
      <c r="F36" s="39">
        <f t="shared" si="10"/>
        <v>-263.14706800000005</v>
      </c>
      <c r="G36" s="39">
        <f t="shared" si="10"/>
        <v>-260.00461999999999</v>
      </c>
      <c r="H36" s="39">
        <f t="shared" si="10"/>
        <v>0</v>
      </c>
      <c r="I36" s="39">
        <f t="shared" si="10"/>
        <v>0</v>
      </c>
      <c r="J36" s="39">
        <f t="shared" si="10"/>
        <v>0</v>
      </c>
      <c r="K36" s="39">
        <f t="shared" si="10"/>
        <v>0</v>
      </c>
      <c r="L36" s="39">
        <f t="shared" si="10"/>
        <v>0</v>
      </c>
      <c r="M36" s="39">
        <f t="shared" si="10"/>
        <v>0</v>
      </c>
      <c r="N36" s="39">
        <f>-N11</f>
        <v>-1831.29016</v>
      </c>
    </row>
    <row r="37" spans="1:17" s="6" customFormat="1" x14ac:dyDescent="0.2">
      <c r="A37" s="38" t="s">
        <v>58</v>
      </c>
      <c r="B37" s="39">
        <f t="shared" ref="B37:M37" si="11">-B13</f>
        <v>-96.793999999999997</v>
      </c>
      <c r="C37" s="39">
        <f t="shared" si="11"/>
        <v>-89.75</v>
      </c>
      <c r="D37" s="39">
        <f t="shared" si="11"/>
        <v>-95.899000000000001</v>
      </c>
      <c r="E37" s="39">
        <f t="shared" si="11"/>
        <v>-77.59</v>
      </c>
      <c r="F37" s="39">
        <f t="shared" si="11"/>
        <v>-59.098999999999997</v>
      </c>
      <c r="G37" s="39">
        <f t="shared" si="11"/>
        <v>-66.763000000000005</v>
      </c>
      <c r="H37" s="39">
        <f t="shared" si="11"/>
        <v>0</v>
      </c>
      <c r="I37" s="39">
        <f t="shared" si="11"/>
        <v>0</v>
      </c>
      <c r="J37" s="39">
        <f t="shared" si="11"/>
        <v>0</v>
      </c>
      <c r="K37" s="39">
        <f t="shared" si="11"/>
        <v>0</v>
      </c>
      <c r="L37" s="39">
        <f t="shared" si="11"/>
        <v>0</v>
      </c>
      <c r="M37" s="39">
        <f t="shared" si="11"/>
        <v>0</v>
      </c>
      <c r="N37" s="39">
        <f>-N13</f>
        <v>-485.89499999999998</v>
      </c>
    </row>
    <row r="38" spans="1:17" s="6" customFormat="1" x14ac:dyDescent="0.2">
      <c r="A38" s="38" t="s">
        <v>59</v>
      </c>
      <c r="B38" s="39">
        <f t="shared" ref="B38:M38" si="12">-B14</f>
        <v>-259.48129599999999</v>
      </c>
      <c r="C38" s="39">
        <f t="shared" si="12"/>
        <v>-235.19467399999996</v>
      </c>
      <c r="D38" s="39">
        <f t="shared" si="12"/>
        <v>-240.029169</v>
      </c>
      <c r="E38" s="39">
        <f t="shared" si="12"/>
        <v>-213.40033300000002</v>
      </c>
      <c r="F38" s="39">
        <f t="shared" si="12"/>
        <v>-204.04806800000003</v>
      </c>
      <c r="G38" s="39">
        <f t="shared" si="12"/>
        <v>-193.24161999999998</v>
      </c>
      <c r="H38" s="39">
        <f t="shared" si="12"/>
        <v>0</v>
      </c>
      <c r="I38" s="39">
        <f t="shared" si="12"/>
        <v>0</v>
      </c>
      <c r="J38" s="39">
        <f t="shared" si="12"/>
        <v>0</v>
      </c>
      <c r="K38" s="39">
        <f t="shared" si="12"/>
        <v>0</v>
      </c>
      <c r="L38" s="39">
        <f t="shared" si="12"/>
        <v>0</v>
      </c>
      <c r="M38" s="39">
        <f t="shared" si="12"/>
        <v>0</v>
      </c>
      <c r="N38" s="39">
        <f>-N14</f>
        <v>-1345.39516</v>
      </c>
    </row>
    <row r="39" spans="1:17" s="6" customFormat="1" x14ac:dyDescent="0.2">
      <c r="A39" s="38"/>
      <c r="B39" s="39" t="e">
        <f>-#REF!</f>
        <v>#REF!</v>
      </c>
      <c r="C39" s="39" t="e">
        <f>-#REF!</f>
        <v>#REF!</v>
      </c>
      <c r="D39" s="39" t="e">
        <f>-#REF!</f>
        <v>#REF!</v>
      </c>
      <c r="E39" s="39" t="e">
        <f>-#REF!</f>
        <v>#REF!</v>
      </c>
      <c r="F39" s="39" t="e">
        <f>-#REF!</f>
        <v>#REF!</v>
      </c>
      <c r="G39" s="39" t="e">
        <f>-#REF!</f>
        <v>#REF!</v>
      </c>
      <c r="H39" s="39" t="e">
        <f>-#REF!</f>
        <v>#REF!</v>
      </c>
      <c r="I39" s="39" t="e">
        <f>-#REF!</f>
        <v>#REF!</v>
      </c>
      <c r="J39" s="39" t="e">
        <f>-#REF!</f>
        <v>#REF!</v>
      </c>
      <c r="K39" s="39" t="e">
        <f>-#REF!</f>
        <v>#REF!</v>
      </c>
      <c r="L39" s="39" t="e">
        <f>-#REF!</f>
        <v>#REF!</v>
      </c>
      <c r="M39" s="39" t="e">
        <f>-#REF!</f>
        <v>#REF!</v>
      </c>
      <c r="N39" s="39" t="e">
        <f>-#REF!</f>
        <v>#REF!</v>
      </c>
    </row>
    <row r="40" spans="1:17" s="6" customFormat="1" x14ac:dyDescent="0.2">
      <c r="A40" s="38" t="s">
        <v>171</v>
      </c>
      <c r="B40" s="39">
        <f t="shared" ref="B40:M40" si="13">-B17</f>
        <v>-5931.2511190000059</v>
      </c>
      <c r="C40" s="39">
        <f t="shared" si="13"/>
        <v>-5468.9866340000026</v>
      </c>
      <c r="D40" s="39">
        <f t="shared" si="13"/>
        <v>-5665.6676679999982</v>
      </c>
      <c r="E40" s="39">
        <f t="shared" si="13"/>
        <v>-5066.5556049999905</v>
      </c>
      <c r="F40" s="39">
        <f t="shared" si="13"/>
        <v>-4919.2594850000041</v>
      </c>
      <c r="G40" s="39">
        <f t="shared" si="13"/>
        <v>-4598.1581249999945</v>
      </c>
      <c r="H40" s="39">
        <f t="shared" si="13"/>
        <v>0</v>
      </c>
      <c r="I40" s="39">
        <f t="shared" si="13"/>
        <v>0</v>
      </c>
      <c r="J40" s="39">
        <f t="shared" si="13"/>
        <v>0</v>
      </c>
      <c r="K40" s="39">
        <f t="shared" si="13"/>
        <v>0</v>
      </c>
      <c r="L40" s="39">
        <f t="shared" si="13"/>
        <v>0</v>
      </c>
      <c r="M40" s="39">
        <f t="shared" si="13"/>
        <v>0</v>
      </c>
      <c r="N40" s="39">
        <f>-N16</f>
        <v>-31649.878635999994</v>
      </c>
    </row>
    <row r="41" spans="1:17" s="6" customFormat="1" x14ac:dyDescent="0.2">
      <c r="A41" s="38" t="s">
        <v>157</v>
      </c>
      <c r="B41" s="39">
        <f t="shared" ref="B41:N41" si="14">-B18</f>
        <v>-634.00195300000007</v>
      </c>
      <c r="C41" s="39">
        <f t="shared" si="14"/>
        <v>-594.43483800000001</v>
      </c>
      <c r="D41" s="39">
        <f t="shared" si="14"/>
        <v>-680.57010000000014</v>
      </c>
      <c r="E41" s="39">
        <f t="shared" si="14"/>
        <v>-641.93391700000006</v>
      </c>
      <c r="F41" s="39">
        <f t="shared" si="14"/>
        <v>-689.26405799999998</v>
      </c>
      <c r="G41" s="39">
        <f t="shared" si="14"/>
        <v>-665.30604700000004</v>
      </c>
      <c r="H41" s="39">
        <f t="shared" si="14"/>
        <v>0</v>
      </c>
      <c r="I41" s="39">
        <f t="shared" si="14"/>
        <v>0</v>
      </c>
      <c r="J41" s="39">
        <f t="shared" si="14"/>
        <v>0</v>
      </c>
      <c r="K41" s="39">
        <f t="shared" si="14"/>
        <v>0</v>
      </c>
      <c r="L41" s="39">
        <f t="shared" si="14"/>
        <v>0</v>
      </c>
      <c r="M41" s="39">
        <f t="shared" si="14"/>
        <v>0</v>
      </c>
      <c r="N41" s="39">
        <f t="shared" si="14"/>
        <v>-3905.5109130000001</v>
      </c>
    </row>
    <row r="42" spans="1:17" s="6" customFormat="1" x14ac:dyDescent="0.2">
      <c r="A42" s="38" t="s">
        <v>158</v>
      </c>
      <c r="B42" s="39">
        <f t="shared" ref="B42:N42" si="15">-B19</f>
        <v>-2001.0879040000002</v>
      </c>
      <c r="C42" s="39">
        <f t="shared" si="15"/>
        <v>-1909.965911</v>
      </c>
      <c r="D42" s="39">
        <f t="shared" si="15"/>
        <v>-2069.8147469999999</v>
      </c>
      <c r="E42" s="39">
        <f t="shared" si="15"/>
        <v>-1890.1251810000001</v>
      </c>
      <c r="F42" s="39">
        <f t="shared" si="15"/>
        <v>-1934.800577</v>
      </c>
      <c r="G42" s="39">
        <f t="shared" si="15"/>
        <v>-1998.0370199999998</v>
      </c>
      <c r="H42" s="39">
        <f t="shared" si="15"/>
        <v>0</v>
      </c>
      <c r="I42" s="39">
        <f t="shared" si="15"/>
        <v>0</v>
      </c>
      <c r="J42" s="39">
        <f t="shared" si="15"/>
        <v>0</v>
      </c>
      <c r="K42" s="39">
        <f t="shared" si="15"/>
        <v>0</v>
      </c>
      <c r="L42" s="39">
        <f t="shared" si="15"/>
        <v>0</v>
      </c>
      <c r="M42" s="39">
        <f t="shared" si="15"/>
        <v>0</v>
      </c>
      <c r="N42" s="39">
        <f t="shared" si="15"/>
        <v>-11803.831340000001</v>
      </c>
    </row>
    <row r="43" spans="1:17" s="6" customFormat="1" x14ac:dyDescent="0.2">
      <c r="A43" s="38" t="s">
        <v>159</v>
      </c>
      <c r="B43" s="39">
        <f t="shared" ref="B43:N43" si="16">-B20</f>
        <v>-814.38326825434092</v>
      </c>
      <c r="C43" s="39">
        <f t="shared" si="16"/>
        <v>-754.965480906793</v>
      </c>
      <c r="D43" s="39">
        <f t="shared" si="16"/>
        <v>-727.55039318412992</v>
      </c>
      <c r="E43" s="39">
        <f t="shared" si="16"/>
        <v>-625.88412303989799</v>
      </c>
      <c r="F43" s="39">
        <f t="shared" si="16"/>
        <v>-586.92082088647612</v>
      </c>
      <c r="G43" s="39">
        <f t="shared" si="16"/>
        <v>-518.132796761137</v>
      </c>
      <c r="H43" s="39">
        <f t="shared" si="16"/>
        <v>0</v>
      </c>
      <c r="I43" s="39">
        <f t="shared" si="16"/>
        <v>0</v>
      </c>
      <c r="J43" s="39">
        <f t="shared" si="16"/>
        <v>0</v>
      </c>
      <c r="K43" s="39">
        <f t="shared" si="16"/>
        <v>0</v>
      </c>
      <c r="L43" s="39">
        <f t="shared" si="16"/>
        <v>0</v>
      </c>
      <c r="M43" s="39">
        <f t="shared" si="16"/>
        <v>0</v>
      </c>
      <c r="N43" s="39">
        <f t="shared" si="16"/>
        <v>-4027.8368830327749</v>
      </c>
    </row>
    <row r="44" spans="1:17" s="6" customFormat="1" x14ac:dyDescent="0.2">
      <c r="A44" s="38" t="s">
        <v>160</v>
      </c>
      <c r="B44" s="39">
        <f t="shared" ref="B44:N44" si="17">-B21</f>
        <v>-1960.6805127456591</v>
      </c>
      <c r="C44" s="39">
        <f t="shared" si="17"/>
        <v>-1779.764077093206</v>
      </c>
      <c r="D44" s="39">
        <f t="shared" si="17"/>
        <v>-1728.5325428158699</v>
      </c>
      <c r="E44" s="39">
        <f t="shared" si="17"/>
        <v>-1491.4245669601032</v>
      </c>
      <c r="F44" s="39">
        <f t="shared" si="17"/>
        <v>-1274.8693511135241</v>
      </c>
      <c r="G44" s="39">
        <f t="shared" si="17"/>
        <v>-1027.4120222388642</v>
      </c>
      <c r="H44" s="39">
        <f t="shared" si="17"/>
        <v>0</v>
      </c>
      <c r="I44" s="39">
        <f t="shared" si="17"/>
        <v>0</v>
      </c>
      <c r="J44" s="39">
        <f t="shared" si="17"/>
        <v>0</v>
      </c>
      <c r="K44" s="39">
        <f t="shared" si="17"/>
        <v>0</v>
      </c>
      <c r="L44" s="39">
        <f t="shared" si="17"/>
        <v>0</v>
      </c>
      <c r="M44" s="39">
        <f t="shared" si="17"/>
        <v>0</v>
      </c>
      <c r="N44" s="39">
        <f t="shared" si="17"/>
        <v>-9262.6830729672256</v>
      </c>
    </row>
    <row r="45" spans="1:17" s="6" customFormat="1" x14ac:dyDescent="0.2">
      <c r="A45" s="38" t="s">
        <v>161</v>
      </c>
      <c r="B45" s="39">
        <f t="shared" ref="B45:N45" si="18">-B22</f>
        <v>-22.734698999999999</v>
      </c>
      <c r="C45" s="39">
        <f t="shared" si="18"/>
        <v>-21.794407</v>
      </c>
      <c r="D45" s="39">
        <f t="shared" si="18"/>
        <v>-29.170952</v>
      </c>
      <c r="E45" s="39">
        <f t="shared" si="18"/>
        <v>-23.474938000000002</v>
      </c>
      <c r="F45" s="39">
        <f t="shared" si="18"/>
        <v>-27.479436</v>
      </c>
      <c r="G45" s="39">
        <f t="shared" si="18"/>
        <v>-14.625669</v>
      </c>
      <c r="H45" s="39">
        <f t="shared" si="18"/>
        <v>0</v>
      </c>
      <c r="I45" s="39">
        <f t="shared" si="18"/>
        <v>0</v>
      </c>
      <c r="J45" s="39">
        <f t="shared" si="18"/>
        <v>0</v>
      </c>
      <c r="K45" s="39">
        <f t="shared" si="18"/>
        <v>0</v>
      </c>
      <c r="L45" s="39">
        <f t="shared" si="18"/>
        <v>0</v>
      </c>
      <c r="M45" s="39">
        <f t="shared" si="18"/>
        <v>0</v>
      </c>
      <c r="N45" s="39">
        <f t="shared" si="18"/>
        <v>-139.28010099999997</v>
      </c>
    </row>
    <row r="46" spans="1:17" s="6" customFormat="1" x14ac:dyDescent="0.2">
      <c r="A46" s="38" t="s">
        <v>165</v>
      </c>
      <c r="B46" s="39">
        <f t="shared" ref="B46:N46" si="19">-B23</f>
        <v>-498.36278200000555</v>
      </c>
      <c r="C46" s="39">
        <f t="shared" si="19"/>
        <v>-408.06192000000334</v>
      </c>
      <c r="D46" s="39">
        <f t="shared" si="19"/>
        <v>-430.02893299999795</v>
      </c>
      <c r="E46" s="39">
        <f t="shared" si="19"/>
        <v>-393.71287899998856</v>
      </c>
      <c r="F46" s="39">
        <f t="shared" si="19"/>
        <v>-405.92524200000486</v>
      </c>
      <c r="G46" s="39">
        <f t="shared" si="19"/>
        <v>-374.64456999999379</v>
      </c>
      <c r="H46" s="39">
        <f t="shared" si="19"/>
        <v>0</v>
      </c>
      <c r="I46" s="39">
        <f t="shared" si="19"/>
        <v>0</v>
      </c>
      <c r="J46" s="39">
        <f t="shared" si="19"/>
        <v>0</v>
      </c>
      <c r="K46" s="39">
        <f t="shared" si="19"/>
        <v>0</v>
      </c>
      <c r="L46" s="39">
        <f t="shared" si="19"/>
        <v>0</v>
      </c>
      <c r="M46" s="39">
        <f t="shared" si="19"/>
        <v>0</v>
      </c>
      <c r="N46" s="39">
        <f t="shared" si="19"/>
        <v>-2510.7363259999938</v>
      </c>
    </row>
    <row r="47" spans="1:17" s="6" customFormat="1" x14ac:dyDescent="0.2">
      <c r="A47" s="38" t="s">
        <v>162</v>
      </c>
      <c r="B47" s="39">
        <f t="shared" ref="B47:N47" si="20">-B26</f>
        <v>-156.566678</v>
      </c>
      <c r="C47" s="39">
        <f t="shared" si="20"/>
        <v>-139.90756299999998</v>
      </c>
      <c r="D47" s="39">
        <f t="shared" si="20"/>
        <v>-120.65531</v>
      </c>
      <c r="E47" s="39">
        <f t="shared" si="20"/>
        <v>-131.56188499999999</v>
      </c>
      <c r="F47" s="39">
        <f t="shared" si="20"/>
        <v>-99.198072999999994</v>
      </c>
      <c r="G47" s="39">
        <f t="shared" si="20"/>
        <v>-67.58095999999999</v>
      </c>
      <c r="H47" s="39">
        <f t="shared" si="20"/>
        <v>0</v>
      </c>
      <c r="I47" s="39">
        <f t="shared" si="20"/>
        <v>0</v>
      </c>
      <c r="J47" s="39">
        <f t="shared" si="20"/>
        <v>0</v>
      </c>
      <c r="K47" s="39">
        <f t="shared" si="20"/>
        <v>0</v>
      </c>
      <c r="L47" s="39">
        <f t="shared" si="20"/>
        <v>0</v>
      </c>
      <c r="M47" s="39">
        <f t="shared" si="20"/>
        <v>0</v>
      </c>
      <c r="N47" s="39">
        <f t="shared" si="20"/>
        <v>-715.47046899999998</v>
      </c>
    </row>
    <row r="48" spans="1:17" s="6" customFormat="1" x14ac:dyDescent="0.2">
      <c r="A48" s="38" t="s">
        <v>163</v>
      </c>
      <c r="B48" s="39">
        <f t="shared" ref="B48:N48" si="21">-B27</f>
        <v>-7086.7950330000058</v>
      </c>
      <c r="C48" s="39">
        <f t="shared" si="21"/>
        <v>-6505.2245780000021</v>
      </c>
      <c r="D48" s="39">
        <f t="shared" si="21"/>
        <v>-6702.1609209999979</v>
      </c>
      <c r="E48" s="39">
        <f t="shared" si="21"/>
        <v>-5989.2965489999906</v>
      </c>
      <c r="F48" s="39">
        <f t="shared" si="21"/>
        <v>-5739.7554920000039</v>
      </c>
      <c r="G48" s="39">
        <f t="shared" si="21"/>
        <v>-5373.3863889999948</v>
      </c>
      <c r="H48" s="39">
        <f t="shared" si="21"/>
        <v>0</v>
      </c>
      <c r="I48" s="39">
        <f t="shared" si="21"/>
        <v>0</v>
      </c>
      <c r="J48" s="39">
        <f t="shared" si="21"/>
        <v>0</v>
      </c>
      <c r="K48" s="39">
        <f t="shared" si="21"/>
        <v>0</v>
      </c>
      <c r="L48" s="39">
        <f t="shared" si="21"/>
        <v>0</v>
      </c>
      <c r="M48" s="39">
        <f t="shared" si="21"/>
        <v>0</v>
      </c>
      <c r="N48" s="39">
        <f t="shared" si="21"/>
        <v>-37396.618961999993</v>
      </c>
    </row>
    <row r="49" spans="1:14" s="6" customFormat="1" x14ac:dyDescent="0.2">
      <c r="A49" s="38" t="s">
        <v>164</v>
      </c>
      <c r="B49" s="39">
        <f t="shared" ref="B49:N49" si="22">-B28</f>
        <v>-6053.5184840000056</v>
      </c>
      <c r="C49" s="39">
        <f t="shared" si="22"/>
        <v>-5581.1504330000025</v>
      </c>
      <c r="D49" s="39">
        <f t="shared" si="22"/>
        <v>-5778.1346419999982</v>
      </c>
      <c r="E49" s="39">
        <f t="shared" si="22"/>
        <v>-5161.4812419999907</v>
      </c>
      <c r="F49" s="39">
        <f t="shared" si="22"/>
        <v>-4996.8048890000046</v>
      </c>
      <c r="G49" s="39">
        <f t="shared" si="22"/>
        <v>-4650.4067929999947</v>
      </c>
      <c r="H49" s="39">
        <f t="shared" si="22"/>
        <v>0</v>
      </c>
      <c r="I49" s="39">
        <f t="shared" si="22"/>
        <v>0</v>
      </c>
      <c r="J49" s="39">
        <f t="shared" si="22"/>
        <v>0</v>
      </c>
      <c r="K49" s="39">
        <f t="shared" si="22"/>
        <v>0</v>
      </c>
      <c r="L49" s="39">
        <f t="shared" si="22"/>
        <v>0</v>
      </c>
      <c r="M49" s="39">
        <f t="shared" si="22"/>
        <v>0</v>
      </c>
      <c r="N49" s="39">
        <f t="shared" si="22"/>
        <v>-32221.496482999995</v>
      </c>
    </row>
    <row r="50" spans="1:14" s="6" customForma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 x14ac:dyDescent="0.2">
      <c r="B52" s="57"/>
    </row>
    <row r="53" spans="1:14" x14ac:dyDescent="0.2">
      <c r="B53" s="57"/>
    </row>
    <row r="54" spans="1:14" x14ac:dyDescent="0.2">
      <c r="B54" s="57"/>
    </row>
  </sheetData>
  <mergeCells count="24"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  <mergeCell ref="N5:N6"/>
    <mergeCell ref="K5:M5"/>
    <mergeCell ref="H5:J5"/>
    <mergeCell ref="N16:N17"/>
    <mergeCell ref="B16:D16"/>
    <mergeCell ref="E16:G16"/>
    <mergeCell ref="H16:J16"/>
    <mergeCell ref="K16:M1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15" customWidth="1"/>
    <col min="2" max="16" width="8.28515625" style="115" customWidth="1"/>
    <col min="17" max="16384" width="9.140625" style="115"/>
  </cols>
  <sheetData>
    <row r="1" spans="1:17" ht="18.75" x14ac:dyDescent="0.3">
      <c r="A1" s="130" t="s">
        <v>318</v>
      </c>
      <c r="P1" s="150" t="str">
        <f>Titulní!A35</f>
        <v>II. čtvrtletí 2021</v>
      </c>
    </row>
    <row r="2" spans="1:17" ht="15.75" x14ac:dyDescent="0.25">
      <c r="A2" s="149" t="s">
        <v>384</v>
      </c>
    </row>
    <row r="3" spans="1:17" ht="6" customHeight="1" x14ac:dyDescent="0.2"/>
    <row r="4" spans="1:17" ht="12" customHeight="1" x14ac:dyDescent="0.2">
      <c r="A4" s="484"/>
      <c r="B4" s="472" t="s">
        <v>19</v>
      </c>
      <c r="C4" s="473"/>
      <c r="D4" s="474"/>
      <c r="E4" s="472" t="s">
        <v>202</v>
      </c>
      <c r="F4" s="473"/>
      <c r="G4" s="474"/>
      <c r="H4" s="472" t="s">
        <v>204</v>
      </c>
      <c r="I4" s="473"/>
      <c r="J4" s="474"/>
      <c r="K4" s="472" t="s">
        <v>6</v>
      </c>
      <c r="L4" s="473"/>
      <c r="M4" s="474"/>
      <c r="N4" s="477" t="s">
        <v>215</v>
      </c>
      <c r="O4" s="478"/>
      <c r="P4" s="478"/>
      <c r="Q4" s="22"/>
    </row>
    <row r="5" spans="1:17" ht="14.1" customHeight="1" x14ac:dyDescent="0.2">
      <c r="A5" s="485"/>
      <c r="B5" s="469" t="s">
        <v>236</v>
      </c>
      <c r="C5" s="470"/>
      <c r="D5" s="471"/>
      <c r="E5" s="469" t="s">
        <v>236</v>
      </c>
      <c r="F5" s="470"/>
      <c r="G5" s="471"/>
      <c r="H5" s="469" t="s">
        <v>236</v>
      </c>
      <c r="I5" s="470"/>
      <c r="J5" s="471"/>
      <c r="K5" s="469" t="s">
        <v>236</v>
      </c>
      <c r="L5" s="470"/>
      <c r="M5" s="471"/>
      <c r="N5" s="479" t="s">
        <v>241</v>
      </c>
      <c r="O5" s="480"/>
      <c r="P5" s="480"/>
      <c r="Q5" s="22"/>
    </row>
    <row r="6" spans="1:17" x14ac:dyDescent="0.2">
      <c r="A6" s="486"/>
      <c r="B6" s="134" t="s">
        <v>63</v>
      </c>
      <c r="C6" s="135" t="s">
        <v>64</v>
      </c>
      <c r="D6" s="136" t="s">
        <v>65</v>
      </c>
      <c r="E6" s="134" t="s">
        <v>63</v>
      </c>
      <c r="F6" s="135" t="s">
        <v>64</v>
      </c>
      <c r="G6" s="136" t="s">
        <v>65</v>
      </c>
      <c r="H6" s="134" t="s">
        <v>63</v>
      </c>
      <c r="I6" s="135" t="s">
        <v>64</v>
      </c>
      <c r="J6" s="136" t="s">
        <v>65</v>
      </c>
      <c r="K6" s="134" t="s">
        <v>63</v>
      </c>
      <c r="L6" s="135" t="s">
        <v>64</v>
      </c>
      <c r="M6" s="136" t="s">
        <v>65</v>
      </c>
      <c r="N6" s="151" t="s">
        <v>63</v>
      </c>
      <c r="O6" s="152" t="s">
        <v>64</v>
      </c>
      <c r="P6" s="152" t="s">
        <v>65</v>
      </c>
      <c r="Q6" s="22"/>
    </row>
    <row r="7" spans="1:17" ht="12.75" customHeight="1" x14ac:dyDescent="0.2">
      <c r="A7" s="481" t="s">
        <v>0</v>
      </c>
      <c r="B7" s="452">
        <f>SUM(B8:D8)</f>
        <v>6956.2183500000001</v>
      </c>
      <c r="C7" s="453"/>
      <c r="D7" s="454"/>
      <c r="E7" s="452">
        <f>SUM(E8:G8)</f>
        <v>393.12736000000007</v>
      </c>
      <c r="F7" s="453"/>
      <c r="G7" s="454"/>
      <c r="H7" s="452">
        <f>SUM(H8:J8)</f>
        <v>0.33124999999999999</v>
      </c>
      <c r="I7" s="453"/>
      <c r="J7" s="454"/>
      <c r="K7" s="452">
        <f>SUM(K8:M8)</f>
        <v>6563.0909899999997</v>
      </c>
      <c r="L7" s="453"/>
      <c r="M7" s="454"/>
      <c r="N7" s="475">
        <f>P8</f>
        <v>4290</v>
      </c>
      <c r="O7" s="476"/>
      <c r="P7" s="476"/>
      <c r="Q7" s="22"/>
    </row>
    <row r="8" spans="1:17" s="117" customFormat="1" ht="15" customHeight="1" x14ac:dyDescent="0.2">
      <c r="A8" s="483"/>
      <c r="B8" s="153">
        <v>2122.4468700000002</v>
      </c>
      <c r="C8" s="154">
        <v>2428.0895699999996</v>
      </c>
      <c r="D8" s="155">
        <v>2405.6819100000002</v>
      </c>
      <c r="E8" s="153">
        <v>118.92873000000002</v>
      </c>
      <c r="F8" s="154">
        <v>139.01085</v>
      </c>
      <c r="G8" s="155">
        <v>135.18778</v>
      </c>
      <c r="H8" s="153">
        <v>0.14349999999999999</v>
      </c>
      <c r="I8" s="154">
        <v>0.10882000000000001</v>
      </c>
      <c r="J8" s="155">
        <v>7.893E-2</v>
      </c>
      <c r="K8" s="153">
        <v>2003.5181400000001</v>
      </c>
      <c r="L8" s="154">
        <v>2289.0787199999995</v>
      </c>
      <c r="M8" s="155">
        <v>2270.49413</v>
      </c>
      <c r="N8" s="270">
        <v>4290</v>
      </c>
      <c r="O8" s="271">
        <v>4290</v>
      </c>
      <c r="P8" s="271">
        <v>4290</v>
      </c>
      <c r="Q8" s="105"/>
    </row>
    <row r="9" spans="1:17" s="117" customFormat="1" ht="15" customHeight="1" x14ac:dyDescent="0.2">
      <c r="A9" s="481" t="s">
        <v>15</v>
      </c>
      <c r="B9" s="452">
        <f>SUM(B10:D10)</f>
        <v>7216.6767100000006</v>
      </c>
      <c r="C9" s="453"/>
      <c r="D9" s="454"/>
      <c r="E9" s="452">
        <f>SUM(E10:G10)</f>
        <v>691.32392199999992</v>
      </c>
      <c r="F9" s="453"/>
      <c r="G9" s="454"/>
      <c r="H9" s="452">
        <f>SUM(H10:J10)</f>
        <v>213.436419</v>
      </c>
      <c r="I9" s="453"/>
      <c r="J9" s="454"/>
      <c r="K9" s="452">
        <f>SUM(K10:M10)</f>
        <v>6525.3527880000001</v>
      </c>
      <c r="L9" s="453"/>
      <c r="M9" s="454"/>
      <c r="N9" s="475">
        <f>P10</f>
        <v>10050.031999999997</v>
      </c>
      <c r="O9" s="476"/>
      <c r="P9" s="476"/>
      <c r="Q9" s="105"/>
    </row>
    <row r="10" spans="1:17" s="117" customFormat="1" ht="15" customHeight="1" x14ac:dyDescent="0.2">
      <c r="A10" s="482"/>
      <c r="B10" s="163">
        <f t="shared" ref="B10:M10" si="0">SUM(B11:B22)</f>
        <v>2786.7932920000003</v>
      </c>
      <c r="C10" s="164">
        <f t="shared" si="0"/>
        <v>2204.6285280000002</v>
      </c>
      <c r="D10" s="165">
        <f t="shared" si="0"/>
        <v>2225.2548900000002</v>
      </c>
      <c r="E10" s="163">
        <f t="shared" si="0"/>
        <v>252.46616100000003</v>
      </c>
      <c r="F10" s="164">
        <f t="shared" si="0"/>
        <v>211.00825600000002</v>
      </c>
      <c r="G10" s="165">
        <f t="shared" si="0"/>
        <v>227.84950499999988</v>
      </c>
      <c r="H10" s="163">
        <f t="shared" si="0"/>
        <v>90.025519000000003</v>
      </c>
      <c r="I10" s="164">
        <f t="shared" si="0"/>
        <v>73.875406999999996</v>
      </c>
      <c r="J10" s="165">
        <f t="shared" si="0"/>
        <v>49.535492999999988</v>
      </c>
      <c r="K10" s="163">
        <f t="shared" si="0"/>
        <v>2534.327131</v>
      </c>
      <c r="L10" s="164">
        <f t="shared" si="0"/>
        <v>1993.6202719999997</v>
      </c>
      <c r="M10" s="165">
        <f t="shared" si="0"/>
        <v>1997.4053850000003</v>
      </c>
      <c r="N10" s="272">
        <v>10050.031999999997</v>
      </c>
      <c r="O10" s="273">
        <v>10050.031999999997</v>
      </c>
      <c r="P10" s="273">
        <v>10050.031999999997</v>
      </c>
      <c r="Q10" s="105"/>
    </row>
    <row r="11" spans="1:17" ht="12" customHeight="1" x14ac:dyDescent="0.2">
      <c r="A11" s="156" t="s">
        <v>156</v>
      </c>
      <c r="B11" s="160">
        <v>220.24517300000008</v>
      </c>
      <c r="C11" s="161">
        <v>243.12299799999997</v>
      </c>
      <c r="D11" s="162">
        <v>231.77112299999999</v>
      </c>
      <c r="E11" s="160">
        <v>16.127619000000003</v>
      </c>
      <c r="F11" s="161">
        <v>17.909773000000001</v>
      </c>
      <c r="G11" s="162">
        <v>17.669283</v>
      </c>
      <c r="H11" s="160">
        <v>10.411151000000002</v>
      </c>
      <c r="I11" s="161">
        <v>9.5718540000000019</v>
      </c>
      <c r="J11" s="162">
        <v>7.3695490000000001</v>
      </c>
      <c r="K11" s="160">
        <v>204.11755400000007</v>
      </c>
      <c r="L11" s="161">
        <v>225.21322499999997</v>
      </c>
      <c r="M11" s="162">
        <v>214.10183999999998</v>
      </c>
      <c r="N11" s="169"/>
      <c r="O11" s="170"/>
      <c r="P11" s="170"/>
      <c r="Q11" s="22"/>
    </row>
    <row r="12" spans="1:17" ht="12" customHeight="1" x14ac:dyDescent="0.2">
      <c r="A12" s="156" t="s">
        <v>155</v>
      </c>
      <c r="B12" s="157">
        <v>0.95369700000000002</v>
      </c>
      <c r="C12" s="158">
        <v>1.1543639999999999</v>
      </c>
      <c r="D12" s="159">
        <v>1.018913</v>
      </c>
      <c r="E12" s="157">
        <v>4.8996999999999999E-2</v>
      </c>
      <c r="F12" s="158">
        <v>5.8578999999999999E-2</v>
      </c>
      <c r="G12" s="159">
        <v>4.9210000000000004E-2</v>
      </c>
      <c r="H12" s="157">
        <v>0.10746</v>
      </c>
      <c r="I12" s="158">
        <v>0.10104</v>
      </c>
      <c r="J12" s="159">
        <v>9.4269999999999993E-2</v>
      </c>
      <c r="K12" s="157">
        <v>0.90470000000000006</v>
      </c>
      <c r="L12" s="158">
        <v>1.095785</v>
      </c>
      <c r="M12" s="159">
        <v>0.96970299999999998</v>
      </c>
      <c r="N12" s="171"/>
      <c r="O12" s="23"/>
      <c r="P12" s="23"/>
      <c r="Q12" s="22"/>
    </row>
    <row r="13" spans="1:17" ht="12" customHeight="1" x14ac:dyDescent="0.2">
      <c r="A13" s="156" t="s">
        <v>154</v>
      </c>
      <c r="B13" s="157">
        <v>169.32949299999999</v>
      </c>
      <c r="C13" s="158">
        <v>111.88047200000003</v>
      </c>
      <c r="D13" s="159">
        <v>134.81637599999999</v>
      </c>
      <c r="E13" s="157">
        <v>13.012747000000005</v>
      </c>
      <c r="F13" s="158">
        <v>10.352608</v>
      </c>
      <c r="G13" s="159">
        <v>13.528652000000001</v>
      </c>
      <c r="H13" s="157">
        <v>15.830343000000001</v>
      </c>
      <c r="I13" s="158">
        <v>11.162683999999999</v>
      </c>
      <c r="J13" s="159">
        <v>7.682021999999999</v>
      </c>
      <c r="K13" s="157">
        <v>156.31674599999997</v>
      </c>
      <c r="L13" s="158">
        <v>101.52786400000002</v>
      </c>
      <c r="M13" s="159">
        <v>121.287724</v>
      </c>
      <c r="N13" s="171"/>
      <c r="O13" s="23"/>
      <c r="P13" s="23"/>
      <c r="Q13" s="22"/>
    </row>
    <row r="14" spans="1:17" ht="12" customHeight="1" x14ac:dyDescent="0.2">
      <c r="A14" s="156" t="s">
        <v>153</v>
      </c>
      <c r="B14" s="157">
        <v>2244.8483120000001</v>
      </c>
      <c r="C14" s="158">
        <v>1720.0295820000001</v>
      </c>
      <c r="D14" s="159">
        <v>1716.7630689999999</v>
      </c>
      <c r="E14" s="157">
        <v>211.84452700000003</v>
      </c>
      <c r="F14" s="158">
        <v>171.197238</v>
      </c>
      <c r="G14" s="159">
        <v>183.11017699999991</v>
      </c>
      <c r="H14" s="157">
        <v>49.872997000000005</v>
      </c>
      <c r="I14" s="158">
        <v>41.208973</v>
      </c>
      <c r="J14" s="159">
        <v>22.995430999999996</v>
      </c>
      <c r="K14" s="157">
        <v>2033.0037850000001</v>
      </c>
      <c r="L14" s="158">
        <v>1548.8323440000001</v>
      </c>
      <c r="M14" s="159">
        <v>1533.6528920000001</v>
      </c>
      <c r="N14" s="171"/>
      <c r="O14" s="23"/>
      <c r="P14" s="23"/>
      <c r="Q14" s="22"/>
    </row>
    <row r="15" spans="1:17" ht="12" customHeight="1" x14ac:dyDescent="0.2">
      <c r="A15" s="156" t="s">
        <v>152</v>
      </c>
      <c r="B15" s="157">
        <v>0</v>
      </c>
      <c r="C15" s="158">
        <v>0</v>
      </c>
      <c r="D15" s="159">
        <v>0</v>
      </c>
      <c r="E15" s="157">
        <v>0</v>
      </c>
      <c r="F15" s="158">
        <v>0</v>
      </c>
      <c r="G15" s="159">
        <v>0</v>
      </c>
      <c r="H15" s="157">
        <v>0</v>
      </c>
      <c r="I15" s="158">
        <v>0</v>
      </c>
      <c r="J15" s="159">
        <v>0</v>
      </c>
      <c r="K15" s="157">
        <v>0</v>
      </c>
      <c r="L15" s="158">
        <v>0</v>
      </c>
      <c r="M15" s="159">
        <v>0</v>
      </c>
      <c r="N15" s="171"/>
      <c r="O15" s="23"/>
      <c r="P15" s="23"/>
      <c r="Q15" s="22"/>
    </row>
    <row r="16" spans="1:17" ht="12" customHeight="1" x14ac:dyDescent="0.2">
      <c r="A16" s="156" t="s">
        <v>151</v>
      </c>
      <c r="B16" s="157">
        <v>6.7126009999999985</v>
      </c>
      <c r="C16" s="158">
        <v>6.8916409999999999</v>
      </c>
      <c r="D16" s="159">
        <v>6.6662389999999991</v>
      </c>
      <c r="E16" s="157">
        <v>0.95426900000000003</v>
      </c>
      <c r="F16" s="158">
        <v>1.0861209999999999</v>
      </c>
      <c r="G16" s="159">
        <v>1.0374300000000001</v>
      </c>
      <c r="H16" s="157">
        <v>0.49073600000000001</v>
      </c>
      <c r="I16" s="158">
        <v>0.50712299999999999</v>
      </c>
      <c r="J16" s="159">
        <v>0.42911400000000005</v>
      </c>
      <c r="K16" s="157">
        <v>5.7583319999999985</v>
      </c>
      <c r="L16" s="158">
        <v>5.8055199999999996</v>
      </c>
      <c r="M16" s="159">
        <v>5.6288089999999986</v>
      </c>
      <c r="N16" s="171"/>
      <c r="O16" s="23"/>
      <c r="P16" s="23"/>
      <c r="Q16" s="22"/>
    </row>
    <row r="17" spans="1:17" ht="12" customHeight="1" x14ac:dyDescent="0.2">
      <c r="A17" s="156" t="s">
        <v>150</v>
      </c>
      <c r="B17" s="157">
        <v>0.69968700000000006</v>
      </c>
      <c r="C17" s="158">
        <v>0.31146099999999999</v>
      </c>
      <c r="D17" s="159">
        <v>0.97960000000000003</v>
      </c>
      <c r="E17" s="157">
        <v>4.4256999999999998E-2</v>
      </c>
      <c r="F17" s="158">
        <v>3.2844999999999999E-2</v>
      </c>
      <c r="G17" s="159">
        <v>6.713899999999999E-2</v>
      </c>
      <c r="H17" s="157">
        <v>4.7064999999999996E-2</v>
      </c>
      <c r="I17" s="158">
        <v>9.299E-3</v>
      </c>
      <c r="J17" s="159">
        <v>4.3254000000000001E-2</v>
      </c>
      <c r="K17" s="157">
        <v>0.65543000000000007</v>
      </c>
      <c r="L17" s="158">
        <v>0.27861599999999997</v>
      </c>
      <c r="M17" s="159">
        <v>0.91246100000000008</v>
      </c>
      <c r="N17" s="171"/>
      <c r="O17" s="23"/>
      <c r="P17" s="23"/>
      <c r="Q17" s="22"/>
    </row>
    <row r="18" spans="1:17" ht="12" customHeight="1" x14ac:dyDescent="0.2">
      <c r="A18" s="156" t="s">
        <v>149</v>
      </c>
      <c r="B18" s="157">
        <v>18.230464000000001</v>
      </c>
      <c r="C18" s="158">
        <v>16.894183999999999</v>
      </c>
      <c r="D18" s="159">
        <v>21.313160999999997</v>
      </c>
      <c r="E18" s="157">
        <v>1.9971669999999999</v>
      </c>
      <c r="F18" s="158">
        <v>2.208542</v>
      </c>
      <c r="G18" s="159">
        <v>2.5961720000000001</v>
      </c>
      <c r="H18" s="157">
        <v>3.3589060000000002</v>
      </c>
      <c r="I18" s="158">
        <v>2.1970409999999996</v>
      </c>
      <c r="J18" s="159">
        <v>3.5377200000000002</v>
      </c>
      <c r="K18" s="157">
        <v>16.233297</v>
      </c>
      <c r="L18" s="158">
        <v>14.685642</v>
      </c>
      <c r="M18" s="159">
        <v>18.716988999999998</v>
      </c>
      <c r="N18" s="171"/>
      <c r="O18" s="23"/>
      <c r="P18" s="23"/>
      <c r="Q18" s="22"/>
    </row>
    <row r="19" spans="1:17" ht="12" customHeight="1" x14ac:dyDescent="0.2">
      <c r="A19" s="156" t="s">
        <v>148</v>
      </c>
      <c r="B19" s="157">
        <v>64.049622999999997</v>
      </c>
      <c r="C19" s="158">
        <v>67.364024999999998</v>
      </c>
      <c r="D19" s="159">
        <v>66.956611000000024</v>
      </c>
      <c r="E19" s="157">
        <v>5.5028349999999993</v>
      </c>
      <c r="F19" s="158">
        <v>5.9649899999999993</v>
      </c>
      <c r="G19" s="159">
        <v>6.6288470000000004</v>
      </c>
      <c r="H19" s="157">
        <v>5.9843549999999999</v>
      </c>
      <c r="I19" s="158">
        <v>5.5912639999999998</v>
      </c>
      <c r="J19" s="159">
        <v>4.9107139999999987</v>
      </c>
      <c r="K19" s="157">
        <v>58.546787999999999</v>
      </c>
      <c r="L19" s="158">
        <v>61.399034999999998</v>
      </c>
      <c r="M19" s="159">
        <v>60.327764000000023</v>
      </c>
      <c r="N19" s="171"/>
      <c r="O19" s="23"/>
      <c r="P19" s="23"/>
      <c r="Q19" s="22"/>
    </row>
    <row r="20" spans="1:17" ht="12" customHeight="1" x14ac:dyDescent="0.2">
      <c r="A20" s="156" t="s">
        <v>14</v>
      </c>
      <c r="B20" s="157">
        <v>0</v>
      </c>
      <c r="C20" s="158">
        <v>0</v>
      </c>
      <c r="D20" s="159">
        <v>0</v>
      </c>
      <c r="E20" s="157">
        <v>0</v>
      </c>
      <c r="F20" s="158">
        <v>0</v>
      </c>
      <c r="G20" s="159">
        <v>0</v>
      </c>
      <c r="H20" s="157">
        <v>0</v>
      </c>
      <c r="I20" s="158">
        <v>0</v>
      </c>
      <c r="J20" s="159">
        <v>0</v>
      </c>
      <c r="K20" s="157">
        <v>0</v>
      </c>
      <c r="L20" s="158">
        <v>0</v>
      </c>
      <c r="M20" s="159">
        <v>0</v>
      </c>
      <c r="N20" s="171"/>
      <c r="O20" s="23"/>
      <c r="P20" s="23"/>
      <c r="Q20" s="22"/>
    </row>
    <row r="21" spans="1:17" ht="12" customHeight="1" x14ac:dyDescent="0.2">
      <c r="A21" s="156" t="s">
        <v>147</v>
      </c>
      <c r="B21" s="157">
        <v>0.43093200000000004</v>
      </c>
      <c r="C21" s="158">
        <v>0.70491899999999996</v>
      </c>
      <c r="D21" s="159">
        <v>0.81984100000000004</v>
      </c>
      <c r="E21" s="157">
        <v>4.5968000000000009E-2</v>
      </c>
      <c r="F21" s="158">
        <v>9.6629000000000034E-2</v>
      </c>
      <c r="G21" s="159">
        <v>0.10211699999999999</v>
      </c>
      <c r="H21" s="157">
        <v>2.1828E-2</v>
      </c>
      <c r="I21" s="158">
        <v>1.5633000000000001E-2</v>
      </c>
      <c r="J21" s="159">
        <v>2.0423E-2</v>
      </c>
      <c r="K21" s="157">
        <v>0.38496400000000003</v>
      </c>
      <c r="L21" s="158">
        <v>0.60828999999999989</v>
      </c>
      <c r="M21" s="159">
        <v>0.71772400000000003</v>
      </c>
      <c r="N21" s="171"/>
      <c r="O21" s="23"/>
      <c r="P21" s="23"/>
      <c r="Q21" s="22"/>
    </row>
    <row r="22" spans="1:17" ht="12" customHeight="1" x14ac:dyDescent="0.2">
      <c r="A22" s="156" t="s">
        <v>146</v>
      </c>
      <c r="B22" s="160">
        <v>61.293310000000012</v>
      </c>
      <c r="C22" s="161">
        <v>36.274882000000005</v>
      </c>
      <c r="D22" s="162">
        <v>44.149957000000001</v>
      </c>
      <c r="E22" s="160">
        <v>2.8877749999999995</v>
      </c>
      <c r="F22" s="161">
        <v>2.1009310000000001</v>
      </c>
      <c r="G22" s="162">
        <v>3.0604779999999998</v>
      </c>
      <c r="H22" s="160">
        <v>3.9006780000000001</v>
      </c>
      <c r="I22" s="161">
        <v>3.5104960000000003</v>
      </c>
      <c r="J22" s="162">
        <v>2.4529960000000006</v>
      </c>
      <c r="K22" s="160">
        <v>58.405535000000015</v>
      </c>
      <c r="L22" s="161">
        <v>34.173951000000002</v>
      </c>
      <c r="M22" s="162">
        <v>41.089478999999997</v>
      </c>
      <c r="N22" s="172"/>
      <c r="O22" s="173"/>
      <c r="P22" s="173"/>
      <c r="Q22" s="22"/>
    </row>
    <row r="23" spans="1:17" s="116" customFormat="1" ht="11.25" x14ac:dyDescent="0.2">
      <c r="P23" s="14" t="s">
        <v>414</v>
      </c>
    </row>
  </sheetData>
  <mergeCells count="23"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  <mergeCell ref="B5:D5"/>
    <mergeCell ref="E4:G4"/>
    <mergeCell ref="H4:J4"/>
    <mergeCell ref="K4:M4"/>
    <mergeCell ref="K5:M5"/>
    <mergeCell ref="H5:J5"/>
    <mergeCell ref="E5:G5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15" customWidth="1"/>
    <col min="2" max="16" width="8.28515625" style="115" customWidth="1"/>
    <col min="17" max="16384" width="9.140625" style="115"/>
  </cols>
  <sheetData>
    <row r="1" spans="1:17" ht="15.75" x14ac:dyDescent="0.25">
      <c r="A1" s="149" t="s">
        <v>385</v>
      </c>
      <c r="P1" s="150" t="str">
        <f>Titulní!A35</f>
        <v>II. čtvrtletí 2021</v>
      </c>
    </row>
    <row r="2" spans="1:17" ht="6" customHeight="1" x14ac:dyDescent="0.2"/>
    <row r="3" spans="1:17" ht="12" customHeight="1" x14ac:dyDescent="0.2">
      <c r="A3" s="484"/>
      <c r="B3" s="472" t="s">
        <v>19</v>
      </c>
      <c r="C3" s="473"/>
      <c r="D3" s="474"/>
      <c r="E3" s="472" t="s">
        <v>202</v>
      </c>
      <c r="F3" s="473"/>
      <c r="G3" s="474"/>
      <c r="H3" s="472" t="s">
        <v>204</v>
      </c>
      <c r="I3" s="473"/>
      <c r="J3" s="474"/>
      <c r="K3" s="472" t="s">
        <v>6</v>
      </c>
      <c r="L3" s="473"/>
      <c r="M3" s="474"/>
      <c r="N3" s="477" t="s">
        <v>215</v>
      </c>
      <c r="O3" s="478"/>
      <c r="P3" s="478"/>
      <c r="Q3" s="22"/>
    </row>
    <row r="4" spans="1:17" ht="14.1" customHeight="1" x14ac:dyDescent="0.2">
      <c r="A4" s="485"/>
      <c r="B4" s="469" t="s">
        <v>236</v>
      </c>
      <c r="C4" s="470"/>
      <c r="D4" s="471"/>
      <c r="E4" s="469" t="s">
        <v>236</v>
      </c>
      <c r="F4" s="470"/>
      <c r="G4" s="471"/>
      <c r="H4" s="469" t="s">
        <v>236</v>
      </c>
      <c r="I4" s="470"/>
      <c r="J4" s="471"/>
      <c r="K4" s="469" t="s">
        <v>236</v>
      </c>
      <c r="L4" s="470"/>
      <c r="M4" s="471"/>
      <c r="N4" s="479" t="s">
        <v>241</v>
      </c>
      <c r="O4" s="480"/>
      <c r="P4" s="480"/>
      <c r="Q4" s="22"/>
    </row>
    <row r="5" spans="1:17" x14ac:dyDescent="0.2">
      <c r="A5" s="486"/>
      <c r="B5" s="134" t="s">
        <v>63</v>
      </c>
      <c r="C5" s="345" t="s">
        <v>64</v>
      </c>
      <c r="D5" s="136" t="s">
        <v>65</v>
      </c>
      <c r="E5" s="134" t="s">
        <v>63</v>
      </c>
      <c r="F5" s="345" t="s">
        <v>64</v>
      </c>
      <c r="G5" s="136" t="s">
        <v>65</v>
      </c>
      <c r="H5" s="134" t="s">
        <v>63</v>
      </c>
      <c r="I5" s="345" t="s">
        <v>64</v>
      </c>
      <c r="J5" s="136" t="s">
        <v>65</v>
      </c>
      <c r="K5" s="134" t="s">
        <v>63</v>
      </c>
      <c r="L5" s="345" t="s">
        <v>64</v>
      </c>
      <c r="M5" s="136" t="s">
        <v>65</v>
      </c>
      <c r="N5" s="151" t="s">
        <v>63</v>
      </c>
      <c r="O5" s="152" t="s">
        <v>64</v>
      </c>
      <c r="P5" s="152" t="s">
        <v>65</v>
      </c>
      <c r="Q5" s="22"/>
    </row>
    <row r="6" spans="1:17" ht="12" customHeight="1" x14ac:dyDescent="0.2">
      <c r="A6" s="481" t="s">
        <v>16</v>
      </c>
      <c r="B6" s="452">
        <f>SUM(B7:D7)</f>
        <v>1359.85382</v>
      </c>
      <c r="C6" s="453"/>
      <c r="D6" s="454"/>
      <c r="E6" s="452">
        <f>SUM(E7:G7)</f>
        <v>24.932034999999999</v>
      </c>
      <c r="F6" s="453"/>
      <c r="G6" s="454"/>
      <c r="H6" s="452">
        <f>SUM(H7:J7)</f>
        <v>0.85192200000000007</v>
      </c>
      <c r="I6" s="453"/>
      <c r="J6" s="454"/>
      <c r="K6" s="452">
        <f>SUM(K7:M7)</f>
        <v>1334.921785</v>
      </c>
      <c r="L6" s="453"/>
      <c r="M6" s="454"/>
      <c r="N6" s="452">
        <f>P7</f>
        <v>1363.5</v>
      </c>
      <c r="O6" s="453"/>
      <c r="P6" s="453"/>
      <c r="Q6" s="22"/>
    </row>
    <row r="7" spans="1:17" s="118" customFormat="1" ht="15" customHeight="1" x14ac:dyDescent="0.2">
      <c r="A7" s="482"/>
      <c r="B7" s="163">
        <f t="shared" ref="B7:M7" si="0">SUM(B8:B19)</f>
        <v>617.96953000000008</v>
      </c>
      <c r="C7" s="164">
        <f t="shared" si="0"/>
        <v>250.16167999999999</v>
      </c>
      <c r="D7" s="165">
        <f t="shared" si="0"/>
        <v>491.72260999999997</v>
      </c>
      <c r="E7" s="163">
        <f t="shared" si="0"/>
        <v>9.6209389999999999</v>
      </c>
      <c r="F7" s="164">
        <f t="shared" si="0"/>
        <v>6.0568230000000005</v>
      </c>
      <c r="G7" s="165">
        <f t="shared" si="0"/>
        <v>9.2542729999999978</v>
      </c>
      <c r="H7" s="163">
        <f t="shared" si="0"/>
        <v>0.71283200000000002</v>
      </c>
      <c r="I7" s="164">
        <f t="shared" si="0"/>
        <v>0.13908999999999999</v>
      </c>
      <c r="J7" s="165">
        <f t="shared" si="0"/>
        <v>0</v>
      </c>
      <c r="K7" s="163">
        <f t="shared" si="0"/>
        <v>608.34859100000006</v>
      </c>
      <c r="L7" s="164">
        <f t="shared" si="0"/>
        <v>244.10485699999998</v>
      </c>
      <c r="M7" s="165">
        <f t="shared" si="0"/>
        <v>482.46833699999996</v>
      </c>
      <c r="N7" s="270">
        <v>1363.5</v>
      </c>
      <c r="O7" s="271">
        <v>1363.5</v>
      </c>
      <c r="P7" s="271">
        <v>1363.5</v>
      </c>
      <c r="Q7" s="18"/>
    </row>
    <row r="8" spans="1:17" ht="12" customHeight="1" x14ac:dyDescent="0.2">
      <c r="A8" s="156" t="s">
        <v>156</v>
      </c>
      <c r="B8" s="160">
        <v>0</v>
      </c>
      <c r="C8" s="161">
        <v>0</v>
      </c>
      <c r="D8" s="162">
        <v>0</v>
      </c>
      <c r="E8" s="160">
        <v>0</v>
      </c>
      <c r="F8" s="161">
        <v>0</v>
      </c>
      <c r="G8" s="162">
        <v>0</v>
      </c>
      <c r="H8" s="160">
        <v>0</v>
      </c>
      <c r="I8" s="161">
        <v>0</v>
      </c>
      <c r="J8" s="162">
        <v>0</v>
      </c>
      <c r="K8" s="160">
        <v>0</v>
      </c>
      <c r="L8" s="161">
        <v>0</v>
      </c>
      <c r="M8" s="162">
        <v>0</v>
      </c>
      <c r="N8" s="169"/>
      <c r="O8" s="170"/>
      <c r="P8" s="170"/>
      <c r="Q8" s="22"/>
    </row>
    <row r="9" spans="1:17" ht="12" customHeight="1" x14ac:dyDescent="0.2">
      <c r="A9" s="156" t="s">
        <v>155</v>
      </c>
      <c r="B9" s="157">
        <v>0</v>
      </c>
      <c r="C9" s="158">
        <v>0</v>
      </c>
      <c r="D9" s="159">
        <v>0</v>
      </c>
      <c r="E9" s="157">
        <v>0</v>
      </c>
      <c r="F9" s="158">
        <v>0</v>
      </c>
      <c r="G9" s="159">
        <v>0</v>
      </c>
      <c r="H9" s="157">
        <v>0</v>
      </c>
      <c r="I9" s="158">
        <v>0</v>
      </c>
      <c r="J9" s="159">
        <v>0</v>
      </c>
      <c r="K9" s="157">
        <v>0</v>
      </c>
      <c r="L9" s="158">
        <v>0</v>
      </c>
      <c r="M9" s="159">
        <v>0</v>
      </c>
      <c r="N9" s="171"/>
      <c r="O9" s="23"/>
      <c r="P9" s="23"/>
      <c r="Q9" s="22"/>
    </row>
    <row r="10" spans="1:17" ht="12" customHeight="1" x14ac:dyDescent="0.2">
      <c r="A10" s="156" t="s">
        <v>154</v>
      </c>
      <c r="B10" s="157">
        <v>0</v>
      </c>
      <c r="C10" s="158">
        <v>0</v>
      </c>
      <c r="D10" s="159">
        <v>0</v>
      </c>
      <c r="E10" s="157">
        <v>0</v>
      </c>
      <c r="F10" s="158">
        <v>0</v>
      </c>
      <c r="G10" s="159">
        <v>0</v>
      </c>
      <c r="H10" s="157">
        <v>0</v>
      </c>
      <c r="I10" s="158">
        <v>0</v>
      </c>
      <c r="J10" s="159">
        <v>0</v>
      </c>
      <c r="K10" s="157">
        <v>0</v>
      </c>
      <c r="L10" s="158">
        <v>0</v>
      </c>
      <c r="M10" s="159">
        <v>0</v>
      </c>
      <c r="N10" s="171"/>
      <c r="O10" s="23"/>
      <c r="P10" s="23"/>
      <c r="Q10" s="22"/>
    </row>
    <row r="11" spans="1:17" ht="12" customHeight="1" x14ac:dyDescent="0.2">
      <c r="A11" s="156" t="s">
        <v>153</v>
      </c>
      <c r="B11" s="157">
        <v>0</v>
      </c>
      <c r="C11" s="158">
        <v>0</v>
      </c>
      <c r="D11" s="159">
        <v>0</v>
      </c>
      <c r="E11" s="157">
        <v>0</v>
      </c>
      <c r="F11" s="158">
        <v>0</v>
      </c>
      <c r="G11" s="159">
        <v>0</v>
      </c>
      <c r="H11" s="157">
        <v>0</v>
      </c>
      <c r="I11" s="158">
        <v>0</v>
      </c>
      <c r="J11" s="159">
        <v>0</v>
      </c>
      <c r="K11" s="157">
        <v>0</v>
      </c>
      <c r="L11" s="158">
        <v>0</v>
      </c>
      <c r="M11" s="159">
        <v>0</v>
      </c>
      <c r="N11" s="171"/>
      <c r="O11" s="23"/>
      <c r="P11" s="23"/>
      <c r="Q11" s="22"/>
    </row>
    <row r="12" spans="1:17" ht="12" customHeight="1" x14ac:dyDescent="0.2">
      <c r="A12" s="156" t="s">
        <v>152</v>
      </c>
      <c r="B12" s="157">
        <v>0</v>
      </c>
      <c r="C12" s="158">
        <v>0</v>
      </c>
      <c r="D12" s="159">
        <v>0</v>
      </c>
      <c r="E12" s="157">
        <v>0</v>
      </c>
      <c r="F12" s="158">
        <v>0</v>
      </c>
      <c r="G12" s="159">
        <v>0</v>
      </c>
      <c r="H12" s="157">
        <v>0</v>
      </c>
      <c r="I12" s="158">
        <v>0</v>
      </c>
      <c r="J12" s="159">
        <v>0</v>
      </c>
      <c r="K12" s="157">
        <v>0</v>
      </c>
      <c r="L12" s="158">
        <v>0</v>
      </c>
      <c r="M12" s="159">
        <v>0</v>
      </c>
      <c r="N12" s="171"/>
      <c r="O12" s="23"/>
      <c r="P12" s="23"/>
      <c r="Q12" s="22"/>
    </row>
    <row r="13" spans="1:17" ht="12" customHeight="1" x14ac:dyDescent="0.2">
      <c r="A13" s="156" t="s">
        <v>151</v>
      </c>
      <c r="B13" s="157">
        <v>0</v>
      </c>
      <c r="C13" s="158">
        <v>0</v>
      </c>
      <c r="D13" s="159">
        <v>0</v>
      </c>
      <c r="E13" s="157">
        <v>0</v>
      </c>
      <c r="F13" s="158">
        <v>0</v>
      </c>
      <c r="G13" s="159">
        <v>0</v>
      </c>
      <c r="H13" s="157">
        <v>0</v>
      </c>
      <c r="I13" s="158">
        <v>0</v>
      </c>
      <c r="J13" s="159">
        <v>0</v>
      </c>
      <c r="K13" s="157">
        <v>0</v>
      </c>
      <c r="L13" s="158">
        <v>0</v>
      </c>
      <c r="M13" s="159">
        <v>0</v>
      </c>
      <c r="N13" s="171"/>
      <c r="O13" s="23"/>
      <c r="P13" s="23"/>
      <c r="Q13" s="22"/>
    </row>
    <row r="14" spans="1:17" ht="12" customHeight="1" x14ac:dyDescent="0.2">
      <c r="A14" s="156" t="s">
        <v>150</v>
      </c>
      <c r="B14" s="157">
        <v>0</v>
      </c>
      <c r="C14" s="158">
        <v>0</v>
      </c>
      <c r="D14" s="159">
        <v>0</v>
      </c>
      <c r="E14" s="157">
        <v>0</v>
      </c>
      <c r="F14" s="158">
        <v>0</v>
      </c>
      <c r="G14" s="159">
        <v>0</v>
      </c>
      <c r="H14" s="157">
        <v>0</v>
      </c>
      <c r="I14" s="158">
        <v>0</v>
      </c>
      <c r="J14" s="159">
        <v>0</v>
      </c>
      <c r="K14" s="157">
        <v>0</v>
      </c>
      <c r="L14" s="158">
        <v>0</v>
      </c>
      <c r="M14" s="159">
        <v>0</v>
      </c>
      <c r="N14" s="171"/>
      <c r="O14" s="23"/>
      <c r="P14" s="23"/>
      <c r="Q14" s="22"/>
    </row>
    <row r="15" spans="1:17" ht="12" customHeight="1" x14ac:dyDescent="0.2">
      <c r="A15" s="156" t="s">
        <v>149</v>
      </c>
      <c r="B15" s="157">
        <v>0</v>
      </c>
      <c r="C15" s="158">
        <v>0</v>
      </c>
      <c r="D15" s="159">
        <v>0</v>
      </c>
      <c r="E15" s="157">
        <v>0</v>
      </c>
      <c r="F15" s="158">
        <v>0</v>
      </c>
      <c r="G15" s="159">
        <v>0</v>
      </c>
      <c r="H15" s="157">
        <v>0</v>
      </c>
      <c r="I15" s="158">
        <v>0</v>
      </c>
      <c r="J15" s="159">
        <v>0</v>
      </c>
      <c r="K15" s="157">
        <v>0</v>
      </c>
      <c r="L15" s="158">
        <v>0</v>
      </c>
      <c r="M15" s="159">
        <v>0</v>
      </c>
      <c r="N15" s="171"/>
      <c r="O15" s="23"/>
      <c r="P15" s="23"/>
      <c r="Q15" s="22"/>
    </row>
    <row r="16" spans="1:17" ht="12" customHeight="1" x14ac:dyDescent="0.2">
      <c r="A16" s="156" t="s">
        <v>148</v>
      </c>
      <c r="B16" s="157">
        <v>0</v>
      </c>
      <c r="C16" s="158">
        <v>0</v>
      </c>
      <c r="D16" s="159">
        <v>0</v>
      </c>
      <c r="E16" s="157">
        <v>0</v>
      </c>
      <c r="F16" s="158">
        <v>0</v>
      </c>
      <c r="G16" s="159">
        <v>0</v>
      </c>
      <c r="H16" s="157">
        <v>0</v>
      </c>
      <c r="I16" s="158">
        <v>0</v>
      </c>
      <c r="J16" s="159">
        <v>0</v>
      </c>
      <c r="K16" s="157">
        <v>0</v>
      </c>
      <c r="L16" s="158">
        <v>0</v>
      </c>
      <c r="M16" s="159">
        <v>0</v>
      </c>
      <c r="N16" s="171"/>
      <c r="O16" s="23"/>
      <c r="P16" s="23"/>
      <c r="Q16" s="22"/>
    </row>
    <row r="17" spans="1:17" ht="12" customHeight="1" x14ac:dyDescent="0.2">
      <c r="A17" s="156" t="s">
        <v>14</v>
      </c>
      <c r="B17" s="157">
        <v>0</v>
      </c>
      <c r="C17" s="158">
        <v>0</v>
      </c>
      <c r="D17" s="159">
        <v>0</v>
      </c>
      <c r="E17" s="157">
        <v>0</v>
      </c>
      <c r="F17" s="158">
        <v>0</v>
      </c>
      <c r="G17" s="159">
        <v>0</v>
      </c>
      <c r="H17" s="157">
        <v>0</v>
      </c>
      <c r="I17" s="158">
        <v>0</v>
      </c>
      <c r="J17" s="159">
        <v>0</v>
      </c>
      <c r="K17" s="157">
        <v>0</v>
      </c>
      <c r="L17" s="158">
        <v>0</v>
      </c>
      <c r="M17" s="159">
        <v>0</v>
      </c>
      <c r="N17" s="171"/>
      <c r="O17" s="23"/>
      <c r="P17" s="23"/>
      <c r="Q17" s="22"/>
    </row>
    <row r="18" spans="1:17" ht="12" customHeight="1" x14ac:dyDescent="0.2">
      <c r="A18" s="156" t="s">
        <v>147</v>
      </c>
      <c r="B18" s="157">
        <v>0</v>
      </c>
      <c r="C18" s="158">
        <v>0</v>
      </c>
      <c r="D18" s="159">
        <v>0</v>
      </c>
      <c r="E18" s="157">
        <v>0</v>
      </c>
      <c r="F18" s="158">
        <v>0</v>
      </c>
      <c r="G18" s="159">
        <v>0</v>
      </c>
      <c r="H18" s="157">
        <v>0</v>
      </c>
      <c r="I18" s="158">
        <v>0</v>
      </c>
      <c r="J18" s="159">
        <v>0</v>
      </c>
      <c r="K18" s="157">
        <v>0</v>
      </c>
      <c r="L18" s="158">
        <v>0</v>
      </c>
      <c r="M18" s="159">
        <v>0</v>
      </c>
      <c r="N18" s="171"/>
      <c r="O18" s="23"/>
      <c r="P18" s="23"/>
      <c r="Q18" s="22"/>
    </row>
    <row r="19" spans="1:17" ht="12" customHeight="1" x14ac:dyDescent="0.2">
      <c r="A19" s="156" t="s">
        <v>146</v>
      </c>
      <c r="B19" s="160">
        <v>617.96953000000008</v>
      </c>
      <c r="C19" s="161">
        <v>250.16167999999999</v>
      </c>
      <c r="D19" s="162">
        <v>491.72260999999997</v>
      </c>
      <c r="E19" s="160">
        <v>9.6209389999999999</v>
      </c>
      <c r="F19" s="161">
        <v>6.0568230000000005</v>
      </c>
      <c r="G19" s="162">
        <v>9.2542729999999978</v>
      </c>
      <c r="H19" s="160">
        <v>0.71283200000000002</v>
      </c>
      <c r="I19" s="161">
        <v>0.13908999999999999</v>
      </c>
      <c r="J19" s="162">
        <v>0</v>
      </c>
      <c r="K19" s="160">
        <v>608.34859100000006</v>
      </c>
      <c r="L19" s="161">
        <v>244.10485699999998</v>
      </c>
      <c r="M19" s="162">
        <v>482.46833699999996</v>
      </c>
      <c r="N19" s="172"/>
      <c r="O19" s="173"/>
      <c r="P19" s="173"/>
      <c r="Q19" s="22"/>
    </row>
    <row r="20" spans="1:17" ht="12" customHeight="1" x14ac:dyDescent="0.2">
      <c r="A20" s="481" t="s">
        <v>17</v>
      </c>
      <c r="B20" s="452">
        <f>SUM(B21:D21)</f>
        <v>920.59072500000013</v>
      </c>
      <c r="C20" s="453"/>
      <c r="D20" s="454"/>
      <c r="E20" s="452">
        <f>SUM(E21:G21)</f>
        <v>56.301528999999988</v>
      </c>
      <c r="F20" s="453"/>
      <c r="G20" s="454"/>
      <c r="H20" s="452">
        <f>SUM(H21:J21)</f>
        <v>9.5829579999999979</v>
      </c>
      <c r="I20" s="453"/>
      <c r="J20" s="454"/>
      <c r="K20" s="452">
        <f>SUM(K21:M21)</f>
        <v>864.28919600000006</v>
      </c>
      <c r="L20" s="453"/>
      <c r="M20" s="454"/>
      <c r="N20" s="452">
        <f>P21</f>
        <v>972.7579999999997</v>
      </c>
      <c r="O20" s="453"/>
      <c r="P20" s="453"/>
      <c r="Q20" s="22"/>
    </row>
    <row r="21" spans="1:17" s="118" customFormat="1" ht="15" customHeight="1" x14ac:dyDescent="0.2">
      <c r="A21" s="482"/>
      <c r="B21" s="163">
        <f>SUM(B22:B33)</f>
        <v>333.11750600000011</v>
      </c>
      <c r="C21" s="164">
        <f t="shared" ref="C21:M21" si="1">SUM(C22:C33)</f>
        <v>312.49295900000004</v>
      </c>
      <c r="D21" s="165">
        <f t="shared" si="1"/>
        <v>274.98025999999993</v>
      </c>
      <c r="E21" s="163">
        <f t="shared" si="1"/>
        <v>18.911017999999988</v>
      </c>
      <c r="F21" s="164">
        <f t="shared" si="1"/>
        <v>18.898628999999989</v>
      </c>
      <c r="G21" s="165">
        <f t="shared" si="1"/>
        <v>18.491882000000015</v>
      </c>
      <c r="H21" s="163">
        <f t="shared" si="1"/>
        <v>3.8046459999999986</v>
      </c>
      <c r="I21" s="164">
        <f t="shared" si="1"/>
        <v>3.182087000000001</v>
      </c>
      <c r="J21" s="165">
        <f t="shared" si="1"/>
        <v>2.5962249999999996</v>
      </c>
      <c r="K21" s="163">
        <f t="shared" si="1"/>
        <v>314.20648800000015</v>
      </c>
      <c r="L21" s="164">
        <f t="shared" si="1"/>
        <v>293.59433000000001</v>
      </c>
      <c r="M21" s="165">
        <f t="shared" si="1"/>
        <v>256.4883779999999</v>
      </c>
      <c r="N21" s="270">
        <v>970.89899999999955</v>
      </c>
      <c r="O21" s="271">
        <v>972.17499999999961</v>
      </c>
      <c r="P21" s="271">
        <v>972.7579999999997</v>
      </c>
      <c r="Q21" s="18"/>
    </row>
    <row r="22" spans="1:17" ht="12" customHeight="1" x14ac:dyDescent="0.2">
      <c r="A22" s="156" t="s">
        <v>156</v>
      </c>
      <c r="B22" s="160">
        <v>9.9737000000000006E-2</v>
      </c>
      <c r="C22" s="161">
        <v>0.12167600000000001</v>
      </c>
      <c r="D22" s="162">
        <v>0.14711399999999999</v>
      </c>
      <c r="E22" s="160">
        <v>3.65E-3</v>
      </c>
      <c r="F22" s="161">
        <v>5.9579999999999989E-3</v>
      </c>
      <c r="G22" s="162">
        <v>4.6980000000000008E-3</v>
      </c>
      <c r="H22" s="160">
        <v>0</v>
      </c>
      <c r="I22" s="161">
        <v>0</v>
      </c>
      <c r="J22" s="162">
        <v>0</v>
      </c>
      <c r="K22" s="160">
        <v>9.6087000000000006E-2</v>
      </c>
      <c r="L22" s="161">
        <v>0.115718</v>
      </c>
      <c r="M22" s="162">
        <v>0.14241599999999999</v>
      </c>
      <c r="N22" s="169"/>
      <c r="O22" s="170"/>
      <c r="P22" s="170"/>
      <c r="Q22" s="22"/>
    </row>
    <row r="23" spans="1:17" ht="12" customHeight="1" x14ac:dyDescent="0.2">
      <c r="A23" s="156" t="s">
        <v>155</v>
      </c>
      <c r="B23" s="157">
        <v>217.06636900000018</v>
      </c>
      <c r="C23" s="158">
        <v>220.52246000000011</v>
      </c>
      <c r="D23" s="159">
        <v>206.65168799999989</v>
      </c>
      <c r="E23" s="157">
        <v>15.402416999999987</v>
      </c>
      <c r="F23" s="158">
        <v>15.98149499999999</v>
      </c>
      <c r="G23" s="159">
        <v>16.244236000000015</v>
      </c>
      <c r="H23" s="157">
        <v>2.0845049999999992</v>
      </c>
      <c r="I23" s="158">
        <v>1.8239620000000001</v>
      </c>
      <c r="J23" s="159">
        <v>1.7948890000000002</v>
      </c>
      <c r="K23" s="157">
        <v>201.66395200000019</v>
      </c>
      <c r="L23" s="158">
        <v>204.54096500000011</v>
      </c>
      <c r="M23" s="159">
        <v>190.40745199999986</v>
      </c>
      <c r="N23" s="171"/>
      <c r="O23" s="23"/>
      <c r="P23" s="23"/>
      <c r="Q23" s="22"/>
    </row>
    <row r="24" spans="1:17" ht="12" customHeight="1" x14ac:dyDescent="0.2">
      <c r="A24" s="156" t="s">
        <v>154</v>
      </c>
      <c r="B24" s="157">
        <v>0</v>
      </c>
      <c r="C24" s="158">
        <v>0</v>
      </c>
      <c r="D24" s="159">
        <v>0</v>
      </c>
      <c r="E24" s="157">
        <v>0</v>
      </c>
      <c r="F24" s="158">
        <v>0</v>
      </c>
      <c r="G24" s="159">
        <v>0</v>
      </c>
      <c r="H24" s="157">
        <v>0</v>
      </c>
      <c r="I24" s="158">
        <v>0</v>
      </c>
      <c r="J24" s="159">
        <v>0</v>
      </c>
      <c r="K24" s="157">
        <v>0</v>
      </c>
      <c r="L24" s="158">
        <v>0</v>
      </c>
      <c r="M24" s="159">
        <v>0</v>
      </c>
      <c r="N24" s="171"/>
      <c r="O24" s="23"/>
      <c r="P24" s="23"/>
      <c r="Q24" s="22"/>
    </row>
    <row r="25" spans="1:17" ht="12" customHeight="1" x14ac:dyDescent="0.2">
      <c r="A25" s="156" t="s">
        <v>153</v>
      </c>
      <c r="B25" s="157">
        <v>0</v>
      </c>
      <c r="C25" s="158">
        <v>0</v>
      </c>
      <c r="D25" s="159">
        <v>0</v>
      </c>
      <c r="E25" s="157">
        <v>0</v>
      </c>
      <c r="F25" s="158">
        <v>0</v>
      </c>
      <c r="G25" s="159">
        <v>0</v>
      </c>
      <c r="H25" s="157">
        <v>0</v>
      </c>
      <c r="I25" s="158">
        <v>0</v>
      </c>
      <c r="J25" s="159">
        <v>0</v>
      </c>
      <c r="K25" s="157">
        <v>0</v>
      </c>
      <c r="L25" s="158">
        <v>0</v>
      </c>
      <c r="M25" s="159">
        <v>0</v>
      </c>
      <c r="N25" s="171"/>
      <c r="O25" s="23"/>
      <c r="P25" s="23"/>
      <c r="Q25" s="22"/>
    </row>
    <row r="26" spans="1:17" ht="12" customHeight="1" x14ac:dyDescent="0.2">
      <c r="A26" s="156" t="s">
        <v>152</v>
      </c>
      <c r="B26" s="157">
        <v>0</v>
      </c>
      <c r="C26" s="158">
        <v>0</v>
      </c>
      <c r="D26" s="159">
        <v>0</v>
      </c>
      <c r="E26" s="157">
        <v>0</v>
      </c>
      <c r="F26" s="158">
        <v>0</v>
      </c>
      <c r="G26" s="159">
        <v>0</v>
      </c>
      <c r="H26" s="157">
        <v>0</v>
      </c>
      <c r="I26" s="158">
        <v>0</v>
      </c>
      <c r="J26" s="159">
        <v>0</v>
      </c>
      <c r="K26" s="157">
        <v>0</v>
      </c>
      <c r="L26" s="158">
        <v>0</v>
      </c>
      <c r="M26" s="159">
        <v>0</v>
      </c>
      <c r="N26" s="171"/>
      <c r="O26" s="23"/>
      <c r="P26" s="23"/>
      <c r="Q26" s="22"/>
    </row>
    <row r="27" spans="1:17" ht="12" customHeight="1" x14ac:dyDescent="0.2">
      <c r="A27" s="156" t="s">
        <v>151</v>
      </c>
      <c r="B27" s="157">
        <v>0</v>
      </c>
      <c r="C27" s="158">
        <v>0</v>
      </c>
      <c r="D27" s="159">
        <v>0</v>
      </c>
      <c r="E27" s="157">
        <v>0</v>
      </c>
      <c r="F27" s="158">
        <v>0</v>
      </c>
      <c r="G27" s="159">
        <v>0</v>
      </c>
      <c r="H27" s="157">
        <v>0</v>
      </c>
      <c r="I27" s="158">
        <v>0</v>
      </c>
      <c r="J27" s="159">
        <v>0</v>
      </c>
      <c r="K27" s="157">
        <v>0</v>
      </c>
      <c r="L27" s="158">
        <v>0</v>
      </c>
      <c r="M27" s="159">
        <v>0</v>
      </c>
      <c r="N27" s="171"/>
      <c r="O27" s="23"/>
      <c r="P27" s="23"/>
      <c r="Q27" s="22"/>
    </row>
    <row r="28" spans="1:17" ht="12" customHeight="1" x14ac:dyDescent="0.2">
      <c r="A28" s="156" t="s">
        <v>150</v>
      </c>
      <c r="B28" s="157">
        <v>1.676E-3</v>
      </c>
      <c r="C28" s="158">
        <v>1.0280000000000001E-3</v>
      </c>
      <c r="D28" s="159">
        <v>1.178E-3</v>
      </c>
      <c r="E28" s="157">
        <v>0</v>
      </c>
      <c r="F28" s="158">
        <v>0</v>
      </c>
      <c r="G28" s="159">
        <v>0</v>
      </c>
      <c r="H28" s="157">
        <v>0</v>
      </c>
      <c r="I28" s="158">
        <v>0</v>
      </c>
      <c r="J28" s="159">
        <v>0</v>
      </c>
      <c r="K28" s="157">
        <v>1.676E-3</v>
      </c>
      <c r="L28" s="158">
        <v>1.0280000000000001E-3</v>
      </c>
      <c r="M28" s="159">
        <v>1.178E-3</v>
      </c>
      <c r="N28" s="171"/>
      <c r="O28" s="23"/>
      <c r="P28" s="23"/>
      <c r="Q28" s="22"/>
    </row>
    <row r="29" spans="1:17" ht="12" customHeight="1" x14ac:dyDescent="0.2">
      <c r="A29" s="156" t="s">
        <v>149</v>
      </c>
      <c r="B29" s="157">
        <v>0</v>
      </c>
      <c r="C29" s="158">
        <v>0</v>
      </c>
      <c r="D29" s="159">
        <v>0</v>
      </c>
      <c r="E29" s="157">
        <v>0</v>
      </c>
      <c r="F29" s="158">
        <v>0</v>
      </c>
      <c r="G29" s="159">
        <v>0</v>
      </c>
      <c r="H29" s="157">
        <v>0</v>
      </c>
      <c r="I29" s="158">
        <v>0</v>
      </c>
      <c r="J29" s="159">
        <v>0</v>
      </c>
      <c r="K29" s="157">
        <v>0</v>
      </c>
      <c r="L29" s="158">
        <v>0</v>
      </c>
      <c r="M29" s="159">
        <v>0</v>
      </c>
      <c r="N29" s="171"/>
      <c r="O29" s="23"/>
      <c r="P29" s="23"/>
      <c r="Q29" s="22"/>
    </row>
    <row r="30" spans="1:17" ht="12" customHeight="1" x14ac:dyDescent="0.2">
      <c r="A30" s="156" t="s">
        <v>148</v>
      </c>
      <c r="B30" s="157">
        <v>20.581087</v>
      </c>
      <c r="C30" s="158">
        <v>22.425716999999999</v>
      </c>
      <c r="D30" s="159">
        <v>20.187752999999997</v>
      </c>
      <c r="E30" s="157">
        <v>0.82347100000000029</v>
      </c>
      <c r="F30" s="158">
        <v>0.95597799999999999</v>
      </c>
      <c r="G30" s="159">
        <v>0.90490699999999968</v>
      </c>
      <c r="H30" s="157">
        <v>1.1666000000000001E-2</v>
      </c>
      <c r="I30" s="158">
        <v>1.848E-2</v>
      </c>
      <c r="J30" s="159">
        <v>2.0971999999999998E-2</v>
      </c>
      <c r="K30" s="157">
        <v>19.757615999999999</v>
      </c>
      <c r="L30" s="158">
        <v>21.469738999999997</v>
      </c>
      <c r="M30" s="159">
        <v>19.282845999999999</v>
      </c>
      <c r="N30" s="171"/>
      <c r="O30" s="23"/>
      <c r="P30" s="23"/>
      <c r="Q30" s="22"/>
    </row>
    <row r="31" spans="1:17" ht="12" customHeight="1" x14ac:dyDescent="0.2">
      <c r="A31" s="156" t="s">
        <v>14</v>
      </c>
      <c r="B31" s="157">
        <v>0</v>
      </c>
      <c r="C31" s="158">
        <v>0</v>
      </c>
      <c r="D31" s="159">
        <v>0</v>
      </c>
      <c r="E31" s="157">
        <v>0</v>
      </c>
      <c r="F31" s="158">
        <v>0</v>
      </c>
      <c r="G31" s="159">
        <v>0</v>
      </c>
      <c r="H31" s="157">
        <v>0</v>
      </c>
      <c r="I31" s="158">
        <v>0</v>
      </c>
      <c r="J31" s="159">
        <v>0</v>
      </c>
      <c r="K31" s="157">
        <v>0</v>
      </c>
      <c r="L31" s="158">
        <v>0</v>
      </c>
      <c r="M31" s="159">
        <v>0</v>
      </c>
      <c r="N31" s="171"/>
      <c r="O31" s="23"/>
      <c r="P31" s="23"/>
      <c r="Q31" s="22"/>
    </row>
    <row r="32" spans="1:17" ht="12" customHeight="1" x14ac:dyDescent="0.2">
      <c r="A32" s="156" t="s">
        <v>147</v>
      </c>
      <c r="B32" s="157">
        <v>0.71352899999999986</v>
      </c>
      <c r="C32" s="158">
        <v>0.74436500000000005</v>
      </c>
      <c r="D32" s="159">
        <v>0.70840299999999989</v>
      </c>
      <c r="E32" s="157">
        <v>8.7287000000000003E-2</v>
      </c>
      <c r="F32" s="158">
        <v>9.7981999999999972E-2</v>
      </c>
      <c r="G32" s="159">
        <v>0.108155</v>
      </c>
      <c r="H32" s="157">
        <v>8.6869999999999968E-3</v>
      </c>
      <c r="I32" s="158">
        <v>8.7739999999999988E-3</v>
      </c>
      <c r="J32" s="159">
        <v>8.7539999999999996E-3</v>
      </c>
      <c r="K32" s="157">
        <v>0.62624199999999985</v>
      </c>
      <c r="L32" s="158">
        <v>0.64638300000000004</v>
      </c>
      <c r="M32" s="159">
        <v>0.60024799999999989</v>
      </c>
      <c r="N32" s="171"/>
      <c r="O32" s="23"/>
      <c r="P32" s="23"/>
      <c r="Q32" s="22"/>
    </row>
    <row r="33" spans="1:17" ht="12" customHeight="1" x14ac:dyDescent="0.2">
      <c r="A33" s="156" t="s">
        <v>146</v>
      </c>
      <c r="B33" s="166">
        <v>94.655107999999942</v>
      </c>
      <c r="C33" s="167">
        <v>68.67771299999994</v>
      </c>
      <c r="D33" s="168">
        <v>47.284124000000041</v>
      </c>
      <c r="E33" s="166">
        <v>2.5941930000000011</v>
      </c>
      <c r="F33" s="167">
        <v>1.857216</v>
      </c>
      <c r="G33" s="168">
        <v>1.2298860000000009</v>
      </c>
      <c r="H33" s="166">
        <v>1.6997879999999994</v>
      </c>
      <c r="I33" s="167">
        <v>1.3308710000000008</v>
      </c>
      <c r="J33" s="168">
        <v>0.77160999999999935</v>
      </c>
      <c r="K33" s="166">
        <v>92.060914999999937</v>
      </c>
      <c r="L33" s="167">
        <v>66.820496999999946</v>
      </c>
      <c r="M33" s="168">
        <v>46.054238000000041</v>
      </c>
      <c r="N33" s="172"/>
      <c r="O33" s="173"/>
      <c r="P33" s="173"/>
      <c r="Q33" s="22"/>
    </row>
    <row r="34" spans="1:17" s="116" customFormat="1" ht="11.25" x14ac:dyDescent="0.2">
      <c r="P34" s="14" t="s">
        <v>414</v>
      </c>
      <c r="Q34" s="15"/>
    </row>
  </sheetData>
  <mergeCells count="23"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5FBED5E8B528848AFB368562A6DB3EE" ma:contentTypeVersion="0" ma:contentTypeDescription="Vytvoří nový dokument" ma:contentTypeScope="" ma:versionID="adf6e545162cd1436a7e0a22cc7725c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2e859ab3f162ac39b5a50c9082783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3BA5E38-9AE1-4F8C-8FAE-17DBFBBD3A7E}"/>
</file>

<file path=customXml/itemProps2.xml><?xml version="1.0" encoding="utf-8"?>
<ds:datastoreItem xmlns:ds="http://schemas.openxmlformats.org/officeDocument/2006/customXml" ds:itemID="{4B12E5DD-D023-4B37-A683-C39DDBC93A5A}"/>
</file>

<file path=customXml/itemProps3.xml><?xml version="1.0" encoding="utf-8"?>
<ds:datastoreItem xmlns:ds="http://schemas.openxmlformats.org/officeDocument/2006/customXml" ds:itemID="{1E4C422C-8600-4CD3-BD02-EDAEFEDB0A3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42</vt:i4>
      </vt:variant>
      <vt:variant>
        <vt:lpstr>Pojmenované oblasti</vt:lpstr>
      </vt:variant>
      <vt:variant>
        <vt:i4>8</vt:i4>
      </vt:variant>
    </vt:vector>
  </HeadingPairs>
  <TitlesOfParts>
    <vt:vector size="50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9.5</vt:lpstr>
      <vt:lpstr>9.6</vt:lpstr>
      <vt:lpstr>9.7</vt:lpstr>
      <vt:lpstr>9.8</vt:lpstr>
      <vt:lpstr>10</vt:lpstr>
      <vt:lpstr>'3.2'!Oblast_tisku</vt:lpstr>
      <vt:lpstr>'9.3'!Oblast_tisku</vt:lpstr>
      <vt:lpstr>'9.4'!Oblast_tisku</vt:lpstr>
      <vt:lpstr>'9.5'!Oblast_tisku</vt:lpstr>
      <vt:lpstr>'9.6'!Oblast_tisku</vt:lpstr>
      <vt:lpstr>'9.7'!Oblast_tisku</vt:lpstr>
      <vt:lpstr>'9.8'!Oblast_tisku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Ludvíková Michaela Bc.</dc:creator>
  <cp:lastModifiedBy>Ludvíková Michaela Bc.</cp:lastModifiedBy>
  <cp:lastPrinted>2021-08-11T13:18:17Z</cp:lastPrinted>
  <dcterms:created xsi:type="dcterms:W3CDTF">2006-03-02T11:20:40Z</dcterms:created>
  <dcterms:modified xsi:type="dcterms:W3CDTF">2021-08-16T12:44:52Z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0x01010065FBED5E8B528848AFB368562A6DB3EE</vt:lpwstr>
  </property>
</Properties>
</file>