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1\3Q_2021_elektro\verze_1\"/>
    </mc:Choice>
  </mc:AlternateContent>
  <xr:revisionPtr revIDLastSave="0" documentId="13_ncr:1_{B86A9381-DF6F-4D02-9D80-47783599A13C}" xr6:coauthVersionLast="36" xr6:coauthVersionMax="36" xr10:uidLastSave="{00000000-0000-0000-0000-000000000000}"/>
  <bookViews>
    <workbookView xWindow="-120" yWindow="-120" windowWidth="19440" windowHeight="10095" tabRatio="941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35" i="107"/>
  <c r="H33" i="107" l="1"/>
  <c r="H34" i="107"/>
  <c r="H35" i="107"/>
  <c r="O28" i="135"/>
  <c r="B46" i="27" l="1"/>
  <c r="B45" i="2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6" i="107"/>
  <c r="H5" i="107"/>
  <c r="O5" i="130" l="1"/>
  <c r="O6" i="130"/>
  <c r="O7" i="130"/>
  <c r="O8" i="130"/>
  <c r="O9" i="130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5" i="131"/>
  <c r="O6" i="131"/>
  <c r="O7" i="131"/>
  <c r="O8" i="131"/>
  <c r="O9" i="131"/>
  <c r="O10" i="131"/>
  <c r="O11" i="131"/>
  <c r="O12" i="131"/>
  <c r="O13" i="131"/>
  <c r="O14" i="131"/>
  <c r="O15" i="131"/>
  <c r="O16" i="131"/>
  <c r="O17" i="131"/>
  <c r="O18" i="131"/>
  <c r="O19" i="131"/>
  <c r="O20" i="131"/>
  <c r="O21" i="131"/>
  <c r="O22" i="131"/>
  <c r="O23" i="131"/>
  <c r="O24" i="131"/>
  <c r="O25" i="131"/>
  <c r="O26" i="131"/>
  <c r="O27" i="131"/>
  <c r="O28" i="131"/>
  <c r="O6" i="135" l="1"/>
  <c r="O7" i="135"/>
  <c r="O8" i="135"/>
  <c r="O9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5" i="135"/>
  <c r="O6" i="132"/>
  <c r="O7" i="132"/>
  <c r="O8" i="132"/>
  <c r="O9" i="132"/>
  <c r="O10" i="132"/>
  <c r="O11" i="132"/>
  <c r="O12" i="132"/>
  <c r="O13" i="132"/>
  <c r="O14" i="132"/>
  <c r="O15" i="132"/>
  <c r="O16" i="132"/>
  <c r="O17" i="132"/>
  <c r="O18" i="132"/>
  <c r="O19" i="132"/>
  <c r="O20" i="132"/>
  <c r="O21" i="132"/>
  <c r="O22" i="132"/>
  <c r="O23" i="132"/>
  <c r="O24" i="132"/>
  <c r="O25" i="132"/>
  <c r="O26" i="132"/>
  <c r="O27" i="132"/>
  <c r="O28" i="132"/>
  <c r="O5" i="132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5" i="133"/>
  <c r="O6" i="134"/>
  <c r="O7" i="134"/>
  <c r="O8" i="134"/>
  <c r="O9" i="134"/>
  <c r="O10" i="134"/>
  <c r="O11" i="134"/>
  <c r="O12" i="134"/>
  <c r="O13" i="134"/>
  <c r="O14" i="134"/>
  <c r="O15" i="134"/>
  <c r="O16" i="134"/>
  <c r="O17" i="134"/>
  <c r="O18" i="134"/>
  <c r="O19" i="134"/>
  <c r="O20" i="134"/>
  <c r="O21" i="134"/>
  <c r="O22" i="134"/>
  <c r="O23" i="134"/>
  <c r="O24" i="134"/>
  <c r="O25" i="134"/>
  <c r="O26" i="134"/>
  <c r="O27" i="134"/>
  <c r="O28" i="134"/>
  <c r="O5" i="134"/>
  <c r="B44" i="27" l="1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3" i="135" l="1" a="1"/>
  <c r="E33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0" i="135" l="1"/>
  <c r="E35" i="135"/>
  <c r="E42" i="135"/>
  <c r="E38" i="135"/>
  <c r="E34" i="135"/>
  <c r="E36" i="135"/>
  <c r="E39" i="135"/>
  <c r="E41" i="135"/>
  <c r="E37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2" i="135"/>
  <c r="F32" i="135" s="1"/>
  <c r="E32" i="134"/>
  <c r="F34" i="134" s="1"/>
  <c r="E32" i="133"/>
  <c r="E32" i="131"/>
  <c r="F34" i="131" s="1"/>
  <c r="F32" i="132" l="1"/>
  <c r="F33" i="132"/>
  <c r="F37" i="132"/>
  <c r="F40" i="132"/>
  <c r="F36" i="132"/>
  <c r="F42" i="132"/>
  <c r="F34" i="132"/>
  <c r="F38" i="132"/>
  <c r="F41" i="132"/>
  <c r="F35" i="132"/>
  <c r="F37" i="131"/>
  <c r="F39" i="131"/>
  <c r="F40" i="135"/>
  <c r="F38" i="135"/>
  <c r="F41" i="135"/>
  <c r="F34" i="135"/>
  <c r="F39" i="135"/>
  <c r="F36" i="135"/>
  <c r="F42" i="135"/>
  <c r="F33" i="135"/>
  <c r="F37" i="135"/>
  <c r="F35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40" i="130" s="1"/>
  <c r="F34" i="130" l="1"/>
  <c r="F39" i="130"/>
  <c r="F35" i="130"/>
  <c r="F42" i="130"/>
  <c r="F37" i="130"/>
  <c r="F38" i="130"/>
  <c r="F41" i="130"/>
  <c r="F33" i="130"/>
  <c r="F36" i="130"/>
  <c r="F32" i="130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J6" i="33" s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N18" i="33" l="1"/>
  <c r="E5" i="33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J29" i="53" l="1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N9" i="97"/>
  <c r="I34" i="122"/>
  <c r="K7" i="110"/>
  <c r="M7" i="110"/>
  <c r="L30" i="10" l="1"/>
  <c r="H29" i="10"/>
  <c r="H20" i="137"/>
  <c r="B9" i="97"/>
  <c r="H6" i="10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I22" i="124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0" i="115" l="1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<sst xmlns="http://schemas.openxmlformats.org/spreadsheetml/2006/main" count="1959" uniqueCount="440">
  <si>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</si>
  <si>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</si>
  <si>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</si>
  <si>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</si>
  <si>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</si>
  <si>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</si>
  <si>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</si>
  <si>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</si>
  <si>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</si>
  <si>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</si>
  <si>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</si>
  <si>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</si>
  <si>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</si>
  <si>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</si>
  <si>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</si>
  <si>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</si>
  <si>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</si>
  <si>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</si>
  <si>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</si>
  <si>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</si>
  <si>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</si>
  <si>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</si>
  <si>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</si>
  <si>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</si>
  <si>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</si>
  <si>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</si>
  <si>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</si>
  <si>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</si>
  <si>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</si>
  <si>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</si>
  <si>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</si>
  <si>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</si>
  <si>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</si>
  <si>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</si>
  <si>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</si>
  <si>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</si>
  <si>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</si>
  <si>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</si>
  <si>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</si>
  <si>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</si>
  <si>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</si>
  <si>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</si>
  <si>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</si>
  <si>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</si>
  <si>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</si>
  <si>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</si>
  <si>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</si>
  <si>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</si>
  <si>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</si>
  <si>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</si>
  <si>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</si>
  <si>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</si>
  <si>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</si>
  <si>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</si>
  <si>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</si>
  <si>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</si>
  <si>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</si>
  <si>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</si>
  <si>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</si>
  <si>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</si>
  <si>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</si>
  <si>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</si>
  <si>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</si>
  <si>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</si>
  <si>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</si>
  <si>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</si>
  <si>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</si>
  <si>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</si>
  <si>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</si>
  <si>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</si>
  <si>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</si>
  <si>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</si>
  <si>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</si>
  <si>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</si>
  <si>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</si>
  <si>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</si>
  <si>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</si>
  <si>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</si>
  <si>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</si>
  <si>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</si>
  <si>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</si>
  <si>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</si>
  <si>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</si>
  <si>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</si>
  <si>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</si>
  <si>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</si>
  <si>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</si>
  <si>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</si>
  <si>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</si>
  <si>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</si>
  <si>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</si>
  <si>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</si>
  <si>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</si>
  <si>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</si>
  <si>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</si>
  <si>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</si>
  <si>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</si>
  <si>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</si>
  <si>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</si>
  <si>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</si>
  <si>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</si>
  <si>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</si>
  <si>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</si>
  <si>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</si>
  <si>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</si>
  <si>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</si>
  <si>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</si>
  <si>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</si>
  <si>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</si>
  <si>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</si>
  <si>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</si>
  <si>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</si>
  <si>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</si>
  <si>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</si>
  <si>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</si>
  <si>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</si>
  <si>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</si>
  <si>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</si>
  <si>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</si>
  <si>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</si>
  <si>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</si>
  <si>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</si>
  <si>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</si>
  <si>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</si>
  <si>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</si>
  <si>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</si>
  <si>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</si>
  <si>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</si>
  <si>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</si>
  <si>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</si>
  <si>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</si>
  <si>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</si>
  <si>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</si>
  <si>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</si>
  <si>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</si>
  <si>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</si>
  <si>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</si>
  <si>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</si>
  <si>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</si>
  <si>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</si>
  <si>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</si>
  <si>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</si>
  <si>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</si>
  <si>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</si>
  <si>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</si>
  <si>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</si>
  <si>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</si>
  <si>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</si>
  <si>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</si>
  <si>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</si>
  <si>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</si>
  <si>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</si>
  <si>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</si>
  <si>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</si>
  <si>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</si>
  <si>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</si>
  <si>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</si>
  <si>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</si>
  <si>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</si>
  <si>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</si>
  <si>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</si>
  <si>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</si>
  <si>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</si>
  <si>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</si>
  <si>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</si>
  <si>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</si>
  <si>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</si>
  <si>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</si>
  <si>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</si>
  <si>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</si>
  <si>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</si>
  <si>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</si>
  <si>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</si>
  <si>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</si>
  <si>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</si>
  <si>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</si>
  <si>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</si>
  <si>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</si>
  <si>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</si>
  <si>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</si>
  <si>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</si>
  <si>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</si>
  <si>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</si>
  <si>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</si>
  <si>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</si>
  <si>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</si>
  <si>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</si>
  <si>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</si>
  <si>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</si>
  <si>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</si>
  <si>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</si>
  <si>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</si>
  <si>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</si>
  <si>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</si>
  <si>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</si>
  <si>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</si>
  <si>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</si>
  <si>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</si>
  <si>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</si>
  <si>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</si>
  <si>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</si>
  <si>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</si>
  <si>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</si>
  <si>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</si>
  <si>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</si>
  <si>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</si>
  <si>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</si>
  <si>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</si>
  <si>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</si>
  <si>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</si>
  <si>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</si>
  <si>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</si>
  <si>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</si>
  <si>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</si>
  <si>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</si>
  <si>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</si>
  <si>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</si>
  <si>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</si>
  <si>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</si>
  <si>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</si>
  <si>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</si>
  <si>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</si>
  <si>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</si>
  <si>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</si>
  <si>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</si>
  <si>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</si>
  <si>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</si>
  <si>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</si>
  <si>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</si>
  <si>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</si>
  <si>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</si>
  <si>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</si>
  <si>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</si>
  <si>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</si>
  <si>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</si>
  <si>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</si>
  <si>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</si>
  <si>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</si>
  <si>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</si>
  <si>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</si>
  <si>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</si>
  <si>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</si>
  <si>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</si>
  <si>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</si>
  <si>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</si>
  <si>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</si>
  <si>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</si>
  <si>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</si>
  <si>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</si>
  <si>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</si>
  <si>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</si>
  <si>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</si>
  <si>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</si>
  <si>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</si>
  <si>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</si>
  <si>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</si>
  <si>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</si>
  <si>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</si>
  <si>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</si>
  <si>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</si>
  <si>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</si>
  <si>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</si>
  <si>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</si>
  <si>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</si>
  <si>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</si>
  <si>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</si>
  <si>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</si>
  <si>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</si>
  <si>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</si>
  <si>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</si>
  <si>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</si>
  <si>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</si>
  <si>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</si>
  <si>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</si>
  <si>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</si>
  <si>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</si>
  <si>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</si>
  <si>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</si>
  <si>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</si>
  <si>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</si>
  <si>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</si>
  <si>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</si>
  <si>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</si>
  <si>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</si>
  <si>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</si>
  <si>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</si>
  <si>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</si>
  <si>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</si>
  <si>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</si>
  <si>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</si>
  <si>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</si>
  <si>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</si>
  <si>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</si>
  <si>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</si>
  <si>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</si>
  <si>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</si>
  <si>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</si>
  <si>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</si>
  <si>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</si>
  <si>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</si>
  <si>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</si>
  <si>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</si>
  <si>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</si>
  <si>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</si>
  <si>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</si>
  <si>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</si>
  <si>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</si>
  <si>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</si>
  <si>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</si>
  <si>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</si>
  <si>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</si>
  <si>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</si>
  <si>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</si>
  <si>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</si>
  <si>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</si>
  <si>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</si>
  <si>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</si>
  <si>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</si>
  <si>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</si>
  <si>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</si>
  <si>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</si>
  <si>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</si>
  <si>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</si>
  <si>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</si>
  <si>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</si>
  <si>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</si>
  <si>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</si>
  <si>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</si>
  <si>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</si>
  <si>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</si>
  <si>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</si>
  <si>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</si>
  <si>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</si>
  <si>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</si>
  <si>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</si>
  <si>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</si>
  <si>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</si>
  <si>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</si>
  <si>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</si>
  <si>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</si>
  <si>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</si>
  <si>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</si>
  <si>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</si>
  <si>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</si>
  <si>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</si>
  <si>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</si>
  <si>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</si>
  <si>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</si>
  <si>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</si>
  <si>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</si>
  <si>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</si>
  <si>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</si>
  <si>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</si>
  <si>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</si>
  <si>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</si>
  <si>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</si>
  <si>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</si>
  <si>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</si>
  <si>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</si>
  <si>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</si>
  <si>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</si>
  <si>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</si>
  <si>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</si>
  <si>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</si>
  <si>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</si>
  <si>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</si>
  <si>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</si>
  <si>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</si>
  <si>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</si>
  <si>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</si>
  <si>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</si>
  <si>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</si>
  <si>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</si>
  <si>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</si>
  <si>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</si>
  <si>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</si>
  <si>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</si>
  <si>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</si>
  <si>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</si>
  <si>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</si>
  <si>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</si>
  <si>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</si>
  <si>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</si>
  <si>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</si>
  <si>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</si>
  <si>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</si>
  <si>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</si>
  <si>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</si>
  <si>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</si>
  <si>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</si>
  <si>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</si>
  <si>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</si>
  <si>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</si>
  <si>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</si>
  <si>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</si>
  <si>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</si>
  <si>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</si>
  <si>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</si>
  <si>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</si>
  <si>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</si>
  <si>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</si>
  <si>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</si>
  <si>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</si>
  <si>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</si>
  <si>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9. Maxima a minima zatížení</t>
  </si>
  <si>
    <t>Maxima a minima zatížení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</si>
  <si>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</si>
  <si>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</si>
  <si>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</si>
  <si>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Struktura pokrytí denního minima zatížení</t>
  </si>
  <si>
    <t>EG.D, a.s.</t>
  </si>
  <si>
    <t>Zemědělství a lesnictví</t>
  </si>
  <si>
    <t>zdroj dat: výkaz ERÚ-E1, OTE, a.s.</t>
  </si>
  <si>
    <t>zdroj dat: výkaz ERÚ-E1, ERÚ-E2, ERÚ-E3, OTE, a.s.</t>
  </si>
  <si>
    <t>zdroj dat: výkaz ERÚ-E1</t>
  </si>
  <si>
    <t>zdroj dat: výkaz ERÚ-E1 (nad 10 MW), OTE, a.s. (do 10 MW)</t>
  </si>
  <si>
    <t>zdroj dat: výkaz ERÚ-E2</t>
  </si>
  <si>
    <t>zdroj dat: výkaz ERÚ-E1,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</si>
  <si>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</si>
  <si>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</si>
  <si>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</si>
  <si>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</si>
  <si>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 xml:space="preserve">ČTVRTLETNÍ ZPRÁVA O PROVOZU ELEKTRIZAČNÍ SOUSTAVY
ČESKÉ REPUBLIKY
</t>
    </r>
    <r>
      <rPr>
        <sz val="17"/>
        <color rgb="FFFF0000"/>
        <rFont val="Calibri"/>
        <family val="2"/>
        <charset val="238"/>
        <scheme val="minor"/>
      </rPr>
      <t>ZA III. ČTVRTLETÍ 2021</t>
    </r>
  </si>
  <si>
    <t>III. čtvrtletí 2021</t>
  </si>
  <si>
    <t>Energetický regulační úřad (ERÚ) zveřejňuje Čtvrtletní zprávu o provozu elektrizační soustavy ČR za III. čtvrtletí roku 2021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2021, kterou ERÚ předpokládá zveřejnit do konce května roku 2022.
Případné dotazy či připomínky zasílejte na emailovou adresu elektro.statistika@eru.cz.</t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</si>
  <si>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III. čtvrtletí roku 2021 vzrostla oproti stejnému období předchozího roku o 0,6 %. Celkem bylo vyrobeno </t>
    </r>
    <r>
      <rPr>
        <b/>
        <sz val="12"/>
        <rFont val="Calibri"/>
        <family val="2"/>
        <charset val="238"/>
        <scheme val="minor"/>
      </rPr>
      <t>19,1 TWh</t>
    </r>
    <r>
      <rPr>
        <sz val="12"/>
        <rFont val="Calibri"/>
        <family val="2"/>
        <charset val="238"/>
        <scheme val="minor"/>
      </rPr>
      <t xml:space="preserve"> elektřiny brutto, to je o 0,1 TWh více než ve III. čtvrtletí roku 2020 (údaje za III. čtvrtletí roku 2020 z roční zprávy o provozu ES ČR 2020). K nárůstu došlo v červenci o 6,6 %, v září pak o 2,6 %. V srpnu byl zaznamenán pokles o 6,7 %. Největší meziroční absolutní změnu výroby elektřiny zaznamenaly parní elektrárny, a to nárůst o 1,3 TWh, tj. o 18,1 %. Vzrostla rovněž výroba u vodních elektráren o 7,6 %; zde došlo u velkých vodních elektráren k nárůstu o 8,1 %, u malých vodních elektráren pak o 7,1 %. Více vyrobily také plynové a spalovací elektrárny o 1 %. Naproti tomu paroplynové elektrárny vyrobily o 36,7 % méně. Klesla také celková výroba u větrných elektráren o 8,1 %, jaderných elektráren o 8 %, fotovoltaických elektráren o 5,6 % a přečerpávacích vodních elektráren o 5,4 %.
Meziroční nárůst instalovaného výkonu plynových a spalovacích elektráren o 2,1 % byl způsoben především spuštěním z</t>
    </r>
    <r>
      <rPr>
        <sz val="12"/>
        <color theme="1"/>
        <rFont val="Calibri"/>
        <family val="2"/>
        <charset val="238"/>
        <scheme val="minor"/>
      </rPr>
      <t>drojů ve Středočeském, Moravskoslezském a Libereckém kraji</t>
    </r>
    <r>
      <rPr>
        <sz val="12"/>
        <rFont val="Calibri"/>
        <family val="2"/>
        <charset val="238"/>
        <scheme val="minor"/>
      </rPr>
      <t xml:space="preserve">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III. čtvrtletí roku 2021 byla </t>
    </r>
    <r>
      <rPr>
        <b/>
        <sz val="12"/>
        <rFont val="Calibri"/>
        <family val="2"/>
        <charset val="238"/>
        <scheme val="minor"/>
      </rPr>
      <t>16,2 TWh</t>
    </r>
    <r>
      <rPr>
        <sz val="12"/>
        <rFont val="Calibri"/>
        <family val="2"/>
        <charset val="238"/>
        <scheme val="minor"/>
      </rPr>
      <t>, tj. meziroční nárůst o 0,2 %. Nárůst byl zaznamenán v červenci o 0,8 % a v srpnu o 0,1 %, v září byl zaznamenán pokles o 0,2 %. Celková spotřeba elektřiny v krajích meziročně klesla o 0,3 %. Nejvíce spotřeba klesla v Moravskoslezském kraji o 10,5 % a v Královéhradeckém kraji o 2,3 %. Naproti tomu spotřeba nejvíce vzrostla v Jihomoravském kraji o 5,6 %, v Pardubickém kraji o 3,7 % a v Olomouckém kraji o 3,2 %. Spotřeba elektřiny domácností stoupla o 3,2 %, nárůst byl zaznamenán ve všech krajích, kromě Hlavního města Prahy (-4,4 %), Zlínského kraje (‑4 %) a Jihočeského kraje (-1,5 %). Nejvíce spotřeba domácností vzrostla v Jihomoravském kraji o 8,2 %, ve Středočeském kraji o 6,2 % a v Ústeckém kraji o 5,8 %. Došlo ke zvýšení spotřeby velkoodběru z vvn o 3 % a k navýšení spotřeby velkoodběru z vn o 1,3 %. Spotřeba maloodběru podnikatelů klesla o 2,1 %.
Z vyhodnocení salda, které dosáhlo hodnoty -2,8 TWh ve III. čtvrtletí roku 2021, je zřejmé, že trvá převaha exportu nad importem. Meziročně se záporné saldo snížilo o 0,1 TWh (-1,9 %). Import vzrostl oproti stejnému období roku 2020 o 1,2 TWh (+45,5 %), nárůst zaznamenal také export, zde došlo k navýšení o 1,1 TWh (+20,9 %).
Maximum zatížení brutto v daném čtvrtletí představovalo 9 378 MW a bylo dosaženo dne 22. 9. v 12:00 hod. Minimum zatížení brutto představovalo 4 958 MW a bylo dosaženo dne 8. 8. v 5:00 hod.</t>
    </r>
  </si>
  <si>
    <t>9:00</t>
  </si>
  <si>
    <t>12:00</t>
  </si>
  <si>
    <t>10:00</t>
  </si>
  <si>
    <t>11:00</t>
  </si>
  <si>
    <t>:00</t>
  </si>
  <si>
    <t>1:00</t>
  </si>
  <si>
    <t>0:00</t>
  </si>
  <si>
    <t>5:00</t>
  </si>
  <si>
    <t>9.3.  Den maxima zatížení ES ČR za měsíc červenec: 13. 7. 2021</t>
  </si>
  <si>
    <t>9.4.  Den maxima zatížení ES ČR za měsíc srpen: 31. 8. 2021</t>
  </si>
  <si>
    <t>9.5.  Den maxima zatížení ES ČR za měsíc září: 22. 9. 2021</t>
  </si>
  <si>
    <t>9.6.  Den minima zatížení ES ČR za měsíc červenec: 4. 7. 2021</t>
  </si>
  <si>
    <t>9.7.  Den minima zatížení ES ČR za měsíc srpen: 8. 8. 2021</t>
  </si>
  <si>
    <t>9.8.  Den minima zatížení ES ČR za měsíc září: 12. 9.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</si>
</sst>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7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  <font>
      <b/>
      <sz val="17"/>
      <color rgb="FF153366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7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</borders>
  <cellStyleXfs count="47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1" applyNumberFormat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3" fillId="4" borderId="5" applyNumberFormat="0" applyFont="0" applyAlignment="0" applyProtection="0"/>
    <xf numFmtId="0" fontId="13" fillId="0" borderId="6" applyNumberFormat="0" applyFill="0" applyAlignment="0" applyProtection="0"/>
    <xf numFmtId="0" fontId="14" fillId="6" borderId="0" applyNumberFormat="0" applyBorder="0" applyAlignment="0" applyProtection="0"/>
    <xf numFmtId="0" fontId="13" fillId="0" borderId="0" applyNumberFormat="0" applyFill="0" applyBorder="0" applyAlignment="0" applyProtection="0"/>
    <xf numFmtId="0" fontId="15" fillId="7" borderId="7" applyNumberFormat="0" applyAlignment="0" applyProtection="0"/>
    <xf numFmtId="0" fontId="16" fillId="13" borderId="7" applyNumberFormat="0" applyAlignment="0" applyProtection="0"/>
    <xf numFmtId="0" fontId="17" fillId="13" borderId="8" applyNumberFormat="0" applyAlignment="0" applyProtection="0"/>
    <xf numFmtId="0" fontId="18" fillId="0" borderId="0" applyNumberFormat="0" applyFill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2" fillId="0" borderId="0"/>
  </cellStyleXfs>
  <cellXfs count="494">
    <xf numFmtId="0" fontId="0" fillId="0" borderId="0" xfId="0"/>
    <xf numFmtId="0" fontId="20" fillId="0" borderId="0" xfId="0" applyFont="1"/>
    <xf numFmtId="0" fontId="21" fillId="0" borderId="0" xfId="0" applyFont="1"/>
    <xf numFmtId="0" fontId="21" fillId="18" borderId="0" xfId="0" applyFont="1" applyFill="1" applyBorder="1"/>
    <xf numFmtId="0" fontId="24" fillId="18" borderId="0" xfId="0" applyFont="1" applyFill="1" applyBorder="1"/>
    <xf numFmtId="0" fontId="25" fillId="18" borderId="0" xfId="0" applyFont="1" applyFill="1" applyBorder="1"/>
    <xf numFmtId="0" fontId="23" fillId="18" borderId="0" xfId="0" applyFont="1" applyFill="1" applyBorder="1"/>
    <xf numFmtId="164" fontId="23" fillId="18" borderId="0" xfId="0" applyNumberFormat="1" applyFont="1" applyFill="1" applyBorder="1"/>
    <xf numFmtId="0" fontId="28" fillId="18" borderId="0" xfId="0" applyFont="1" applyFill="1" applyBorder="1" applyAlignment="1">
      <alignment horizontal="right" vertical="top"/>
    </xf>
    <xf numFmtId="0" fontId="23" fillId="0" borderId="0" xfId="0" applyFont="1"/>
    <xf numFmtId="164" fontId="2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49" fontId="25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vertical="top"/>
    </xf>
    <xf numFmtId="0" fontId="24" fillId="0" borderId="0" xfId="0" applyFont="1" applyFill="1" applyBorder="1"/>
    <xf numFmtId="0" fontId="29" fillId="0" borderId="0" xfId="0" applyFont="1" applyFill="1" applyBorder="1" applyAlignment="1">
      <alignment horizontal="right" vertical="top"/>
    </xf>
    <xf numFmtId="0" fontId="24" fillId="0" borderId="0" xfId="0" applyFont="1"/>
    <xf numFmtId="0" fontId="23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164" fontId="23" fillId="0" borderId="0" xfId="0" applyNumberFormat="1" applyFont="1" applyFill="1" applyBorder="1"/>
    <xf numFmtId="0" fontId="25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0" fontId="27" fillId="0" borderId="0" xfId="0" applyFont="1" applyFill="1" applyBorder="1" applyAlignment="1">
      <alignment horizontal="right" vertical="center"/>
    </xf>
    <xf numFmtId="9" fontId="27" fillId="0" borderId="0" xfId="41" applyFont="1" applyFill="1" applyBorder="1"/>
    <xf numFmtId="0" fontId="37" fillId="0" borderId="0" xfId="0" applyFont="1" applyAlignment="1">
      <alignment horizontal="center" vertical="center"/>
    </xf>
    <xf numFmtId="0" fontId="23" fillId="0" borderId="0" xfId="0" applyFont="1" applyAlignment="1">
      <alignment horizontal="right"/>
    </xf>
    <xf numFmtId="0" fontId="37" fillId="0" borderId="0" xfId="0" applyFont="1" applyAlignment="1">
      <alignment horizontal="right" vertical="center"/>
    </xf>
    <xf numFmtId="0" fontId="20" fillId="0" borderId="0" xfId="0" applyFont="1" applyAlignment="1"/>
    <xf numFmtId="0" fontId="23" fillId="0" borderId="0" xfId="0" applyFont="1" applyAlignment="1"/>
    <xf numFmtId="0" fontId="40" fillId="18" borderId="0" xfId="0" applyFont="1" applyFill="1" applyBorder="1"/>
    <xf numFmtId="164" fontId="40" fillId="18" borderId="0" xfId="0" applyNumberFormat="1" applyFont="1" applyFill="1" applyBorder="1"/>
    <xf numFmtId="0" fontId="23" fillId="18" borderId="0" xfId="0" applyFont="1" applyFill="1" applyBorder="1" applyAlignment="1"/>
    <xf numFmtId="165" fontId="23" fillId="18" borderId="0" xfId="0" applyNumberFormat="1" applyFont="1" applyFill="1" applyBorder="1" applyAlignment="1">
      <alignment horizontal="right"/>
    </xf>
    <xf numFmtId="0" fontId="19" fillId="0" borderId="0" xfId="0" applyFont="1"/>
    <xf numFmtId="164" fontId="23" fillId="0" borderId="0" xfId="0" applyNumberFormat="1" applyFont="1"/>
    <xf numFmtId="0" fontId="49" fillId="0" borderId="0" xfId="0" applyFont="1"/>
    <xf numFmtId="0" fontId="47" fillId="0" borderId="0" xfId="0" applyFont="1"/>
    <xf numFmtId="0" fontId="46" fillId="0" borderId="0" xfId="0" applyFont="1" applyAlignment="1"/>
    <xf numFmtId="49" fontId="50" fillId="0" borderId="0" xfId="0" applyNumberFormat="1" applyFont="1" applyAlignment="1">
      <alignment vertical="center"/>
    </xf>
    <xf numFmtId="0" fontId="47" fillId="0" borderId="0" xfId="0" applyFont="1" applyBorder="1"/>
    <xf numFmtId="0" fontId="47" fillId="18" borderId="0" xfId="0" applyFont="1" applyFill="1" applyBorder="1"/>
    <xf numFmtId="0" fontId="48" fillId="18" borderId="0" xfId="0" applyFont="1" applyFill="1" applyBorder="1"/>
    <xf numFmtId="0" fontId="51" fillId="0" borderId="0" xfId="0" applyFont="1"/>
    <xf numFmtId="0" fontId="44" fillId="0" borderId="0" xfId="0" applyFont="1" applyFill="1" applyBorder="1"/>
    <xf numFmtId="0" fontId="21" fillId="0" borderId="0" xfId="0" applyFont="1" applyAlignment="1">
      <alignment horizontal="right"/>
    </xf>
    <xf numFmtId="0" fontId="28" fillId="18" borderId="0" xfId="0" applyFont="1" applyFill="1" applyBorder="1" applyAlignment="1">
      <alignment vertical="top"/>
    </xf>
    <xf numFmtId="164" fontId="23" fillId="0" borderId="0" xfId="0" applyNumberFormat="1" applyFont="1" applyBorder="1"/>
    <xf numFmtId="0" fontId="47" fillId="0" borderId="0" xfId="0" applyFont="1" applyAlignment="1">
      <alignment vertical="top"/>
    </xf>
    <xf numFmtId="0" fontId="21" fillId="18" borderId="0" xfId="0" applyNumberFormat="1" applyFont="1" applyFill="1" applyBorder="1"/>
    <xf numFmtId="0" fontId="23" fillId="18" borderId="0" xfId="0" applyFont="1" applyFill="1" applyBorder="1"/>
    <xf numFmtId="0" fontId="41" fillId="0" borderId="0" xfId="0" applyFont="1" applyFill="1" applyBorder="1"/>
    <xf numFmtId="0" fontId="27" fillId="18" borderId="0" xfId="0" applyFont="1" applyFill="1" applyBorder="1"/>
    <xf numFmtId="49" fontId="27" fillId="18" borderId="0" xfId="0" applyNumberFormat="1" applyFont="1" applyFill="1" applyBorder="1"/>
    <xf numFmtId="49" fontId="45" fillId="18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vertical="center" indent="1"/>
    </xf>
    <xf numFmtId="0" fontId="23" fillId="18" borderId="0" xfId="0" applyFont="1" applyFill="1"/>
    <xf numFmtId="49" fontId="31" fillId="18" borderId="0" xfId="0" applyNumberFormat="1" applyFont="1" applyFill="1" applyBorder="1" applyAlignment="1">
      <alignment horizontal="right"/>
    </xf>
    <xf numFmtId="0" fontId="25" fillId="18" borderId="0" xfId="0" applyFont="1" applyFill="1" applyBorder="1" applyAlignment="1">
      <alignment vertical="center"/>
    </xf>
    <xf numFmtId="0" fontId="23" fillId="18" borderId="0" xfId="0" applyFont="1" applyFill="1" applyBorder="1" applyAlignment="1">
      <alignment horizontal="center"/>
    </xf>
    <xf numFmtId="0" fontId="23" fillId="0" borderId="0" xfId="0" applyNumberFormat="1" applyFont="1" applyFill="1" applyBorder="1" applyAlignment="1"/>
    <xf numFmtId="166" fontId="23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wrapText="1"/>
    </xf>
    <xf numFmtId="164" fontId="27" fillId="0" borderId="0" xfId="0" applyNumberFormat="1" applyFont="1" applyFill="1" applyBorder="1"/>
    <xf numFmtId="0" fontId="28" fillId="18" borderId="0" xfId="0" applyFont="1" applyFill="1" applyBorder="1" applyAlignment="1"/>
    <xf numFmtId="0" fontId="28" fillId="0" borderId="0" xfId="0" applyFont="1" applyAlignment="1"/>
    <xf numFmtId="0" fontId="25" fillId="0" borderId="0" xfId="0" applyFont="1" applyFill="1" applyBorder="1" applyAlignment="1">
      <alignment horizontal="center"/>
    </xf>
    <xf numFmtId="170" fontId="23" fillId="0" borderId="0" xfId="0" applyNumberFormat="1" applyFont="1" applyBorder="1"/>
    <xf numFmtId="0" fontId="28" fillId="0" borderId="0" xfId="0" applyFont="1" applyAlignment="1">
      <alignment horizontal="right"/>
    </xf>
    <xf numFmtId="164" fontId="27" fillId="0" borderId="0" xfId="0" applyNumberFormat="1" applyFont="1"/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/>
    </xf>
    <xf numFmtId="164" fontId="25" fillId="0" borderId="0" xfId="0" applyNumberFormat="1" applyFont="1" applyFill="1" applyBorder="1" applyAlignment="1">
      <alignment horizontal="center"/>
    </xf>
    <xf numFmtId="171" fontId="23" fillId="0" borderId="0" xfId="41" applyNumberFormat="1" applyFont="1" applyFill="1" applyBorder="1"/>
    <xf numFmtId="171" fontId="23" fillId="0" borderId="0" xfId="0" applyNumberFormat="1" applyFont="1" applyFill="1" applyBorder="1"/>
    <xf numFmtId="0" fontId="27" fillId="0" borderId="0" xfId="41" applyNumberFormat="1" applyFont="1" applyFill="1" applyBorder="1"/>
    <xf numFmtId="0" fontId="36" fillId="0" borderId="0" xfId="0" applyFont="1" applyAlignment="1">
      <alignment horizontal="right"/>
    </xf>
    <xf numFmtId="170" fontId="27" fillId="0" borderId="0" xfId="0" applyNumberFormat="1" applyFont="1" applyBorder="1"/>
    <xf numFmtId="0" fontId="26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/>
    <xf numFmtId="0" fontId="25" fillId="0" borderId="0" xfId="0" applyFont="1" applyFill="1" applyBorder="1" applyAlignment="1">
      <alignment horizontal="center"/>
    </xf>
    <xf numFmtId="171" fontId="27" fillId="0" borderId="0" xfId="41" applyNumberFormat="1" applyFont="1"/>
    <xf numFmtId="171" fontId="27" fillId="0" borderId="0" xfId="41" applyNumberFormat="1" applyFont="1" applyBorder="1"/>
    <xf numFmtId="0" fontId="27" fillId="0" borderId="0" xfId="0" applyFont="1"/>
    <xf numFmtId="171" fontId="27" fillId="0" borderId="0" xfId="0" applyNumberFormat="1" applyFont="1"/>
    <xf numFmtId="0" fontId="23" fillId="0" borderId="0" xfId="0" applyFont="1" applyFill="1" applyBorder="1" applyAlignment="1">
      <alignment vertical="center" wrapText="1"/>
    </xf>
    <xf numFmtId="0" fontId="27" fillId="0" borderId="0" xfId="41" applyNumberFormat="1" applyFont="1" applyFill="1" applyBorder="1" applyAlignment="1"/>
    <xf numFmtId="0" fontId="23" fillId="0" borderId="0" xfId="0" applyNumberFormat="1" applyFont="1" applyBorder="1" applyAlignment="1"/>
    <xf numFmtId="0" fontId="23" fillId="0" borderId="0" xfId="0" applyNumberFormat="1" applyFont="1" applyAlignment="1"/>
    <xf numFmtId="0" fontId="27" fillId="0" borderId="0" xfId="41" applyNumberFormat="1" applyFont="1" applyAlignment="1"/>
    <xf numFmtId="0" fontId="27" fillId="0" borderId="0" xfId="0" applyNumberFormat="1" applyFont="1" applyAlignment="1"/>
    <xf numFmtId="0" fontId="27" fillId="0" borderId="0" xfId="0" applyNumberFormat="1" applyFont="1" applyBorder="1" applyAlignment="1"/>
    <xf numFmtId="0" fontId="27" fillId="0" borderId="0" xfId="41" applyNumberFormat="1" applyFont="1" applyBorder="1" applyAlignment="1"/>
    <xf numFmtId="0" fontId="23" fillId="0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/>
    <xf numFmtId="0" fontId="58" fillId="18" borderId="0" xfId="0" applyFont="1" applyFill="1" applyBorder="1"/>
    <xf numFmtId="49" fontId="58" fillId="18" borderId="0" xfId="0" applyNumberFormat="1" applyFont="1" applyFill="1" applyBorder="1" applyAlignment="1">
      <alignment horizontal="right"/>
    </xf>
    <xf numFmtId="0" fontId="29" fillId="18" borderId="0" xfId="0" applyFont="1" applyFill="1" applyBorder="1" applyAlignment="1"/>
    <xf numFmtId="0" fontId="29" fillId="18" borderId="0" xfId="0" applyFont="1" applyFill="1" applyBorder="1" applyAlignment="1">
      <alignment wrapText="1"/>
    </xf>
    <xf numFmtId="0" fontId="29" fillId="0" borderId="0" xfId="0" applyFont="1" applyAlignment="1">
      <alignment wrapText="1"/>
    </xf>
    <xf numFmtId="0" fontId="29" fillId="0" borderId="0" xfId="0" applyFont="1" applyAlignment="1"/>
    <xf numFmtId="0" fontId="59" fillId="18" borderId="0" xfId="0" applyFont="1" applyFill="1" applyBorder="1" applyAlignment="1"/>
    <xf numFmtId="0" fontId="60" fillId="0" borderId="0" xfId="0" applyFont="1" applyFill="1" applyBorder="1" applyAlignment="1"/>
    <xf numFmtId="164" fontId="60" fillId="0" borderId="0" xfId="0" applyNumberFormat="1" applyFont="1" applyFill="1" applyBorder="1"/>
    <xf numFmtId="0" fontId="23" fillId="0" borderId="0" xfId="0" applyFont="1" applyFill="1"/>
    <xf numFmtId="0" fontId="24" fillId="0" borderId="0" xfId="0" applyFont="1" applyFill="1"/>
    <xf numFmtId="0" fontId="23" fillId="0" borderId="0" xfId="0" applyFont="1" applyFill="1" applyAlignment="1"/>
    <xf numFmtId="0" fontId="23" fillId="0" borderId="0" xfId="0" applyFont="1" applyFill="1" applyAlignment="1">
      <alignment vertical="center"/>
    </xf>
    <xf numFmtId="166" fontId="27" fillId="0" borderId="0" xfId="0" applyNumberFormat="1" applyFont="1" applyFill="1" applyBorder="1" applyAlignment="1">
      <alignment horizontal="center"/>
    </xf>
    <xf numFmtId="166" fontId="27" fillId="0" borderId="0" xfId="0" applyNumberFormat="1" applyFont="1" applyFill="1" applyBorder="1" applyAlignment="1"/>
    <xf numFmtId="168" fontId="25" fillId="0" borderId="0" xfId="0" applyNumberFormat="1" applyFont="1" applyFill="1" applyBorder="1" applyAlignment="1">
      <alignment horizontal="left"/>
    </xf>
    <xf numFmtId="168" fontId="25" fillId="0" borderId="0" xfId="0" applyNumberFormat="1" applyFont="1" applyFill="1" applyBorder="1" applyAlignment="1">
      <alignment horizontal="right"/>
    </xf>
    <xf numFmtId="0" fontId="53" fillId="18" borderId="0" xfId="0" applyFont="1" applyFill="1" applyBorder="1" applyAlignment="1"/>
    <xf numFmtId="0" fontId="28" fillId="0" borderId="0" xfId="0" applyFont="1" applyFill="1" applyBorder="1"/>
    <xf numFmtId="0" fontId="28" fillId="0" borderId="0" xfId="0" applyFont="1" applyFill="1" applyBorder="1" applyAlignment="1">
      <alignment vertical="top"/>
    </xf>
    <xf numFmtId="0" fontId="23" fillId="0" borderId="0" xfId="42" applyFont="1" applyFill="1" applyBorder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49" fontId="21" fillId="18" borderId="0" xfId="0" applyNumberFormat="1" applyFont="1" applyFill="1" applyBorder="1" applyAlignment="1">
      <alignment horizontal="right"/>
    </xf>
    <xf numFmtId="0" fontId="48" fillId="0" borderId="0" xfId="44" applyFont="1"/>
    <xf numFmtId="0" fontId="63" fillId="0" borderId="0" xfId="44" applyFont="1"/>
    <xf numFmtId="0" fontId="63" fillId="0" borderId="0" xfId="0" applyFont="1"/>
    <xf numFmtId="0" fontId="23" fillId="18" borderId="10" xfId="0" applyFont="1" applyFill="1" applyBorder="1" applyAlignment="1">
      <alignment horizontal="left" indent="1"/>
    </xf>
    <xf numFmtId="0" fontId="25" fillId="20" borderId="17" xfId="0" applyFont="1" applyFill="1" applyBorder="1" applyAlignment="1">
      <alignment horizontal="center" vertical="center"/>
    </xf>
    <xf numFmtId="0" fontId="25" fillId="20" borderId="18" xfId="0" applyFont="1" applyFill="1" applyBorder="1" applyAlignment="1">
      <alignment horizontal="center" vertical="center"/>
    </xf>
    <xf numFmtId="0" fontId="25" fillId="20" borderId="10" xfId="0" applyFont="1" applyFill="1" applyBorder="1" applyAlignment="1">
      <alignment horizontal="center" vertical="center"/>
    </xf>
    <xf numFmtId="0" fontId="63" fillId="0" borderId="0" xfId="0" applyFont="1" applyFill="1" applyBorder="1"/>
    <xf numFmtId="49" fontId="21" fillId="0" borderId="0" xfId="0" applyNumberFormat="1" applyFont="1" applyFill="1" applyBorder="1" applyAlignment="1">
      <alignment horizontal="right"/>
    </xf>
    <xf numFmtId="0" fontId="57" fillId="21" borderId="17" xfId="0" applyFont="1" applyFill="1" applyBorder="1" applyAlignment="1">
      <alignment horizontal="center" vertical="center"/>
    </xf>
    <xf numFmtId="0" fontId="57" fillId="21" borderId="18" xfId="0" applyFont="1" applyFill="1" applyBorder="1" applyAlignment="1">
      <alignment horizontal="center" vertical="center"/>
    </xf>
    <xf numFmtId="164" fontId="25" fillId="19" borderId="17" xfId="0" applyNumberFormat="1" applyFont="1" applyFill="1" applyBorder="1" applyAlignment="1"/>
    <xf numFmtId="164" fontId="25" fillId="19" borderId="18" xfId="0" applyNumberFormat="1" applyFont="1" applyFill="1" applyBorder="1" applyAlignment="1">
      <alignment wrapText="1"/>
    </xf>
    <xf numFmtId="164" fontId="25" fillId="19" borderId="10" xfId="0" applyNumberFormat="1" applyFont="1" applyFill="1" applyBorder="1" applyAlignment="1"/>
    <xf numFmtId="0" fontId="23" fillId="0" borderId="10" xfId="0" applyFont="1" applyFill="1" applyBorder="1" applyAlignment="1">
      <alignment horizontal="left" indent="1"/>
    </xf>
    <xf numFmtId="164" fontId="23" fillId="0" borderId="19" xfId="0" applyNumberFormat="1" applyFont="1" applyFill="1" applyBorder="1"/>
    <xf numFmtId="164" fontId="23" fillId="0" borderId="20" xfId="0" applyNumberFormat="1" applyFont="1" applyFill="1" applyBorder="1"/>
    <xf numFmtId="164" fontId="23" fillId="0" borderId="21" xfId="0" applyNumberFormat="1" applyFont="1" applyFill="1" applyBorder="1"/>
    <xf numFmtId="164" fontId="23" fillId="0" borderId="17" xfId="0" applyNumberFormat="1" applyFont="1" applyFill="1" applyBorder="1"/>
    <xf numFmtId="164" fontId="23" fillId="0" borderId="18" xfId="0" applyNumberFormat="1" applyFont="1" applyFill="1" applyBorder="1"/>
    <xf numFmtId="164" fontId="23" fillId="0" borderId="10" xfId="0" applyNumberFormat="1" applyFont="1" applyFill="1" applyBorder="1"/>
    <xf numFmtId="164" fontId="25" fillId="19" borderId="22" xfId="0" applyNumberFormat="1" applyFont="1" applyFill="1" applyBorder="1" applyAlignment="1"/>
    <xf numFmtId="164" fontId="25" fillId="19" borderId="24" xfId="0" applyNumberFormat="1" applyFont="1" applyFill="1" applyBorder="1" applyAlignment="1">
      <alignment wrapText="1"/>
    </xf>
    <xf numFmtId="164" fontId="25" fillId="19" borderId="11" xfId="0" applyNumberFormat="1" applyFont="1" applyFill="1" applyBorder="1" applyAlignment="1"/>
    <xf numFmtId="164" fontId="23" fillId="0" borderId="17" xfId="0" applyNumberFormat="1" applyFont="1" applyFill="1" applyBorder="1" applyAlignment="1">
      <alignment horizontal="right"/>
    </xf>
    <xf numFmtId="164" fontId="23" fillId="0" borderId="18" xfId="0" applyNumberFormat="1" applyFont="1" applyFill="1" applyBorder="1" applyAlignment="1">
      <alignment horizontal="right"/>
    </xf>
    <xf numFmtId="164" fontId="23" fillId="0" borderId="10" xfId="0" applyNumberFormat="1" applyFont="1" applyFill="1" applyBorder="1" applyAlignment="1">
      <alignment horizontal="right"/>
    </xf>
    <xf numFmtId="164" fontId="23" fillId="0" borderId="22" xfId="0" applyNumberFormat="1" applyFont="1" applyFill="1" applyBorder="1"/>
    <xf numFmtId="164" fontId="23" fillId="0" borderId="24" xfId="0" applyNumberFormat="1" applyFont="1" applyFill="1" applyBorder="1"/>
    <xf numFmtId="164" fontId="23" fillId="0" borderId="25" xfId="0" applyNumberFormat="1" applyFont="1" applyFill="1" applyBorder="1"/>
    <xf numFmtId="164" fontId="23" fillId="0" borderId="23" xfId="0" applyNumberFormat="1" applyFont="1" applyFill="1" applyBorder="1"/>
    <xf numFmtId="164" fontId="23" fillId="0" borderId="29" xfId="0" applyNumberFormat="1" applyFont="1" applyFill="1" applyBorder="1"/>
    <xf numFmtId="164" fontId="23" fillId="0" borderId="12" xfId="0" applyNumberFormat="1" applyFont="1" applyFill="1" applyBorder="1"/>
    <xf numFmtId="0" fontId="63" fillId="18" borderId="0" xfId="0" applyFont="1" applyFill="1" applyBorder="1"/>
    <xf numFmtId="0" fontId="26" fillId="20" borderId="12" xfId="0" applyFont="1" applyFill="1" applyBorder="1" applyAlignment="1">
      <alignment horizontal="center" vertical="center" wrapText="1"/>
    </xf>
    <xf numFmtId="164" fontId="25" fillId="19" borderId="18" xfId="0" applyNumberFormat="1" applyFont="1" applyFill="1" applyBorder="1"/>
    <xf numFmtId="0" fontId="23" fillId="0" borderId="10" xfId="0" applyFont="1" applyFill="1" applyBorder="1" applyAlignment="1">
      <alignment horizontal="left" vertical="center" indent="1"/>
    </xf>
    <xf numFmtId="164" fontId="23" fillId="0" borderId="28" xfId="0" applyNumberFormat="1" applyFont="1" applyFill="1" applyBorder="1"/>
    <xf numFmtId="0" fontId="63" fillId="18" borderId="0" xfId="0" applyFont="1" applyFill="1"/>
    <xf numFmtId="164" fontId="23" fillId="0" borderId="17" xfId="0" applyNumberFormat="1" applyFont="1" applyFill="1" applyBorder="1" applyAlignment="1"/>
    <xf numFmtId="164" fontId="23" fillId="0" borderId="26" xfId="0" applyNumberFormat="1" applyFont="1" applyFill="1" applyBorder="1"/>
    <xf numFmtId="0" fontId="23" fillId="0" borderId="10" xfId="0" applyFont="1" applyFill="1" applyBorder="1" applyAlignment="1">
      <alignment horizontal="left" wrapText="1" indent="1"/>
    </xf>
    <xf numFmtId="0" fontId="23" fillId="0" borderId="10" xfId="0" applyFont="1" applyFill="1" applyBorder="1" applyAlignment="1">
      <alignment horizontal="left" vertical="center" wrapText="1" indent="1"/>
    </xf>
    <xf numFmtId="0" fontId="23" fillId="0" borderId="11" xfId="0" applyFont="1" applyBorder="1" applyAlignment="1">
      <alignment horizontal="left" indent="1"/>
    </xf>
    <xf numFmtId="0" fontId="23" fillId="0" borderId="31" xfId="0" applyFont="1" applyBorder="1" applyAlignment="1">
      <alignment horizontal="left" indent="1"/>
    </xf>
    <xf numFmtId="0" fontId="23" fillId="0" borderId="30" xfId="0" applyFont="1" applyBorder="1" applyAlignment="1">
      <alignment horizontal="left" indent="1"/>
    </xf>
    <xf numFmtId="164" fontId="23" fillId="0" borderId="17" xfId="0" applyNumberFormat="1" applyFont="1" applyBorder="1"/>
    <xf numFmtId="164" fontId="23" fillId="0" borderId="18" xfId="0" applyNumberFormat="1" applyFont="1" applyBorder="1"/>
    <xf numFmtId="164" fontId="23" fillId="0" borderId="10" xfId="0" applyNumberFormat="1" applyFont="1" applyBorder="1"/>
    <xf numFmtId="164" fontId="23" fillId="0" borderId="28" xfId="0" applyNumberFormat="1" applyFont="1" applyBorder="1"/>
    <xf numFmtId="164" fontId="23" fillId="0" borderId="21" xfId="0" applyNumberFormat="1" applyFont="1" applyBorder="1"/>
    <xf numFmtId="0" fontId="25" fillId="20" borderId="18" xfId="0" applyFont="1" applyFill="1" applyBorder="1" applyAlignment="1">
      <alignment horizontal="right" vertical="center" wrapText="1"/>
    </xf>
    <xf numFmtId="0" fontId="25" fillId="19" borderId="18" xfId="0" applyFont="1" applyFill="1" applyBorder="1" applyAlignment="1"/>
    <xf numFmtId="164" fontId="25" fillId="19" borderId="18" xfId="0" applyNumberFormat="1" applyFont="1" applyFill="1" applyBorder="1" applyAlignment="1"/>
    <xf numFmtId="0" fontId="23" fillId="0" borderId="18" xfId="0" applyFont="1" applyFill="1" applyBorder="1" applyAlignment="1">
      <alignment horizontal="left" indent="1"/>
    </xf>
    <xf numFmtId="164" fontId="23" fillId="0" borderId="18" xfId="0" applyNumberFormat="1" applyFont="1" applyFill="1" applyBorder="1" applyAlignment="1"/>
    <xf numFmtId="0" fontId="23" fillId="0" borderId="26" xfId="0" applyFont="1" applyFill="1" applyBorder="1" applyAlignment="1">
      <alignment horizontal="left" indent="1"/>
    </xf>
    <xf numFmtId="164" fontId="23" fillId="0" borderId="20" xfId="0" applyNumberFormat="1" applyFont="1" applyFill="1" applyBorder="1" applyAlignment="1"/>
    <xf numFmtId="0" fontId="25" fillId="20" borderId="18" xfId="0" applyFont="1" applyFill="1" applyBorder="1" applyAlignment="1">
      <alignment horizontal="right" vertical="center"/>
    </xf>
    <xf numFmtId="0" fontId="25" fillId="19" borderId="18" xfId="0" applyFont="1" applyFill="1" applyBorder="1" applyAlignment="1">
      <alignment horizontal="left"/>
    </xf>
    <xf numFmtId="0" fontId="25" fillId="19" borderId="18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left" vertical="center" indent="1"/>
    </xf>
    <xf numFmtId="0" fontId="23" fillId="0" borderId="26" xfId="0" applyFont="1" applyFill="1" applyBorder="1" applyAlignment="1">
      <alignment horizontal="left" vertical="center" indent="1"/>
    </xf>
    <xf numFmtId="0" fontId="25" fillId="20" borderId="18" xfId="0" applyFont="1" applyFill="1" applyBorder="1" applyAlignment="1">
      <alignment vertical="center"/>
    </xf>
    <xf numFmtId="0" fontId="25" fillId="20" borderId="18" xfId="0" applyFont="1" applyFill="1" applyBorder="1" applyAlignment="1">
      <alignment horizontal="right" vertical="top" wrapText="1"/>
    </xf>
    <xf numFmtId="164" fontId="30" fillId="0" borderId="18" xfId="0" applyNumberFormat="1" applyFont="1" applyFill="1" applyBorder="1" applyAlignment="1" applyProtection="1">
      <alignment horizontal="right" vertical="center"/>
    </xf>
    <xf numFmtId="164" fontId="30" fillId="0" borderId="20" xfId="0" applyNumberFormat="1" applyFont="1" applyFill="1" applyBorder="1" applyAlignment="1" applyProtection="1">
      <alignment horizontal="right" vertical="center"/>
    </xf>
    <xf numFmtId="0" fontId="25" fillId="19" borderId="10" xfId="0" applyFont="1" applyFill="1" applyBorder="1" applyAlignment="1">
      <alignment vertical="center"/>
    </xf>
    <xf numFmtId="0" fontId="48" fillId="0" borderId="0" xfId="0" applyFont="1"/>
    <xf numFmtId="171" fontId="23" fillId="0" borderId="18" xfId="41" applyNumberFormat="1" applyFont="1" applyBorder="1" applyAlignment="1"/>
    <xf numFmtId="171" fontId="23" fillId="0" borderId="10" xfId="41" applyNumberFormat="1" applyFont="1" applyBorder="1" applyAlignment="1"/>
    <xf numFmtId="171" fontId="23" fillId="0" borderId="18" xfId="41" applyNumberFormat="1" applyFont="1" applyBorder="1"/>
    <xf numFmtId="171" fontId="23" fillId="0" borderId="10" xfId="41" applyNumberFormat="1" applyFont="1" applyBorder="1"/>
    <xf numFmtId="0" fontId="23" fillId="20" borderId="0" xfId="0" applyFont="1" applyFill="1"/>
    <xf numFmtId="0" fontId="23" fillId="20" borderId="0" xfId="0" applyFont="1" applyFill="1" applyBorder="1"/>
    <xf numFmtId="0" fontId="25" fillId="20" borderId="17" xfId="0" applyFont="1" applyFill="1" applyBorder="1" applyAlignment="1">
      <alignment horizontal="center"/>
    </xf>
    <xf numFmtId="0" fontId="25" fillId="20" borderId="18" xfId="0" applyFont="1" applyFill="1" applyBorder="1" applyAlignment="1">
      <alignment horizontal="center"/>
    </xf>
    <xf numFmtId="0" fontId="25" fillId="20" borderId="10" xfId="0" applyFont="1" applyFill="1" applyBorder="1" applyAlignment="1">
      <alignment horizontal="center"/>
    </xf>
    <xf numFmtId="0" fontId="25" fillId="20" borderId="0" xfId="0" applyFont="1" applyFill="1" applyBorder="1" applyAlignment="1">
      <alignment horizontal="right"/>
    </xf>
    <xf numFmtId="0" fontId="23" fillId="20" borderId="0" xfId="0" applyFont="1" applyFill="1" applyBorder="1" applyAlignment="1">
      <alignment horizontal="right" vertical="center"/>
    </xf>
    <xf numFmtId="0" fontId="25" fillId="20" borderId="9" xfId="0" applyFont="1" applyFill="1" applyBorder="1" applyAlignment="1">
      <alignment horizontal="center"/>
    </xf>
    <xf numFmtId="0" fontId="25" fillId="20" borderId="0" xfId="0" applyFont="1" applyFill="1" applyBorder="1" applyAlignment="1">
      <alignment horizontal="center"/>
    </xf>
    <xf numFmtId="0" fontId="48" fillId="0" borderId="0" xfId="0" applyFont="1" applyFill="1" applyBorder="1"/>
    <xf numFmtId="14" fontId="23" fillId="0" borderId="18" xfId="0" applyNumberFormat="1" applyFont="1" applyFill="1" applyBorder="1" applyAlignment="1">
      <alignment horizontal="right"/>
    </xf>
    <xf numFmtId="169" fontId="23" fillId="0" borderId="18" xfId="0" applyNumberFormat="1" applyFont="1" applyFill="1" applyBorder="1" applyAlignment="1">
      <alignment horizontal="right"/>
    </xf>
    <xf numFmtId="3" fontId="23" fillId="0" borderId="18" xfId="0" applyNumberFormat="1" applyFont="1" applyFill="1" applyBorder="1" applyAlignment="1"/>
    <xf numFmtId="3" fontId="23" fillId="0" borderId="28" xfId="0" applyNumberFormat="1" applyFont="1" applyFill="1" applyBorder="1" applyAlignment="1"/>
    <xf numFmtId="3" fontId="23" fillId="0" borderId="20" xfId="0" applyNumberFormat="1" applyFont="1" applyFill="1" applyBorder="1" applyAlignment="1"/>
    <xf numFmtId="167" fontId="25" fillId="20" borderId="24" xfId="0" applyNumberFormat="1" applyFont="1" applyFill="1" applyBorder="1" applyAlignment="1">
      <alignment horizontal="right" vertical="top" wrapText="1"/>
    </xf>
    <xf numFmtId="167" fontId="23" fillId="20" borderId="29" xfId="0" applyNumberFormat="1" applyFont="1" applyFill="1" applyBorder="1" applyAlignment="1">
      <alignment horizontal="right" vertical="center"/>
    </xf>
    <xf numFmtId="166" fontId="23" fillId="0" borderId="18" xfId="0" applyNumberFormat="1" applyFont="1" applyFill="1" applyBorder="1" applyAlignment="1"/>
    <xf numFmtId="3" fontId="23" fillId="0" borderId="18" xfId="0" applyNumberFormat="1" applyFont="1" applyFill="1" applyBorder="1"/>
    <xf numFmtId="166" fontId="23" fillId="0" borderId="26" xfId="0" applyNumberFormat="1" applyFont="1" applyFill="1" applyBorder="1" applyAlignment="1"/>
    <xf numFmtId="3" fontId="23" fillId="0" borderId="26" xfId="0" applyNumberFormat="1" applyFont="1" applyFill="1" applyBorder="1"/>
    <xf numFmtId="3" fontId="23" fillId="0" borderId="20" xfId="0" applyNumberFormat="1" applyFont="1" applyFill="1" applyBorder="1"/>
    <xf numFmtId="3" fontId="23" fillId="0" borderId="28" xfId="0" applyNumberFormat="1" applyFont="1" applyFill="1" applyBorder="1"/>
    <xf numFmtId="0" fontId="23" fillId="0" borderId="18" xfId="0" applyFont="1" applyFill="1" applyBorder="1" applyAlignment="1">
      <alignment horizontal="left" indent="1"/>
    </xf>
    <xf numFmtId="164" fontId="23" fillId="19" borderId="17" xfId="0" applyNumberFormat="1" applyFont="1" applyFill="1" applyBorder="1" applyAlignment="1">
      <alignment horizontal="right"/>
    </xf>
    <xf numFmtId="164" fontId="25" fillId="19" borderId="22" xfId="0" applyNumberFormat="1" applyFont="1" applyFill="1" applyBorder="1" applyAlignment="1">
      <alignment horizontal="right"/>
    </xf>
    <xf numFmtId="164" fontId="25" fillId="19" borderId="24" xfId="0" applyNumberFormat="1" applyFont="1" applyFill="1" applyBorder="1" applyAlignment="1">
      <alignment horizontal="right"/>
    </xf>
    <xf numFmtId="164" fontId="25" fillId="19" borderId="11" xfId="0" applyNumberFormat="1" applyFont="1" applyFill="1" applyBorder="1" applyAlignment="1">
      <alignment horizontal="right"/>
    </xf>
    <xf numFmtId="0" fontId="23" fillId="19" borderId="10" xfId="42" applyFont="1" applyFill="1" applyBorder="1" applyAlignment="1">
      <alignment wrapText="1"/>
    </xf>
    <xf numFmtId="164" fontId="23" fillId="19" borderId="18" xfId="42" applyNumberFormat="1" applyFont="1" applyFill="1" applyBorder="1" applyAlignment="1"/>
    <xf numFmtId="164" fontId="23" fillId="19" borderId="18" xfId="0" applyNumberFormat="1" applyFont="1" applyFill="1" applyBorder="1"/>
    <xf numFmtId="164" fontId="23" fillId="19" borderId="18" xfId="0" applyNumberFormat="1" applyFont="1" applyFill="1" applyBorder="1" applyAlignment="1">
      <alignment horizontal="right"/>
    </xf>
    <xf numFmtId="164" fontId="57" fillId="22" borderId="17" xfId="0" applyNumberFormat="1" applyFont="1" applyFill="1" applyBorder="1" applyAlignment="1"/>
    <xf numFmtId="164" fontId="57" fillId="22" borderId="18" xfId="0" applyNumberFormat="1" applyFont="1" applyFill="1" applyBorder="1" applyAlignment="1"/>
    <xf numFmtId="164" fontId="57" fillId="22" borderId="22" xfId="0" applyNumberFormat="1" applyFont="1" applyFill="1" applyBorder="1" applyAlignment="1"/>
    <xf numFmtId="164" fontId="57" fillId="22" borderId="24" xfId="0" applyNumberFormat="1" applyFont="1" applyFill="1" applyBorder="1" applyAlignment="1"/>
    <xf numFmtId="164" fontId="25" fillId="19" borderId="17" xfId="0" applyNumberFormat="1" applyFont="1" applyFill="1" applyBorder="1"/>
    <xf numFmtId="164" fontId="25" fillId="19" borderId="10" xfId="0" applyNumberFormat="1" applyFont="1" applyFill="1" applyBorder="1"/>
    <xf numFmtId="164" fontId="23" fillId="19" borderId="17" xfId="0" applyNumberFormat="1" applyFont="1" applyFill="1" applyBorder="1"/>
    <xf numFmtId="0" fontId="23" fillId="19" borderId="10" xfId="0" applyFont="1" applyFill="1" applyBorder="1"/>
    <xf numFmtId="164" fontId="23" fillId="19" borderId="10" xfId="0" applyNumberFormat="1" applyFont="1" applyFill="1" applyBorder="1"/>
    <xf numFmtId="164" fontId="23" fillId="19" borderId="17" xfId="0" applyNumberFormat="1" applyFont="1" applyFill="1" applyBorder="1" applyAlignment="1"/>
    <xf numFmtId="0" fontId="44" fillId="0" borderId="29" xfId="0" applyFont="1" applyBorder="1"/>
    <xf numFmtId="0" fontId="23" fillId="0" borderId="29" xfId="0" applyFont="1" applyBorder="1"/>
    <xf numFmtId="0" fontId="23" fillId="0" borderId="24" xfId="0" applyFont="1" applyFill="1" applyBorder="1" applyAlignment="1">
      <alignment horizontal="left" vertical="center" indent="1"/>
    </xf>
    <xf numFmtId="0" fontId="25" fillId="19" borderId="10" xfId="0" applyFont="1" applyFill="1" applyBorder="1" applyAlignment="1">
      <alignment horizontal="left" vertical="center" shrinkToFit="1"/>
    </xf>
    <xf numFmtId="164" fontId="25" fillId="19" borderId="25" xfId="0" applyNumberFormat="1" applyFont="1" applyFill="1" applyBorder="1"/>
    <xf numFmtId="0" fontId="23" fillId="19" borderId="10" xfId="0" applyFont="1" applyFill="1" applyBorder="1" applyAlignment="1">
      <alignment horizontal="left"/>
    </xf>
    <xf numFmtId="0" fontId="23" fillId="19" borderId="10" xfId="0" applyFont="1" applyFill="1" applyBorder="1" applyAlignment="1">
      <alignment horizontal="left" vertical="center" shrinkToFit="1"/>
    </xf>
    <xf numFmtId="0" fontId="48" fillId="0" borderId="0" xfId="0" applyFont="1" applyFill="1" applyAlignment="1">
      <alignment horizontal="left" vertical="top"/>
    </xf>
    <xf numFmtId="0" fontId="21" fillId="0" borderId="0" xfId="0" applyFont="1" applyFill="1"/>
    <xf numFmtId="49" fontId="21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49" fontId="46" fillId="18" borderId="0" xfId="0" applyNumberFormat="1" applyFont="1" applyFill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0" fontId="47" fillId="0" borderId="0" xfId="0" applyFont="1" applyBorder="1" applyAlignment="1">
      <alignment horizontal="right"/>
    </xf>
    <xf numFmtId="0" fontId="47" fillId="18" borderId="0" xfId="0" applyFont="1" applyFill="1" applyBorder="1" applyAlignment="1">
      <alignment horizontal="left" vertical="center" indent="1"/>
    </xf>
    <xf numFmtId="0" fontId="46" fillId="0" borderId="0" xfId="0" applyFont="1" applyBorder="1" applyAlignment="1"/>
    <xf numFmtId="49" fontId="46" fillId="0" borderId="0" xfId="44" applyNumberFormat="1" applyFont="1" applyAlignment="1">
      <alignment horizontal="left" vertical="center"/>
    </xf>
    <xf numFmtId="49" fontId="47" fillId="18" borderId="0" xfId="0" applyNumberFormat="1" applyFont="1" applyFill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64" fillId="18" borderId="0" xfId="0" applyFont="1" applyFill="1" applyBorder="1"/>
    <xf numFmtId="0" fontId="46" fillId="0" borderId="0" xfId="0" applyFont="1" applyBorder="1"/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Fill="1" applyAlignment="1">
      <alignment horizontal="left" vertical="top" indent="1"/>
    </xf>
    <xf numFmtId="0" fontId="47" fillId="0" borderId="0" xfId="0" applyFont="1" applyFill="1" applyAlignment="1">
      <alignment horizontal="left" vertical="top"/>
    </xf>
    <xf numFmtId="0" fontId="23" fillId="0" borderId="26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horizontal="left"/>
    </xf>
    <xf numFmtId="0" fontId="25" fillId="20" borderId="24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166" fontId="23" fillId="0" borderId="29" xfId="0" applyNumberFormat="1" applyFont="1" applyFill="1" applyBorder="1" applyAlignment="1"/>
    <xf numFmtId="3" fontId="23" fillId="0" borderId="29" xfId="0" applyNumberFormat="1" applyFont="1" applyFill="1" applyBorder="1"/>
    <xf numFmtId="0" fontId="25" fillId="20" borderId="29" xfId="0" applyFont="1" applyFill="1" applyBorder="1" applyAlignment="1">
      <alignment horizontal="right" vertical="top" wrapText="1"/>
    </xf>
    <xf numFmtId="0" fontId="23" fillId="20" borderId="29" xfId="0" applyFont="1" applyFill="1" applyBorder="1" applyAlignment="1">
      <alignment horizontal="right" vertical="top" wrapText="1"/>
    </xf>
    <xf numFmtId="22" fontId="26" fillId="0" borderId="0" xfId="0" applyNumberFormat="1" applyFont="1" applyFill="1" applyBorder="1" applyAlignment="1">
      <alignment horizontal="center" wrapText="1"/>
    </xf>
    <xf numFmtId="0" fontId="25" fillId="20" borderId="18" xfId="0" applyFont="1" applyFill="1" applyBorder="1"/>
    <xf numFmtId="0" fontId="25" fillId="20" borderId="18" xfId="0" applyFont="1" applyFill="1" applyBorder="1" applyAlignment="1">
      <alignment vertical="center" wrapText="1"/>
    </xf>
    <xf numFmtId="9" fontId="25" fillId="19" borderId="18" xfId="41" applyFont="1" applyFill="1" applyBorder="1"/>
    <xf numFmtId="9" fontId="23" fillId="0" borderId="18" xfId="41" applyFont="1" applyFill="1" applyBorder="1"/>
    <xf numFmtId="9" fontId="23" fillId="0" borderId="28" xfId="41" applyFont="1" applyFill="1" applyBorder="1"/>
    <xf numFmtId="0" fontId="23" fillId="0" borderId="20" xfId="0" applyFont="1" applyFill="1" applyBorder="1" applyAlignment="1">
      <alignment horizontal="left" indent="1"/>
    </xf>
    <xf numFmtId="166" fontId="28" fillId="0" borderId="0" xfId="0" applyNumberFormat="1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0" fontId="68" fillId="18" borderId="0" xfId="0" applyFont="1" applyFill="1" applyBorder="1"/>
    <xf numFmtId="49" fontId="27" fillId="0" borderId="0" xfId="0" applyNumberFormat="1" applyFont="1" applyFill="1" applyBorder="1" applyAlignment="1">
      <alignment horizontal="right"/>
    </xf>
    <xf numFmtId="0" fontId="69" fillId="18" borderId="0" xfId="0" applyNumberFormat="1" applyFont="1" applyFill="1" applyBorder="1" applyAlignment="1">
      <alignment horizontal="right"/>
    </xf>
    <xf numFmtId="0" fontId="27" fillId="0" borderId="0" xfId="0" quotePrefix="1" applyFont="1" applyFill="1" applyBorder="1"/>
    <xf numFmtId="0" fontId="27" fillId="0" borderId="0" xfId="0" applyFont="1" applyFill="1" applyBorder="1" applyAlignment="1">
      <alignment horizontal="right" vertical="top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textRotation="90"/>
    </xf>
    <xf numFmtId="0" fontId="21" fillId="0" borderId="0" xfId="0" applyFont="1" applyFill="1" applyBorder="1" applyAlignment="1"/>
    <xf numFmtId="0" fontId="42" fillId="0" borderId="0" xfId="0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38" fillId="0" borderId="0" xfId="0" applyFont="1" applyFill="1" applyBorder="1"/>
    <xf numFmtId="0" fontId="41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left" vertical="center" inden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 indent="1"/>
    </xf>
    <xf numFmtId="49" fontId="42" fillId="0" borderId="0" xfId="0" applyNumberFormat="1" applyFont="1" applyFill="1" applyAlignment="1">
      <alignment vertical="center"/>
    </xf>
    <xf numFmtId="0" fontId="25" fillId="20" borderId="18" xfId="0" applyFont="1" applyFill="1" applyBorder="1" applyAlignment="1">
      <alignment horizontal="center" vertical="center"/>
    </xf>
    <xf numFmtId="0" fontId="69" fillId="18" borderId="0" xfId="0" applyFont="1" applyFill="1"/>
    <xf numFmtId="0" fontId="23" fillId="0" borderId="0" xfId="0" applyFont="1" applyBorder="1"/>
    <xf numFmtId="0" fontId="46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25" fillId="20" borderId="18" xfId="0" applyFont="1" applyFill="1" applyBorder="1" applyAlignment="1">
      <alignment horizontal="center" vertical="center"/>
    </xf>
    <xf numFmtId="164" fontId="25" fillId="19" borderId="22" xfId="0" applyNumberFormat="1" applyFont="1" applyFill="1" applyBorder="1"/>
    <xf numFmtId="171" fontId="23" fillId="19" borderId="24" xfId="41" applyNumberFormat="1" applyFont="1" applyFill="1" applyBorder="1" applyAlignment="1"/>
    <xf numFmtId="164" fontId="25" fillId="19" borderId="24" xfId="0" applyNumberFormat="1" applyFont="1" applyFill="1" applyBorder="1"/>
    <xf numFmtId="171" fontId="23" fillId="19" borderId="11" xfId="41" applyNumberFormat="1" applyFont="1" applyFill="1" applyBorder="1" applyAlignment="1"/>
    <xf numFmtId="171" fontId="23" fillId="19" borderId="24" xfId="0" applyNumberFormat="1" applyFont="1" applyFill="1" applyBorder="1" applyAlignment="1">
      <alignment vertical="center"/>
    </xf>
    <xf numFmtId="0" fontId="23" fillId="18" borderId="11" xfId="0" applyFont="1" applyFill="1" applyBorder="1" applyAlignment="1">
      <alignment horizontal="left" indent="1"/>
    </xf>
    <xf numFmtId="164" fontId="23" fillId="19" borderId="24" xfId="0" applyNumberFormat="1" applyFont="1" applyFill="1" applyBorder="1"/>
    <xf numFmtId="0" fontId="23" fillId="18" borderId="12" xfId="0" applyFont="1" applyFill="1" applyBorder="1" applyAlignment="1">
      <alignment horizontal="left" indent="1"/>
    </xf>
    <xf numFmtId="164" fontId="23" fillId="18" borderId="23" xfId="0" applyNumberFormat="1" applyFont="1" applyFill="1" applyBorder="1"/>
    <xf numFmtId="164" fontId="23" fillId="18" borderId="29" xfId="0" applyNumberFormat="1" applyFont="1" applyFill="1" applyBorder="1"/>
    <xf numFmtId="164" fontId="23" fillId="18" borderId="12" xfId="0" applyNumberFormat="1" applyFont="1" applyFill="1" applyBorder="1"/>
    <xf numFmtId="164" fontId="23" fillId="19" borderId="29" xfId="0" applyNumberFormat="1" applyFont="1" applyFill="1" applyBorder="1"/>
    <xf numFmtId="3" fontId="24" fillId="0" borderId="0" xfId="0" applyNumberFormat="1" applyFont="1" applyFill="1" applyBorder="1"/>
    <xf numFmtId="0" fontId="70" fillId="0" borderId="0" xfId="0" applyFont="1" applyFill="1" applyBorder="1"/>
    <xf numFmtId="14" fontId="23" fillId="0" borderId="38" xfId="0" applyNumberFormat="1" applyFont="1" applyFill="1" applyBorder="1" applyAlignment="1">
      <alignment horizontal="right"/>
    </xf>
    <xf numFmtId="164" fontId="27" fillId="18" borderId="17" xfId="0" applyNumberFormat="1" applyFont="1" applyFill="1" applyBorder="1" applyAlignment="1">
      <alignment horizontal="right"/>
    </xf>
    <xf numFmtId="164" fontId="27" fillId="18" borderId="18" xfId="0" applyNumberFormat="1" applyFont="1" applyFill="1" applyBorder="1" applyAlignment="1">
      <alignment horizontal="right"/>
    </xf>
    <xf numFmtId="164" fontId="27" fillId="18" borderId="10" xfId="0" applyNumberFormat="1" applyFont="1" applyFill="1" applyBorder="1" applyAlignment="1">
      <alignment horizontal="right"/>
    </xf>
    <xf numFmtId="164" fontId="27" fillId="18" borderId="19" xfId="0" applyNumberFormat="1" applyFont="1" applyFill="1" applyBorder="1" applyAlignment="1">
      <alignment horizontal="right"/>
    </xf>
    <xf numFmtId="164" fontId="27" fillId="18" borderId="20" xfId="0" applyNumberFormat="1" applyFont="1" applyFill="1" applyBorder="1" applyAlignment="1">
      <alignment horizontal="right"/>
    </xf>
    <xf numFmtId="164" fontId="27" fillId="18" borderId="21" xfId="0" applyNumberFormat="1" applyFont="1" applyFill="1" applyBorder="1" applyAlignment="1">
      <alignment horizontal="right"/>
    </xf>
    <xf numFmtId="164" fontId="71" fillId="19" borderId="17" xfId="0" applyNumberFormat="1" applyFont="1" applyFill="1" applyBorder="1" applyAlignment="1">
      <alignment horizontal="right"/>
    </xf>
    <xf numFmtId="164" fontId="71" fillId="19" borderId="18" xfId="0" applyNumberFormat="1" applyFont="1" applyFill="1" applyBorder="1" applyAlignment="1">
      <alignment horizontal="right"/>
    </xf>
    <xf numFmtId="164" fontId="71" fillId="19" borderId="10" xfId="0" applyNumberFormat="1" applyFont="1" applyFill="1" applyBorder="1" applyAlignment="1">
      <alignment horizontal="right"/>
    </xf>
    <xf numFmtId="164" fontId="27" fillId="18" borderId="17" xfId="0" applyNumberFormat="1" applyFont="1" applyFill="1" applyBorder="1"/>
    <xf numFmtId="164" fontId="27" fillId="18" borderId="18" xfId="0" applyNumberFormat="1" applyFont="1" applyFill="1" applyBorder="1"/>
    <xf numFmtId="164" fontId="27" fillId="18" borderId="19" xfId="0" applyNumberFormat="1" applyFont="1" applyFill="1" applyBorder="1"/>
    <xf numFmtId="164" fontId="27" fillId="18" borderId="20" xfId="0" applyNumberFormat="1" applyFont="1" applyFill="1" applyBorder="1"/>
    <xf numFmtId="164" fontId="27" fillId="18" borderId="10" xfId="0" applyNumberFormat="1" applyFont="1" applyFill="1" applyBorder="1"/>
    <xf numFmtId="164" fontId="27" fillId="18" borderId="33" xfId="0" applyNumberFormat="1" applyFont="1" applyFill="1" applyBorder="1"/>
    <xf numFmtId="164" fontId="27" fillId="18" borderId="34" xfId="0" applyNumberFormat="1" applyFont="1" applyFill="1" applyBorder="1"/>
    <xf numFmtId="164" fontId="27" fillId="18" borderId="35" xfId="0" applyNumberFormat="1" applyFont="1" applyFill="1" applyBorder="1"/>
    <xf numFmtId="164" fontId="27" fillId="18" borderId="36" xfId="0" applyNumberFormat="1" applyFont="1" applyFill="1" applyBorder="1"/>
    <xf numFmtId="164" fontId="27" fillId="18" borderId="37" xfId="0" applyNumberFormat="1" applyFont="1" applyFill="1" applyBorder="1"/>
    <xf numFmtId="164" fontId="27" fillId="18" borderId="23" xfId="0" applyNumberFormat="1" applyFont="1" applyFill="1" applyBorder="1"/>
    <xf numFmtId="164" fontId="27" fillId="18" borderId="29" xfId="0" applyNumberFormat="1" applyFont="1" applyFill="1" applyBorder="1"/>
    <xf numFmtId="164" fontId="27" fillId="18" borderId="12" xfId="0" applyNumberFormat="1" applyFont="1" applyFill="1" applyBorder="1"/>
    <xf numFmtId="164" fontId="71" fillId="19" borderId="22" xfId="0" applyNumberFormat="1" applyFont="1" applyFill="1" applyBorder="1" applyAlignment="1">
      <alignment horizontal="right"/>
    </xf>
    <xf numFmtId="164" fontId="71" fillId="19" borderId="24" xfId="0" applyNumberFormat="1" applyFont="1" applyFill="1" applyBorder="1" applyAlignment="1">
      <alignment horizontal="right"/>
    </xf>
    <xf numFmtId="164" fontId="71" fillId="19" borderId="11" xfId="0" applyNumberFormat="1" applyFont="1" applyFill="1" applyBorder="1" applyAlignment="1">
      <alignment horizontal="right"/>
    </xf>
    <xf numFmtId="164" fontId="72" fillId="19" borderId="17" xfId="42" applyNumberFormat="1" applyFont="1" applyFill="1" applyBorder="1" applyAlignment="1"/>
    <xf numFmtId="164" fontId="72" fillId="19" borderId="18" xfId="42" applyNumberFormat="1" applyFont="1" applyFill="1" applyBorder="1" applyAlignment="1"/>
    <xf numFmtId="164" fontId="72" fillId="19" borderId="10" xfId="42" applyNumberFormat="1" applyFont="1" applyFill="1" applyBorder="1" applyAlignment="1"/>
    <xf numFmtId="164" fontId="27" fillId="0" borderId="17" xfId="0" applyNumberFormat="1" applyFont="1" applyFill="1" applyBorder="1" applyAlignment="1"/>
    <xf numFmtId="164" fontId="27" fillId="0" borderId="18" xfId="0" applyNumberFormat="1" applyFont="1" applyFill="1" applyBorder="1" applyAlignment="1"/>
    <xf numFmtId="164" fontId="27" fillId="0" borderId="10" xfId="0" applyNumberFormat="1" applyFont="1" applyFill="1" applyBorder="1" applyAlignment="1"/>
    <xf numFmtId="164" fontId="27" fillId="0" borderId="19" xfId="0" applyNumberFormat="1" applyFont="1" applyFill="1" applyBorder="1"/>
    <xf numFmtId="164" fontId="27" fillId="0" borderId="20" xfId="0" applyNumberFormat="1" applyFont="1" applyFill="1" applyBorder="1"/>
    <xf numFmtId="164" fontId="27" fillId="0" borderId="21" xfId="0" applyNumberFormat="1" applyFont="1" applyFill="1" applyBorder="1"/>
    <xf numFmtId="164" fontId="27" fillId="0" borderId="28" xfId="0" applyNumberFormat="1" applyFont="1" applyFill="1" applyBorder="1"/>
    <xf numFmtId="164" fontId="27" fillId="0" borderId="17" xfId="0" applyNumberFormat="1" applyFont="1" applyFill="1" applyBorder="1"/>
    <xf numFmtId="164" fontId="27" fillId="0" borderId="18" xfId="0" applyNumberFormat="1" applyFont="1" applyFill="1" applyBorder="1"/>
    <xf numFmtId="164" fontId="27" fillId="0" borderId="10" xfId="0" applyNumberFormat="1" applyFont="1" applyFill="1" applyBorder="1"/>
    <xf numFmtId="164" fontId="27" fillId="0" borderId="19" xfId="0" applyNumberFormat="1" applyFont="1" applyFill="1" applyBorder="1" applyAlignment="1"/>
    <xf numFmtId="164" fontId="27" fillId="0" borderId="20" xfId="0" applyNumberFormat="1" applyFont="1" applyFill="1" applyBorder="1" applyAlignment="1"/>
    <xf numFmtId="164" fontId="27" fillId="0" borderId="21" xfId="0" applyNumberFormat="1" applyFont="1" applyFill="1" applyBorder="1" applyAlignment="1"/>
    <xf numFmtId="164" fontId="27" fillId="0" borderId="28" xfId="0" applyNumberFormat="1" applyFont="1" applyFill="1" applyBorder="1" applyAlignment="1"/>
    <xf numFmtId="164" fontId="27" fillId="0" borderId="17" xfId="0" applyNumberFormat="1" applyFont="1" applyFill="1" applyBorder="1" applyAlignment="1">
      <alignment horizontal="right"/>
    </xf>
    <xf numFmtId="164" fontId="27" fillId="0" borderId="18" xfId="0" applyNumberFormat="1" applyFont="1" applyFill="1" applyBorder="1" applyAlignment="1">
      <alignment horizontal="right"/>
    </xf>
    <xf numFmtId="164" fontId="27" fillId="0" borderId="10" xfId="0" applyNumberFormat="1" applyFont="1" applyFill="1" applyBorder="1" applyAlignment="1">
      <alignment horizontal="right"/>
    </xf>
    <xf numFmtId="164" fontId="71" fillId="19" borderId="17" xfId="0" applyNumberFormat="1" applyFont="1" applyFill="1" applyBorder="1" applyAlignment="1"/>
    <xf numFmtId="164" fontId="71" fillId="19" borderId="18" xfId="0" applyNumberFormat="1" applyFont="1" applyFill="1" applyBorder="1" applyAlignment="1"/>
    <xf numFmtId="164" fontId="71" fillId="19" borderId="10" xfId="0" applyNumberFormat="1" applyFont="1" applyFill="1" applyBorder="1" applyAlignment="1"/>
    <xf numFmtId="164" fontId="71" fillId="19" borderId="0" xfId="0" applyNumberFormat="1" applyFont="1" applyFill="1" applyBorder="1" applyAlignment="1"/>
    <xf numFmtId="164" fontId="27" fillId="0" borderId="17" xfId="0" applyNumberFormat="1" applyFont="1" applyFill="1" applyBorder="1" applyAlignment="1">
      <alignment vertical="center"/>
    </xf>
    <xf numFmtId="164" fontId="27" fillId="0" borderId="18" xfId="0" applyNumberFormat="1" applyFont="1" applyFill="1" applyBorder="1" applyAlignment="1">
      <alignment vertical="center"/>
    </xf>
    <xf numFmtId="164" fontId="27" fillId="0" borderId="10" xfId="0" applyNumberFormat="1" applyFont="1" applyFill="1" applyBorder="1" applyAlignment="1">
      <alignment vertical="center"/>
    </xf>
    <xf numFmtId="164" fontId="27" fillId="0" borderId="17" xfId="0" applyNumberFormat="1" applyFont="1" applyFill="1" applyBorder="1" applyAlignment="1">
      <alignment horizontal="right" vertical="center"/>
    </xf>
    <xf numFmtId="164" fontId="27" fillId="0" borderId="18" xfId="0" applyNumberFormat="1" applyFont="1" applyFill="1" applyBorder="1" applyAlignment="1">
      <alignment horizontal="right" vertical="center"/>
    </xf>
    <xf numFmtId="164" fontId="27" fillId="0" borderId="10" xfId="0" applyNumberFormat="1" applyFont="1" applyFill="1" applyBorder="1" applyAlignment="1">
      <alignment horizontal="right" vertical="center"/>
    </xf>
    <xf numFmtId="164" fontId="27" fillId="0" borderId="19" xfId="0" applyNumberFormat="1" applyFont="1" applyFill="1" applyBorder="1" applyAlignment="1">
      <alignment horizontal="right" vertical="center"/>
    </xf>
    <xf numFmtId="164" fontId="27" fillId="0" borderId="20" xfId="0" applyNumberFormat="1" applyFont="1" applyFill="1" applyBorder="1" applyAlignment="1">
      <alignment horizontal="right" vertical="center"/>
    </xf>
    <xf numFmtId="164" fontId="27" fillId="0" borderId="21" xfId="0" applyNumberFormat="1" applyFont="1" applyFill="1" applyBorder="1" applyAlignment="1">
      <alignment horizontal="right" vertical="center"/>
    </xf>
    <xf numFmtId="164" fontId="71" fillId="19" borderId="17" xfId="0" applyNumberFormat="1" applyFont="1" applyFill="1" applyBorder="1"/>
    <xf numFmtId="164" fontId="71" fillId="19" borderId="18" xfId="0" applyNumberFormat="1" applyFont="1" applyFill="1" applyBorder="1"/>
    <xf numFmtId="164" fontId="71" fillId="19" borderId="10" xfId="0" applyNumberFormat="1" applyFont="1" applyFill="1" applyBorder="1"/>
    <xf numFmtId="164" fontId="72" fillId="19" borderId="17" xfId="0" applyNumberFormat="1" applyFont="1" applyFill="1" applyBorder="1"/>
    <xf numFmtId="164" fontId="72" fillId="19" borderId="18" xfId="0" applyNumberFormat="1" applyFont="1" applyFill="1" applyBorder="1"/>
    <xf numFmtId="164" fontId="72" fillId="19" borderId="10" xfId="0" applyNumberFormat="1" applyFont="1" applyFill="1" applyBorder="1"/>
    <xf numFmtId="172" fontId="27" fillId="0" borderId="20" xfId="0" applyNumberFormat="1" applyFont="1" applyFill="1" applyBorder="1" applyAlignment="1">
      <alignment horizontal="right"/>
    </xf>
    <xf numFmtId="172" fontId="27" fillId="0" borderId="28" xfId="0" applyNumberFormat="1" applyFont="1" applyFill="1" applyBorder="1" applyAlignment="1">
      <alignment horizontal="right"/>
    </xf>
    <xf numFmtId="3" fontId="27" fillId="0" borderId="28" xfId="0" applyNumberFormat="1" applyFont="1" applyFill="1" applyBorder="1" applyAlignment="1">
      <alignment horizontal="right"/>
    </xf>
    <xf numFmtId="164" fontId="27" fillId="0" borderId="28" xfId="0" applyNumberFormat="1" applyFont="1" applyFill="1" applyBorder="1" applyAlignment="1">
      <alignment horizontal="right"/>
    </xf>
    <xf numFmtId="3" fontId="27" fillId="0" borderId="18" xfId="0" applyNumberFormat="1" applyFont="1" applyFill="1" applyBorder="1" applyAlignment="1">
      <alignment horizontal="right"/>
    </xf>
    <xf numFmtId="0" fontId="21" fillId="0" borderId="0" xfId="46" applyFont="1" applyFill="1" applyBorder="1"/>
    <xf numFmtId="0" fontId="42" fillId="0" borderId="0" xfId="46" applyFont="1" applyFill="1" applyBorder="1" applyAlignment="1">
      <alignment horizontal="center" vertical="center"/>
    </xf>
    <xf numFmtId="164" fontId="27" fillId="18" borderId="27" xfId="0" applyNumberFormat="1" applyFont="1" applyFill="1" applyBorder="1"/>
    <xf numFmtId="164" fontId="27" fillId="0" borderId="19" xfId="0" applyNumberFormat="1" applyFont="1" applyFill="1" applyBorder="1" applyAlignment="1">
      <alignment vertical="center"/>
    </xf>
    <xf numFmtId="0" fontId="62" fillId="0" borderId="0" xfId="0" applyFont="1" applyFill="1" applyBorder="1" applyAlignment="1">
      <alignment horizontal="center"/>
    </xf>
    <xf numFmtId="49" fontId="6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/>
    </xf>
    <xf numFmtId="0" fontId="73" fillId="0" borderId="0" xfId="45" applyFont="1" applyBorder="1" applyAlignment="1">
      <alignment horizontal="left" vertical="center" wrapText="1"/>
    </xf>
    <xf numFmtId="0" fontId="63" fillId="0" borderId="0" xfId="0" applyFont="1" applyFill="1" applyBorder="1" applyAlignment="1">
      <alignment horizontal="justify" vertical="top" wrapText="1"/>
    </xf>
    <xf numFmtId="0" fontId="47" fillId="0" borderId="0" xfId="0" applyFont="1" applyAlignment="1">
      <alignment horizontal="justify" vertical="top" wrapText="1"/>
    </xf>
    <xf numFmtId="0" fontId="47" fillId="0" borderId="0" xfId="0" applyFont="1" applyFill="1" applyAlignment="1">
      <alignment horizontal="justify" vertical="top" wrapText="1"/>
    </xf>
    <xf numFmtId="0" fontId="25" fillId="19" borderId="11" xfId="0" applyFont="1" applyFill="1" applyBorder="1" applyAlignment="1">
      <alignment horizontal="left" vertical="center" wrapText="1"/>
    </xf>
    <xf numFmtId="0" fontId="25" fillId="19" borderId="12" xfId="0" applyFont="1" applyFill="1" applyBorder="1" applyAlignment="1">
      <alignment horizontal="left" vertical="center" wrapText="1"/>
    </xf>
    <xf numFmtId="164" fontId="71" fillId="19" borderId="17" xfId="0" applyNumberFormat="1" applyFont="1" applyFill="1" applyBorder="1" applyAlignment="1">
      <alignment horizontal="center"/>
    </xf>
    <xf numFmtId="164" fontId="71" fillId="19" borderId="18" xfId="0" applyNumberFormat="1" applyFont="1" applyFill="1" applyBorder="1" applyAlignment="1">
      <alignment horizontal="center"/>
    </xf>
    <xf numFmtId="164" fontId="71" fillId="19" borderId="10" xfId="0" applyNumberFormat="1" applyFont="1" applyFill="1" applyBorder="1" applyAlignment="1">
      <alignment horizontal="center"/>
    </xf>
    <xf numFmtId="164" fontId="25" fillId="19" borderId="22" xfId="0" applyNumberFormat="1" applyFont="1" applyFill="1" applyBorder="1" applyAlignment="1">
      <alignment horizontal="right" vertical="center"/>
    </xf>
    <xf numFmtId="164" fontId="25" fillId="19" borderId="23" xfId="0" applyNumberFormat="1" applyFont="1" applyFill="1" applyBorder="1" applyAlignment="1">
      <alignment horizontal="right" vertical="center"/>
    </xf>
    <xf numFmtId="0" fontId="25" fillId="20" borderId="22" xfId="0" applyFont="1" applyFill="1" applyBorder="1" applyAlignment="1">
      <alignment horizontal="center" vertical="center"/>
    </xf>
    <xf numFmtId="0" fontId="25" fillId="20" borderId="23" xfId="0" applyFont="1" applyFill="1" applyBorder="1" applyAlignment="1">
      <alignment horizontal="center" vertical="center"/>
    </xf>
    <xf numFmtId="0" fontId="25" fillId="20" borderId="14" xfId="0" applyFont="1" applyFill="1" applyBorder="1" applyAlignment="1">
      <alignment horizontal="center" vertical="center"/>
    </xf>
    <xf numFmtId="0" fontId="25" fillId="20" borderId="15" xfId="0" applyFont="1" applyFill="1" applyBorder="1" applyAlignment="1">
      <alignment horizontal="center" vertical="center"/>
    </xf>
    <xf numFmtId="0" fontId="25" fillId="20" borderId="16" xfId="0" applyFont="1" applyFill="1" applyBorder="1" applyAlignment="1">
      <alignment horizontal="center" vertical="center"/>
    </xf>
    <xf numFmtId="0" fontId="25" fillId="19" borderId="13" xfId="0" applyFont="1" applyFill="1" applyBorder="1" applyAlignment="1">
      <alignment horizontal="left" vertical="center" wrapText="1"/>
    </xf>
    <xf numFmtId="0" fontId="25" fillId="20" borderId="11" xfId="0" applyFont="1" applyFill="1" applyBorder="1" applyAlignment="1">
      <alignment horizontal="center" vertical="center"/>
    </xf>
    <xf numFmtId="0" fontId="25" fillId="20" borderId="12" xfId="0" applyFont="1" applyFill="1" applyBorder="1" applyAlignment="1">
      <alignment horizontal="center" vertical="center"/>
    </xf>
    <xf numFmtId="164" fontId="25" fillId="19" borderId="25" xfId="0" applyNumberFormat="1" applyFont="1" applyFill="1" applyBorder="1" applyAlignment="1">
      <alignment horizontal="right" vertical="center"/>
    </xf>
    <xf numFmtId="164" fontId="57" fillId="22" borderId="17" xfId="0" applyNumberFormat="1" applyFont="1" applyFill="1" applyBorder="1" applyAlignment="1">
      <alignment horizontal="center"/>
    </xf>
    <xf numFmtId="164" fontId="57" fillId="22" borderId="18" xfId="0" applyNumberFormat="1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 vertical="center" wrapText="1"/>
    </xf>
    <xf numFmtId="0" fontId="57" fillId="21" borderId="24" xfId="0" applyFont="1" applyFill="1" applyBorder="1" applyAlignment="1">
      <alignment horizontal="center" vertical="center" wrapText="1"/>
    </xf>
    <xf numFmtId="0" fontId="56" fillId="21" borderId="23" xfId="0" applyFont="1" applyFill="1" applyBorder="1" applyAlignment="1">
      <alignment horizontal="center" vertical="center" wrapText="1"/>
    </xf>
    <xf numFmtId="0" fontId="56" fillId="21" borderId="29" xfId="0" applyFont="1" applyFill="1" applyBorder="1" applyAlignment="1">
      <alignment horizontal="center" vertical="center" wrapText="1"/>
    </xf>
    <xf numFmtId="2" fontId="25" fillId="19" borderId="11" xfId="0" applyNumberFormat="1" applyFont="1" applyFill="1" applyBorder="1" applyAlignment="1">
      <alignment vertical="center" wrapText="1"/>
    </xf>
    <xf numFmtId="2" fontId="25" fillId="19" borderId="12" xfId="0" applyNumberFormat="1" applyFont="1" applyFill="1" applyBorder="1" applyAlignment="1">
      <alignment vertical="center" wrapText="1"/>
    </xf>
    <xf numFmtId="164" fontId="25" fillId="19" borderId="17" xfId="0" applyNumberFormat="1" applyFont="1" applyFill="1" applyBorder="1" applyAlignment="1">
      <alignment horizontal="center"/>
    </xf>
    <xf numFmtId="164" fontId="25" fillId="19" borderId="18" xfId="0" applyNumberFormat="1" applyFont="1" applyFill="1" applyBorder="1" applyAlignment="1">
      <alignment horizontal="center"/>
    </xf>
    <xf numFmtId="164" fontId="25" fillId="19" borderId="10" xfId="0" applyNumberFormat="1" applyFont="1" applyFill="1" applyBorder="1" applyAlignment="1">
      <alignment horizontal="center"/>
    </xf>
    <xf numFmtId="0" fontId="25" fillId="19" borderId="12" xfId="0" applyNumberFormat="1" applyFont="1" applyFill="1" applyBorder="1" applyAlignment="1">
      <alignment vertical="center" wrapText="1"/>
    </xf>
    <xf numFmtId="0" fontId="25" fillId="20" borderId="11" xfId="0" applyFont="1" applyFill="1" applyBorder="1" applyAlignment="1">
      <alignment horizontal="right" vertical="top" wrapText="1"/>
    </xf>
    <xf numFmtId="0" fontId="25" fillId="20" borderId="13" xfId="0" applyFont="1" applyFill="1" applyBorder="1" applyAlignment="1">
      <alignment horizontal="right" vertical="top" wrapText="1"/>
    </xf>
    <xf numFmtId="0" fontId="25" fillId="20" borderId="12" xfId="0" applyFont="1" applyFill="1" applyBorder="1" applyAlignment="1">
      <alignment horizontal="right" vertical="top" wrapText="1"/>
    </xf>
    <xf numFmtId="0" fontId="25" fillId="20" borderId="22" xfId="0" applyFont="1" applyFill="1" applyBorder="1" applyAlignment="1">
      <alignment horizontal="center" vertical="center" wrapText="1"/>
    </xf>
    <xf numFmtId="0" fontId="25" fillId="20" borderId="24" xfId="0" applyFont="1" applyFill="1" applyBorder="1" applyAlignment="1">
      <alignment horizontal="center" vertical="center" wrapText="1"/>
    </xf>
    <xf numFmtId="0" fontId="25" fillId="20" borderId="11" xfId="0" applyFont="1" applyFill="1" applyBorder="1" applyAlignment="1">
      <alignment horizontal="center" vertical="center" wrapText="1"/>
    </xf>
    <xf numFmtId="0" fontId="23" fillId="20" borderId="23" xfId="0" applyFont="1" applyFill="1" applyBorder="1" applyAlignment="1">
      <alignment horizontal="center" vertical="center" wrapText="1"/>
    </xf>
    <xf numFmtId="0" fontId="23" fillId="20" borderId="29" xfId="0" applyFont="1" applyFill="1" applyBorder="1" applyAlignment="1">
      <alignment horizontal="center" vertical="center" wrapText="1"/>
    </xf>
    <xf numFmtId="0" fontId="23" fillId="20" borderId="12" xfId="0" applyFont="1" applyFill="1" applyBorder="1" applyAlignment="1">
      <alignment horizontal="center" vertical="center" wrapText="1"/>
    </xf>
    <xf numFmtId="0" fontId="25" fillId="20" borderId="22" xfId="0" applyFont="1" applyFill="1" applyBorder="1" applyAlignment="1">
      <alignment horizontal="center" vertical="top" wrapText="1"/>
    </xf>
    <xf numFmtId="0" fontId="25" fillId="20" borderId="24" xfId="0" applyFont="1" applyFill="1" applyBorder="1" applyAlignment="1">
      <alignment horizontal="center" vertical="top" wrapText="1"/>
    </xf>
    <xf numFmtId="0" fontId="25" fillId="20" borderId="11" xfId="0" applyFont="1" applyFill="1" applyBorder="1" applyAlignment="1">
      <alignment horizontal="center" vertical="top" wrapText="1"/>
    </xf>
    <xf numFmtId="0" fontId="23" fillId="20" borderId="23" xfId="0" applyFont="1" applyFill="1" applyBorder="1" applyAlignment="1">
      <alignment horizontal="center" vertical="top" wrapText="1"/>
    </xf>
    <xf numFmtId="0" fontId="23" fillId="20" borderId="29" xfId="0" applyFont="1" applyFill="1" applyBorder="1" applyAlignment="1">
      <alignment horizontal="center" vertical="top" wrapText="1"/>
    </xf>
    <xf numFmtId="2" fontId="25" fillId="19" borderId="11" xfId="0" applyNumberFormat="1" applyFont="1" applyFill="1" applyBorder="1" applyAlignment="1">
      <alignment horizontal="left" vertical="center" wrapText="1"/>
    </xf>
    <xf numFmtId="2" fontId="25" fillId="19" borderId="12" xfId="0" applyNumberFormat="1" applyFont="1" applyFill="1" applyBorder="1" applyAlignment="1">
      <alignment horizontal="left" vertical="center" wrapText="1"/>
    </xf>
    <xf numFmtId="0" fontId="23" fillId="20" borderId="12" xfId="0" applyFont="1" applyFill="1" applyBorder="1" applyAlignment="1">
      <alignment horizontal="center" vertical="top" wrapText="1"/>
    </xf>
    <xf numFmtId="0" fontId="26" fillId="20" borderId="11" xfId="0" applyFont="1" applyFill="1" applyBorder="1" applyAlignment="1">
      <alignment horizontal="center" vertical="center" wrapText="1"/>
    </xf>
    <xf numFmtId="0" fontId="26" fillId="20" borderId="13" xfId="0" applyFont="1" applyFill="1" applyBorder="1" applyAlignment="1">
      <alignment horizontal="center" vertical="center" wrapText="1"/>
    </xf>
    <xf numFmtId="164" fontId="25" fillId="19" borderId="17" xfId="0" applyNumberFormat="1" applyFont="1" applyFill="1" applyBorder="1" applyAlignment="1">
      <alignment horizontal="center" vertical="center"/>
    </xf>
    <xf numFmtId="0" fontId="25" fillId="19" borderId="18" xfId="0" applyFont="1" applyFill="1" applyBorder="1" applyAlignment="1">
      <alignment horizontal="center" vertical="center"/>
    </xf>
    <xf numFmtId="0" fontId="25" fillId="19" borderId="10" xfId="0" applyFont="1" applyFill="1" applyBorder="1" applyAlignment="1">
      <alignment horizontal="center" vertical="center"/>
    </xf>
    <xf numFmtId="0" fontId="25" fillId="20" borderId="3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20" borderId="18" xfId="0" applyFont="1" applyFill="1" applyBorder="1" applyAlignment="1">
      <alignment horizontal="center"/>
    </xf>
    <xf numFmtId="0" fontId="25" fillId="20" borderId="22" xfId="0" applyFont="1" applyFill="1" applyBorder="1" applyAlignment="1">
      <alignment horizontal="center"/>
    </xf>
    <xf numFmtId="0" fontId="25" fillId="20" borderId="24" xfId="0" applyFont="1" applyFill="1" applyBorder="1" applyAlignment="1">
      <alignment horizontal="center"/>
    </xf>
    <xf numFmtId="0" fontId="25" fillId="20" borderId="11" xfId="0" applyFont="1" applyFill="1" applyBorder="1" applyAlignment="1">
      <alignment horizontal="center"/>
    </xf>
    <xf numFmtId="0" fontId="23" fillId="20" borderId="23" xfId="0" applyFont="1" applyFill="1" applyBorder="1" applyAlignment="1">
      <alignment horizontal="center"/>
    </xf>
    <xf numFmtId="0" fontId="23" fillId="20" borderId="29" xfId="0" applyFont="1" applyFill="1" applyBorder="1" applyAlignment="1">
      <alignment horizontal="center"/>
    </xf>
    <xf numFmtId="0" fontId="23" fillId="20" borderId="12" xfId="0" applyFont="1" applyFill="1" applyBorder="1" applyAlignment="1">
      <alignment horizontal="center"/>
    </xf>
    <xf numFmtId="0" fontId="25" fillId="20" borderId="17" xfId="0" applyFont="1" applyFill="1" applyBorder="1" applyAlignment="1">
      <alignment horizontal="center"/>
    </xf>
    <xf numFmtId="0" fontId="25" fillId="20" borderId="10" xfId="0" applyFont="1" applyFill="1" applyBorder="1" applyAlignment="1">
      <alignment horizontal="center"/>
    </xf>
    <xf numFmtId="164" fontId="25" fillId="19" borderId="11" xfId="0" applyNumberFormat="1" applyFont="1" applyFill="1" applyBorder="1" applyAlignment="1">
      <alignment horizontal="left" vertical="center"/>
    </xf>
    <xf numFmtId="164" fontId="25" fillId="19" borderId="12" xfId="0" applyNumberFormat="1" applyFont="1" applyFill="1" applyBorder="1" applyAlignment="1">
      <alignment horizontal="left" vertical="center"/>
    </xf>
    <xf numFmtId="164" fontId="25" fillId="19" borderId="0" xfId="0" applyNumberFormat="1" applyFont="1" applyFill="1" applyBorder="1" applyAlignment="1">
      <alignment horizontal="center"/>
    </xf>
    <xf numFmtId="0" fontId="25" fillId="19" borderId="11" xfId="0" applyFont="1" applyFill="1" applyBorder="1" applyAlignment="1">
      <alignment horizontal="left" vertical="center"/>
    </xf>
    <xf numFmtId="0" fontId="25" fillId="19" borderId="12" xfId="0" applyFont="1" applyFill="1" applyBorder="1" applyAlignment="1">
      <alignment horizontal="left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5" fillId="0" borderId="0" xfId="0" applyNumberFormat="1" applyFont="1" applyFill="1" applyBorder="1" applyAlignment="1">
      <alignment horizontal="left"/>
    </xf>
    <xf numFmtId="0" fontId="23" fillId="0" borderId="18" xfId="0" applyFont="1" applyFill="1" applyBorder="1" applyAlignment="1">
      <alignment horizontal="left" indent="1"/>
    </xf>
    <xf numFmtId="0" fontId="23" fillId="0" borderId="26" xfId="0" applyFont="1" applyFill="1" applyBorder="1" applyAlignment="1">
      <alignment horizontal="left" indent="1"/>
    </xf>
    <xf numFmtId="0" fontId="23" fillId="0" borderId="28" xfId="0" applyFont="1" applyFill="1" applyBorder="1" applyAlignment="1">
      <alignment horizontal="left" indent="1"/>
    </xf>
    <xf numFmtId="0" fontId="25" fillId="20" borderId="18" xfId="0" applyFont="1" applyFill="1" applyBorder="1" applyAlignment="1">
      <alignment horizontal="center" vertical="center"/>
    </xf>
    <xf numFmtId="0" fontId="25" fillId="20" borderId="29" xfId="0" applyFont="1" applyFill="1" applyBorder="1" applyAlignment="1">
      <alignment horizontal="center" vertical="center" wrapText="1"/>
    </xf>
    <xf numFmtId="0" fontId="25" fillId="19" borderId="18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right" vertical="top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right" vertical="center" wrapText="1"/>
    </xf>
    <xf numFmtId="22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/>
    </xf>
  </cellXfs>
  <cellStyles count="47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9" xfId="45" xr:uid="{874C1E34-6034-40E1-8C0F-8EE75CACFCA0}"/>
    <cellStyle name="Normální 2" xfId="43" xr:uid="{00000000-0005-0000-0000-00001C000000}"/>
    <cellStyle name="Normální 2 7" xfId="46" xr:uid="{F74742B6-BD6C-4EC2-A670-CE0A94C0AD86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8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2740.0032099999999</c:v>
                </c:pt>
                <c:pt idx="1">
                  <c:v>2466.9492500000001</c:v>
                </c:pt>
                <c:pt idx="2">
                  <c:v>2595.8272900000002</c:v>
                </c:pt>
                <c:pt idx="3">
                  <c:v>2122.4468700000002</c:v>
                </c:pt>
                <c:pt idx="4">
                  <c:v>2428.0895699999996</c:v>
                </c:pt>
                <c:pt idx="5">
                  <c:v>2405.6819100000002</c:v>
                </c:pt>
                <c:pt idx="6">
                  <c:v>2075.0688700000001</c:v>
                </c:pt>
                <c:pt idx="7">
                  <c:v>2340.7240999999995</c:v>
                </c:pt>
                <c:pt idx="8">
                  <c:v>2820.1780899999999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4142.273733</c:v>
                </c:pt>
                <c:pt idx="1">
                  <c:v>3390.9286700000011</c:v>
                </c:pt>
                <c:pt idx="2">
                  <c:v>3306.1972490000003</c:v>
                </c:pt>
                <c:pt idx="3">
                  <c:v>2786.7932920000012</c:v>
                </c:pt>
                <c:pt idx="4">
                  <c:v>2204.6285279999993</c:v>
                </c:pt>
                <c:pt idx="5">
                  <c:v>2225.2548899999997</c:v>
                </c:pt>
                <c:pt idx="6">
                  <c:v>2745.4082599999988</c:v>
                </c:pt>
                <c:pt idx="7">
                  <c:v>2749.1949269999996</c:v>
                </c:pt>
                <c:pt idx="8">
                  <c:v>2892.6076750000002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585.33216000000004</c:v>
                </c:pt>
                <c:pt idx="1">
                  <c:v>516.67357000000004</c:v>
                </c:pt>
                <c:pt idx="2">
                  <c:v>648.82239000000004</c:v>
                </c:pt>
                <c:pt idx="3">
                  <c:v>617.96953000000008</c:v>
                </c:pt>
                <c:pt idx="4">
                  <c:v>250.16167999999999</c:v>
                </c:pt>
                <c:pt idx="5">
                  <c:v>491.72260999999997</c:v>
                </c:pt>
                <c:pt idx="6">
                  <c:v>429.47035</c:v>
                </c:pt>
                <c:pt idx="7">
                  <c:v>203.35567</c:v>
                </c:pt>
                <c:pt idx="8">
                  <c:v>270.06819000000002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375.13410500000032</c:v>
                </c:pt>
                <c:pt idx="1">
                  <c:v>335.36346100000014</c:v>
                </c:pt>
                <c:pt idx="2">
                  <c:v>363.24395000000078</c:v>
                </c:pt>
                <c:pt idx="3">
                  <c:v>333.11750599999982</c:v>
                </c:pt>
                <c:pt idx="4">
                  <c:v>312.49099399999903</c:v>
                </c:pt>
                <c:pt idx="5">
                  <c:v>274.9174510000002</c:v>
                </c:pt>
                <c:pt idx="6">
                  <c:v>277.01647299999996</c:v>
                </c:pt>
                <c:pt idx="7">
                  <c:v>279.95664800000037</c:v>
                </c:pt>
                <c:pt idx="8">
                  <c:v>285.02124700000002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189.731448</c:v>
                </c:pt>
                <c:pt idx="1">
                  <c:v>292.38195499999983</c:v>
                </c:pt>
                <c:pt idx="2">
                  <c:v>245.73681099999982</c:v>
                </c:pt>
                <c:pt idx="3">
                  <c:v>185.34034299999999</c:v>
                </c:pt>
                <c:pt idx="4">
                  <c:v>261.85717900000009</c:v>
                </c:pt>
                <c:pt idx="5">
                  <c:v>172.00548899999995</c:v>
                </c:pt>
                <c:pt idx="6">
                  <c:v>250.27602300000012</c:v>
                </c:pt>
                <c:pt idx="7">
                  <c:v>192.69849399999987</c:v>
                </c:pt>
                <c:pt idx="8">
                  <c:v>151.69008800000017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118.53997</c:v>
                </c:pt>
                <c:pt idx="1">
                  <c:v>107.600566</c:v>
                </c:pt>
                <c:pt idx="2">
                  <c:v>93.230910000000009</c:v>
                </c:pt>
                <c:pt idx="3">
                  <c:v>102.18486999999999</c:v>
                </c:pt>
                <c:pt idx="4">
                  <c:v>77.252239999999986</c:v>
                </c:pt>
                <c:pt idx="5">
                  <c:v>49.710487000000001</c:v>
                </c:pt>
                <c:pt idx="6">
                  <c:v>72.194794000000016</c:v>
                </c:pt>
                <c:pt idx="7">
                  <c:v>104.80131</c:v>
                </c:pt>
                <c:pt idx="8">
                  <c:v>114.25153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54.126033000000049</c:v>
                </c:pt>
                <c:pt idx="1">
                  <c:v>44.859880999999966</c:v>
                </c:pt>
                <c:pt idx="2">
                  <c:v>55.436106999999936</c:v>
                </c:pt>
                <c:pt idx="3">
                  <c:v>58.313711000000005</c:v>
                </c:pt>
                <c:pt idx="4">
                  <c:v>72.582606999999911</c:v>
                </c:pt>
                <c:pt idx="5">
                  <c:v>23.755353999999979</c:v>
                </c:pt>
                <c:pt idx="6">
                  <c:v>29.623390999999977</c:v>
                </c:pt>
                <c:pt idx="7">
                  <c:v>34.408688999999981</c:v>
                </c:pt>
                <c:pt idx="8">
                  <c:v>31.685019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44.054489000000288</c:v>
                </c:pt>
                <c:pt idx="1">
                  <c:v>85.588475000000727</c:v>
                </c:pt>
                <c:pt idx="2">
                  <c:v>185.73634299999927</c:v>
                </c:pt>
                <c:pt idx="3">
                  <c:v>235.55147799999884</c:v>
                </c:pt>
                <c:pt idx="4">
                  <c:v>251.68016899999867</c:v>
                </c:pt>
                <c:pt idx="5">
                  <c:v>320.7121490000003</c:v>
                </c:pt>
                <c:pt idx="6">
                  <c:v>290.30860400000063</c:v>
                </c:pt>
                <c:pt idx="7">
                  <c:v>234.21869400000057</c:v>
                </c:pt>
                <c:pt idx="8">
                  <c:v>217.34543799999818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153.35933000000068</c:v>
                </c:pt>
                <c:pt idx="1">
                  <c:v>183.648</c:v>
                </c:pt>
                <c:pt idx="2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1081282.226</c:v>
                </c:pt>
                <c:pt idx="2">
                  <c:v>0</c:v>
                </c:pt>
                <c:pt idx="3">
                  <c:v>75687.962999999989</c:v>
                </c:pt>
                <c:pt idx="4">
                  <c:v>13439.007</c:v>
                </c:pt>
                <c:pt idx="5">
                  <c:v>0</c:v>
                </c:pt>
                <c:pt idx="6">
                  <c:v>2151.88</c:v>
                </c:pt>
                <c:pt idx="7">
                  <c:v>32761.134999999958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4.7980384901828245E-2</c:v>
                </c:pt>
                <c:pt idx="1">
                  <c:v>4.1692450928215372E-2</c:v>
                </c:pt>
                <c:pt idx="2">
                  <c:v>5.0210329644265292E-2</c:v>
                </c:pt>
                <c:pt idx="3">
                  <c:v>4.6670581289361281E-2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0.127025554005881</c:v>
                </c:pt>
                <c:pt idx="2">
                  <c:v>0</c:v>
                </c:pt>
                <c:pt idx="3">
                  <c:v>5.9185075085849033E-2</c:v>
                </c:pt>
                <c:pt idx="4">
                  <c:v>2.7241553634138872E-2</c:v>
                </c:pt>
                <c:pt idx="5">
                  <c:v>0</c:v>
                </c:pt>
                <c:pt idx="6">
                  <c:v>5.6568018328037914E-2</c:v>
                </c:pt>
                <c:pt idx="7">
                  <c:v>4.5413206557557692E-2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191766.7</c:v>
                </c:pt>
                <c:pt idx="1">
                  <c:v>392762.35</c:v>
                </c:pt>
                <c:pt idx="2">
                  <c:v>496753.17599999998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24672.575000000008</c:v>
                </c:pt>
                <c:pt idx="1">
                  <c:v>25480.203000000001</c:v>
                </c:pt>
                <c:pt idx="2">
                  <c:v>25535.18499999999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6031.7959999999994</c:v>
                </c:pt>
                <c:pt idx="1">
                  <c:v>3865.0260000000017</c:v>
                </c:pt>
                <c:pt idx="2">
                  <c:v>3542.1849999999995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574.20600000000013</c:v>
                </c:pt>
                <c:pt idx="1">
                  <c:v>657.19799999999998</c:v>
                </c:pt>
                <c:pt idx="2">
                  <c:v>920.47599999999989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13004.21699999999</c:v>
                </c:pt>
                <c:pt idx="1">
                  <c:v>10164.562999999978</c:v>
                </c:pt>
                <c:pt idx="2">
                  <c:v>9592.3549999999868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0.12892035788666931</c:v>
                </c:pt>
                <c:pt idx="2">
                  <c:v>0</c:v>
                </c:pt>
                <c:pt idx="3">
                  <c:v>8.9891293667180447E-2</c:v>
                </c:pt>
                <c:pt idx="4">
                  <c:v>2.2599305368107451E-2</c:v>
                </c:pt>
                <c:pt idx="5">
                  <c:v>0</c:v>
                </c:pt>
                <c:pt idx="6">
                  <c:v>2.2481667564956186E-2</c:v>
                </c:pt>
                <c:pt idx="7">
                  <c:v>4.4160047148571711E-2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179307.927</c:v>
                </c:pt>
                <c:pt idx="2">
                  <c:v>0</c:v>
                </c:pt>
                <c:pt idx="3">
                  <c:v>57242.661999999997</c:v>
                </c:pt>
                <c:pt idx="4">
                  <c:v>19010.156000000003</c:v>
                </c:pt>
                <c:pt idx="5">
                  <c:v>18.224</c:v>
                </c:pt>
                <c:pt idx="6">
                  <c:v>1246.011</c:v>
                </c:pt>
                <c:pt idx="7">
                  <c:v>72220.730999999912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2.3990581221534843E-2</c:v>
                </c:pt>
                <c:pt idx="1">
                  <c:v>6.0858274545300302E-2</c:v>
                </c:pt>
                <c:pt idx="2">
                  <c:v>6.1340058928968128E-2</c:v>
                </c:pt>
                <c:pt idx="3">
                  <c:v>5.7312673005538446E-2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2.6137419288245624E-2</c:v>
                </c:pt>
                <c:pt idx="2">
                  <c:v>0</c:v>
                </c:pt>
                <c:pt idx="3">
                  <c:v>7.1440725744451858E-2</c:v>
                </c:pt>
                <c:pt idx="4">
                  <c:v>1.8852118605563139E-2</c:v>
                </c:pt>
                <c:pt idx="5">
                  <c:v>1.2804097311139564E-3</c:v>
                </c:pt>
                <c:pt idx="6">
                  <c:v>1.5674055078393839E-2</c:v>
                </c:pt>
                <c:pt idx="7">
                  <c:v>0.10148632674614931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47248.356999999996</c:v>
                </c:pt>
                <c:pt idx="1">
                  <c:v>60210.632999999994</c:v>
                </c:pt>
                <c:pt idx="2">
                  <c:v>71848.937000000005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18687.362000000001</c:v>
                </c:pt>
                <c:pt idx="1">
                  <c:v>19037.790999999994</c:v>
                </c:pt>
                <c:pt idx="2">
                  <c:v>19517.509000000002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8371.7979999999989</c:v>
                </c:pt>
                <c:pt idx="1">
                  <c:v>7594.3890000000019</c:v>
                </c:pt>
                <c:pt idx="2">
                  <c:v>3043.9690000000014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18.224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420.05</c:v>
                </c:pt>
                <c:pt idx="1">
                  <c:v>507.98699999999997</c:v>
                </c:pt>
                <c:pt idx="2">
                  <c:v>317.97400000000005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27964.426999999909</c:v>
                </c:pt>
                <c:pt idx="1">
                  <c:v>22734.711999999992</c:v>
                </c:pt>
                <c:pt idx="2">
                  <c:v>21521.592000000019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48198.982000000018</c:v>
                </c:pt>
                <c:pt idx="1">
                  <c:v>42002.084999999999</c:v>
                </c:pt>
                <c:pt idx="2">
                  <c:v>36406.767999999938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56708.741999999998</c:v>
                </c:pt>
                <c:pt idx="1">
                  <c:v>51081.28199999997</c:v>
                </c:pt>
                <c:pt idx="2">
                  <c:v>42884.269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145368.299</c:v>
                </c:pt>
                <c:pt idx="1">
                  <c:v>99615.127000000008</c:v>
                </c:pt>
                <c:pt idx="2">
                  <c:v>72399.051000000007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2.1378731255272451E-2</c:v>
                </c:pt>
                <c:pt idx="2">
                  <c:v>0</c:v>
                </c:pt>
                <c:pt idx="3">
                  <c:v>6.7984613882833014E-2</c:v>
                </c:pt>
                <c:pt idx="4">
                  <c:v>3.1967861951359956E-2</c:v>
                </c:pt>
                <c:pt idx="5">
                  <c:v>6.2572182131443509E-5</c:v>
                </c:pt>
                <c:pt idx="6">
                  <c:v>1.3017642751584018E-2</c:v>
                </c:pt>
                <c:pt idx="7">
                  <c:v>9.7349218397479662E-2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807632.41800000006</c:v>
                </c:pt>
                <c:pt idx="2">
                  <c:v>0</c:v>
                </c:pt>
                <c:pt idx="3">
                  <c:v>87000.412000000026</c:v>
                </c:pt>
                <c:pt idx="4">
                  <c:v>297669.38200000004</c:v>
                </c:pt>
                <c:pt idx="5">
                  <c:v>0</c:v>
                </c:pt>
                <c:pt idx="6">
                  <c:v>737.69399999999996</c:v>
                </c:pt>
                <c:pt idx="7">
                  <c:v>86620.598999999915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9.202908473587583E-2</c:v>
                </c:pt>
                <c:pt idx="1">
                  <c:v>0.12373241818080598</c:v>
                </c:pt>
                <c:pt idx="2">
                  <c:v>0.13045988363202488</c:v>
                </c:pt>
                <c:pt idx="3">
                  <c:v>0.18379447151967049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0.16475215651037009</c:v>
                </c:pt>
                <c:pt idx="2">
                  <c:v>0</c:v>
                </c:pt>
                <c:pt idx="3">
                  <c:v>0.20799958997488599</c:v>
                </c:pt>
                <c:pt idx="4">
                  <c:v>0.59082876289266428</c:v>
                </c:pt>
                <c:pt idx="5">
                  <c:v>3.8412291933418691E-2</c:v>
                </c:pt>
                <c:pt idx="6">
                  <c:v>1.7807140769513601E-2</c:v>
                </c:pt>
                <c:pt idx="7">
                  <c:v>0.11975764065057426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259799.734</c:v>
                </c:pt>
                <c:pt idx="1">
                  <c:v>230075.799</c:v>
                </c:pt>
                <c:pt idx="2">
                  <c:v>317756.88500000001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28780.531999999999</c:v>
                </c:pt>
                <c:pt idx="1">
                  <c:v>28766.914999999997</c:v>
                </c:pt>
                <c:pt idx="2">
                  <c:v>29452.965000000022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135625.11199999999</c:v>
                </c:pt>
                <c:pt idx="1">
                  <c:v>95729.04300000002</c:v>
                </c:pt>
                <c:pt idx="2">
                  <c:v>66315.226999999999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244.553</c:v>
                </c:pt>
                <c:pt idx="1">
                  <c:v>318.05500000000001</c:v>
                </c:pt>
                <c:pt idx="2">
                  <c:v>175.08600000000001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34012.965999999986</c:v>
                </c:pt>
                <c:pt idx="1">
                  <c:v>27670.220999999969</c:v>
                </c:pt>
                <c:pt idx="2">
                  <c:v>24937.41199999996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9.6293324597232485E-2</c:v>
                </c:pt>
                <c:pt idx="2">
                  <c:v>0</c:v>
                </c:pt>
                <c:pt idx="3">
                  <c:v>0.10332659612279027</c:v>
                </c:pt>
                <c:pt idx="4">
                  <c:v>0.50056683968940774</c:v>
                </c:pt>
                <c:pt idx="5">
                  <c:v>0</c:v>
                </c:pt>
                <c:pt idx="6">
                  <c:v>7.7070242172717742E-3</c:v>
                </c:pt>
                <c:pt idx="7">
                  <c:v>0.11675937771623372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4621929.6749999998</c:v>
                </c:pt>
                <c:pt idx="2">
                  <c:v>379372.12</c:v>
                </c:pt>
                <c:pt idx="3">
                  <c:v>30678.710000000003</c:v>
                </c:pt>
                <c:pt idx="4">
                  <c:v>84604.917000000001</c:v>
                </c:pt>
                <c:pt idx="5">
                  <c:v>0</c:v>
                </c:pt>
                <c:pt idx="6">
                  <c:v>30667.968999999994</c:v>
                </c:pt>
                <c:pt idx="7">
                  <c:v>53822.262999999992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0.2576797318916233</c:v>
                </c:pt>
                <c:pt idx="1">
                  <c:v>6.9185425274719117E-2</c:v>
                </c:pt>
                <c:pt idx="2">
                  <c:v>7.0778105152282542E-2</c:v>
                </c:pt>
                <c:pt idx="3">
                  <c:v>6.8263198330777056E-2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72194.794000000009</c:v>
                </c:pt>
                <c:pt idx="1">
                  <c:v>104801.31</c:v>
                </c:pt>
                <c:pt idx="2">
                  <c:v>114251.53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0.39925552460084807</c:v>
                </c:pt>
                <c:pt idx="2">
                  <c:v>0.61972863953061974</c:v>
                </c:pt>
                <c:pt idx="3">
                  <c:v>4.6647532161344915E-2</c:v>
                </c:pt>
                <c:pt idx="4">
                  <c:v>7.0885977358536523E-2</c:v>
                </c:pt>
                <c:pt idx="5">
                  <c:v>0</c:v>
                </c:pt>
                <c:pt idx="6">
                  <c:v>0.25573458285800477</c:v>
                </c:pt>
                <c:pt idx="7">
                  <c:v>7.9257805483270813E-2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1677079.3539999998</c:v>
                </c:pt>
                <c:pt idx="1">
                  <c:v>1588977.1609999996</c:v>
                </c:pt>
                <c:pt idx="2">
                  <c:v>1355873.1600000001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235603.02</c:v>
                </c:pt>
                <c:pt idx="1">
                  <c:v>11350.58</c:v>
                </c:pt>
                <c:pt idx="2">
                  <c:v>132418.51999999999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9751.9139999999989</c:v>
                </c:pt>
                <c:pt idx="1">
                  <c:v>9973.2870000000003</c:v>
                </c:pt>
                <c:pt idx="2">
                  <c:v>10953.509000000002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31199.039000000004</c:v>
                </c:pt>
                <c:pt idx="1">
                  <c:v>29665.873999999996</c:v>
                </c:pt>
                <c:pt idx="2">
                  <c:v>23740.004000000001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9093.7379999999976</c:v>
                </c:pt>
                <c:pt idx="1">
                  <c:v>11827.915999999999</c:v>
                </c:pt>
                <c:pt idx="2">
                  <c:v>9746.3149999999987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21270.365999999998</c:v>
                </c:pt>
                <c:pt idx="1">
                  <c:v>17194.828999999991</c:v>
                </c:pt>
                <c:pt idx="2">
                  <c:v>15357.067999999999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0.5510687344157057</c:v>
                </c:pt>
                <c:pt idx="2">
                  <c:v>0.42017338886246708</c:v>
                </c:pt>
                <c:pt idx="3">
                  <c:v>3.6435766278189653E-2</c:v>
                </c:pt>
                <c:pt idx="4">
                  <c:v>0.14227333574023626</c:v>
                </c:pt>
                <c:pt idx="5">
                  <c:v>0</c:v>
                </c:pt>
                <c:pt idx="6">
                  <c:v>0.32040219898432143</c:v>
                </c:pt>
                <c:pt idx="7">
                  <c:v>7.2549185848500952E-2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46676.887999999999</c:v>
                </c:pt>
                <c:pt idx="2">
                  <c:v>0</c:v>
                </c:pt>
                <c:pt idx="3">
                  <c:v>24899.530999999995</c:v>
                </c:pt>
                <c:pt idx="4">
                  <c:v>5482.701</c:v>
                </c:pt>
                <c:pt idx="5">
                  <c:v>0</c:v>
                </c:pt>
                <c:pt idx="6">
                  <c:v>12.536000000000001</c:v>
                </c:pt>
                <c:pt idx="7">
                  <c:v>60418.165999999932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7.8582107333856552E-2</c:v>
                </c:pt>
                <c:pt idx="1">
                  <c:v>4.4736180649938305E-2</c:v>
                </c:pt>
                <c:pt idx="2">
                  <c:v>5.3882025095700746E-2</c:v>
                </c:pt>
                <c:pt idx="3">
                  <c:v>5.6096681207325159E-2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1.3218252961072369E-2</c:v>
                </c:pt>
                <c:pt idx="2">
                  <c:v>0</c:v>
                </c:pt>
                <c:pt idx="3">
                  <c:v>3.3523653323766077E-2</c:v>
                </c:pt>
                <c:pt idx="4">
                  <c:v>6.9118990399713994E-3</c:v>
                </c:pt>
                <c:pt idx="5">
                  <c:v>0</c:v>
                </c:pt>
                <c:pt idx="6">
                  <c:v>6.6290646478169436E-4</c:v>
                </c:pt>
                <c:pt idx="7">
                  <c:v>7.5895705605501018E-2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14413.708999999999</c:v>
                </c:pt>
                <c:pt idx="1">
                  <c:v>13086.976000000001</c:v>
                </c:pt>
                <c:pt idx="2">
                  <c:v>19176.203000000001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7907.2959999999985</c:v>
                </c:pt>
                <c:pt idx="1">
                  <c:v>8399.3069999999971</c:v>
                </c:pt>
                <c:pt idx="2">
                  <c:v>8592.9279999999999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1895.7720000000002</c:v>
                </c:pt>
                <c:pt idx="1">
                  <c:v>2043.741</c:v>
                </c:pt>
                <c:pt idx="2">
                  <c:v>1543.1880000000003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5.4340000000000002</c:v>
                </c:pt>
                <c:pt idx="1">
                  <c:v>3.4009999999999998</c:v>
                </c:pt>
                <c:pt idx="2">
                  <c:v>3.7010000000000001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23514.776999999951</c:v>
                </c:pt>
                <c:pt idx="1">
                  <c:v>18958.879999999997</c:v>
                </c:pt>
                <c:pt idx="2">
                  <c:v>17944.508999999984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5.5652455587446035E-3</c:v>
                </c:pt>
                <c:pt idx="2">
                  <c:v>0</c:v>
                </c:pt>
                <c:pt idx="3">
                  <c:v>2.9572087351539152E-2</c:v>
                </c:pt>
                <c:pt idx="4">
                  <c:v>9.2198206415866953E-3</c:v>
                </c:pt>
                <c:pt idx="5">
                  <c:v>0</c:v>
                </c:pt>
                <c:pt idx="6">
                  <c:v>1.3096928480876757E-4</c:v>
                </c:pt>
                <c:pt idx="7">
                  <c:v>8.1440067909436989E-2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-2306.5940000000001</c:v>
                </c:pt>
                <c:pt idx="1">
                  <c:v>-1510.6580000000001</c:v>
                </c:pt>
                <c:pt idx="2">
                  <c:v>-1839.1179999999999</c:v>
                </c:pt>
                <c:pt idx="3">
                  <c:v>-1812.2159999999999</c:v>
                </c:pt>
                <c:pt idx="4">
                  <c:v>-1182.8890000000001</c:v>
                </c:pt>
                <c:pt idx="5">
                  <c:v>-1353.3890000000001</c:v>
                </c:pt>
                <c:pt idx="6">
                  <c:v>-1914.6200000000003</c:v>
                </c:pt>
                <c:pt idx="7">
                  <c:v>-1952.4739999999999</c:v>
                </c:pt>
                <c:pt idx="8">
                  <c:v>-2666.1059999999998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-19.266117000000005</c:v>
                </c:pt>
                <c:pt idx="4">
                  <c:v>-25.186180999999998</c:v>
                </c:pt>
                <c:pt idx="5">
                  <c:v>-18.626767000000001</c:v>
                </c:pt>
                <c:pt idx="6">
                  <c:v>-3.279957</c:v>
                </c:pt>
                <c:pt idx="7">
                  <c:v>-0.13963199999999998</c:v>
                </c:pt>
                <c:pt idx="8">
                  <c:v>-3.5718999999999994E-2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1159.1009999999999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1450.2340000000002</c:v>
                </c:pt>
                <c:pt idx="4">
                  <c:v>1150.4580000000001</c:v>
                </c:pt>
                <c:pt idx="5">
                  <c:v>849.03099999999995</c:v>
                </c:pt>
                <c:pt idx="6">
                  <c:v>1082.643</c:v>
                </c:pt>
                <c:pt idx="7">
                  <c:v>1181.039</c:v>
                </c:pt>
                <c:pt idx="8">
                  <c:v>1411.0219999999999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11.735568000000001</c:v>
                </c:pt>
                <c:pt idx="7">
                  <c:v>46.269047999999998</c:v>
                </c:pt>
                <c:pt idx="8">
                  <c:v>48.528431000000005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'8'!$B$6:$J$6</c:f>
              <c:numCache>
                <c:formatCode>#\ ##0.0</c:formatCode>
                <c:ptCount val="9"/>
                <c:pt idx="0">
                  <c:v>-1131.7679599999999</c:v>
                </c:pt>
                <c:pt idx="1">
                  <c:v>-657.12097300000016</c:v>
                </c:pt>
                <c:pt idx="2">
                  <c:v>-718.84281399999986</c:v>
                </c:pt>
                <c:pt idx="3">
                  <c:v>-381.15555199999972</c:v>
                </c:pt>
                <c:pt idx="4">
                  <c:v>-57.413340000000062</c:v>
                </c:pt>
                <c:pt idx="5">
                  <c:v>-522.86677700000018</c:v>
                </c:pt>
                <c:pt idx="6">
                  <c:v>-823.52138900000023</c:v>
                </c:pt>
                <c:pt idx="7">
                  <c:v>-725.30558399999995</c:v>
                </c:pt>
                <c:pt idx="8">
                  <c:v>-1206.5912879999998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44378</c:v>
                </c:pt>
                <c:pt idx="1">
                  <c:v>44379</c:v>
                </c:pt>
                <c:pt idx="2">
                  <c:v>44380</c:v>
                </c:pt>
                <c:pt idx="3">
                  <c:v>44381</c:v>
                </c:pt>
                <c:pt idx="4">
                  <c:v>44382</c:v>
                </c:pt>
                <c:pt idx="5">
                  <c:v>44383</c:v>
                </c:pt>
                <c:pt idx="6">
                  <c:v>44384</c:v>
                </c:pt>
                <c:pt idx="7">
                  <c:v>44385</c:v>
                </c:pt>
                <c:pt idx="8">
                  <c:v>44386</c:v>
                </c:pt>
                <c:pt idx="9">
                  <c:v>44387</c:v>
                </c:pt>
                <c:pt idx="10">
                  <c:v>44388</c:v>
                </c:pt>
                <c:pt idx="11">
                  <c:v>44389</c:v>
                </c:pt>
                <c:pt idx="12">
                  <c:v>44390</c:v>
                </c:pt>
                <c:pt idx="13">
                  <c:v>44391</c:v>
                </c:pt>
                <c:pt idx="14">
                  <c:v>44392</c:v>
                </c:pt>
                <c:pt idx="15">
                  <c:v>44393</c:v>
                </c:pt>
                <c:pt idx="16">
                  <c:v>44394</c:v>
                </c:pt>
                <c:pt idx="17">
                  <c:v>44395</c:v>
                </c:pt>
                <c:pt idx="18">
                  <c:v>44396</c:v>
                </c:pt>
                <c:pt idx="19">
                  <c:v>44397</c:v>
                </c:pt>
                <c:pt idx="20">
                  <c:v>44398</c:v>
                </c:pt>
                <c:pt idx="21">
                  <c:v>44399</c:v>
                </c:pt>
                <c:pt idx="22">
                  <c:v>44400</c:v>
                </c:pt>
                <c:pt idx="23">
                  <c:v>44401</c:v>
                </c:pt>
                <c:pt idx="24">
                  <c:v>44402</c:v>
                </c:pt>
                <c:pt idx="25">
                  <c:v>44403</c:v>
                </c:pt>
                <c:pt idx="26">
                  <c:v>44404</c:v>
                </c:pt>
                <c:pt idx="27">
                  <c:v>44405</c:v>
                </c:pt>
                <c:pt idx="28">
                  <c:v>44406</c:v>
                </c:pt>
                <c:pt idx="29">
                  <c:v>44407</c:v>
                </c:pt>
                <c:pt idx="30">
                  <c:v>44408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181836.73938744099</c:v>
                </c:pt>
                <c:pt idx="1">
                  <c:v>176999.59190712243</c:v>
                </c:pt>
                <c:pt idx="2">
                  <c:v>150981.3161886679</c:v>
                </c:pt>
                <c:pt idx="3">
                  <c:v>145567.65843199517</c:v>
                </c:pt>
                <c:pt idx="4">
                  <c:v>150299.42747700503</c:v>
                </c:pt>
                <c:pt idx="5">
                  <c:v>156338.28681766143</c:v>
                </c:pt>
                <c:pt idx="6">
                  <c:v>181395.15462011832</c:v>
                </c:pt>
                <c:pt idx="7">
                  <c:v>183376.33793491419</c:v>
                </c:pt>
                <c:pt idx="8">
                  <c:v>178869.88283908743</c:v>
                </c:pt>
                <c:pt idx="9">
                  <c:v>153264.64850588719</c:v>
                </c:pt>
                <c:pt idx="10">
                  <c:v>151108.17953313366</c:v>
                </c:pt>
                <c:pt idx="11">
                  <c:v>181015.76555669034</c:v>
                </c:pt>
                <c:pt idx="12">
                  <c:v>187772.39160301731</c:v>
                </c:pt>
                <c:pt idx="13">
                  <c:v>186660.34200416561</c:v>
                </c:pt>
                <c:pt idx="14">
                  <c:v>183839.4408590876</c:v>
                </c:pt>
                <c:pt idx="15">
                  <c:v>181872.0315006577</c:v>
                </c:pt>
                <c:pt idx="16">
                  <c:v>154656.44284609074</c:v>
                </c:pt>
                <c:pt idx="17">
                  <c:v>150382.86194743391</c:v>
                </c:pt>
                <c:pt idx="18">
                  <c:v>179078.05833370966</c:v>
                </c:pt>
                <c:pt idx="19">
                  <c:v>179848.72757478696</c:v>
                </c:pt>
                <c:pt idx="20">
                  <c:v>180777.59955511015</c:v>
                </c:pt>
                <c:pt idx="21">
                  <c:v>181303.92099586289</c:v>
                </c:pt>
                <c:pt idx="22">
                  <c:v>176179.39947744174</c:v>
                </c:pt>
                <c:pt idx="23">
                  <c:v>151179.28558605115</c:v>
                </c:pt>
                <c:pt idx="24">
                  <c:v>149185.56653670326</c:v>
                </c:pt>
                <c:pt idx="25">
                  <c:v>174097.3909119053</c:v>
                </c:pt>
                <c:pt idx="26">
                  <c:v>177477.12421911518</c:v>
                </c:pt>
                <c:pt idx="27">
                  <c:v>177297.13224934705</c:v>
                </c:pt>
                <c:pt idx="28">
                  <c:v>173055.73298269356</c:v>
                </c:pt>
                <c:pt idx="29">
                  <c:v>168386.46759830255</c:v>
                </c:pt>
                <c:pt idx="30">
                  <c:v>149406.87968523565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408"/>
          <c:min val="4437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44378</c:v>
                </c:pt>
                <c:pt idx="1">
                  <c:v>44379</c:v>
                </c:pt>
                <c:pt idx="2">
                  <c:v>44380</c:v>
                </c:pt>
                <c:pt idx="3">
                  <c:v>44381</c:v>
                </c:pt>
                <c:pt idx="4">
                  <c:v>44382</c:v>
                </c:pt>
                <c:pt idx="5">
                  <c:v>44383</c:v>
                </c:pt>
                <c:pt idx="6">
                  <c:v>44384</c:v>
                </c:pt>
                <c:pt idx="7">
                  <c:v>44385</c:v>
                </c:pt>
                <c:pt idx="8">
                  <c:v>44386</c:v>
                </c:pt>
                <c:pt idx="9">
                  <c:v>44387</c:v>
                </c:pt>
                <c:pt idx="10">
                  <c:v>44388</c:v>
                </c:pt>
                <c:pt idx="11">
                  <c:v>44389</c:v>
                </c:pt>
                <c:pt idx="12">
                  <c:v>44390</c:v>
                </c:pt>
                <c:pt idx="13">
                  <c:v>44391</c:v>
                </c:pt>
                <c:pt idx="14">
                  <c:v>44392</c:v>
                </c:pt>
                <c:pt idx="15">
                  <c:v>44393</c:v>
                </c:pt>
                <c:pt idx="16">
                  <c:v>44394</c:v>
                </c:pt>
                <c:pt idx="17">
                  <c:v>44395</c:v>
                </c:pt>
                <c:pt idx="18">
                  <c:v>44396</c:v>
                </c:pt>
                <c:pt idx="19">
                  <c:v>44397</c:v>
                </c:pt>
                <c:pt idx="20">
                  <c:v>44398</c:v>
                </c:pt>
                <c:pt idx="21">
                  <c:v>44399</c:v>
                </c:pt>
                <c:pt idx="22">
                  <c:v>44400</c:v>
                </c:pt>
                <c:pt idx="23">
                  <c:v>44401</c:v>
                </c:pt>
                <c:pt idx="24">
                  <c:v>44402</c:v>
                </c:pt>
                <c:pt idx="25">
                  <c:v>44403</c:v>
                </c:pt>
                <c:pt idx="26">
                  <c:v>44404</c:v>
                </c:pt>
                <c:pt idx="27">
                  <c:v>44405</c:v>
                </c:pt>
                <c:pt idx="28">
                  <c:v>44406</c:v>
                </c:pt>
                <c:pt idx="29">
                  <c:v>44407</c:v>
                </c:pt>
                <c:pt idx="30">
                  <c:v>44408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8723.3216558162894</c:v>
                </c:pt>
                <c:pt idx="1">
                  <c:v>8619.6085034726202</c:v>
                </c:pt>
                <c:pt idx="2">
                  <c:v>7313.4011565047404</c:v>
                </c:pt>
                <c:pt idx="3">
                  <c:v>6984.8746438302296</c:v>
                </c:pt>
                <c:pt idx="4">
                  <c:v>7169.0791684887299</c:v>
                </c:pt>
                <c:pt idx="5">
                  <c:v>7374.0400581270196</c:v>
                </c:pt>
                <c:pt idx="6">
                  <c:v>8808.9762371337802</c:v>
                </c:pt>
                <c:pt idx="7">
                  <c:v>8805.0651226677692</c:v>
                </c:pt>
                <c:pt idx="8">
                  <c:v>8727.2483610486597</c:v>
                </c:pt>
                <c:pt idx="9">
                  <c:v>7390.6715098188597</c:v>
                </c:pt>
                <c:pt idx="10">
                  <c:v>7217.1088695627705</c:v>
                </c:pt>
                <c:pt idx="11">
                  <c:v>8769.1538682822502</c:v>
                </c:pt>
                <c:pt idx="12">
                  <c:v>9032.3849314550407</c:v>
                </c:pt>
                <c:pt idx="13">
                  <c:v>8907.7889675356291</c:v>
                </c:pt>
                <c:pt idx="14">
                  <c:v>8876.8034098899698</c:v>
                </c:pt>
                <c:pt idx="15">
                  <c:v>8888.5996888010395</c:v>
                </c:pt>
                <c:pt idx="16">
                  <c:v>7487.3302727402697</c:v>
                </c:pt>
                <c:pt idx="17">
                  <c:v>7227.6908186395303</c:v>
                </c:pt>
                <c:pt idx="18">
                  <c:v>8695.8686334106005</c:v>
                </c:pt>
                <c:pt idx="19">
                  <c:v>8586.8386695579193</c:v>
                </c:pt>
                <c:pt idx="20">
                  <c:v>8634.3327856943997</c:v>
                </c:pt>
                <c:pt idx="21">
                  <c:v>8671.2893305388097</c:v>
                </c:pt>
                <c:pt idx="22">
                  <c:v>8529.1215637992791</c:v>
                </c:pt>
                <c:pt idx="23">
                  <c:v>7332.8924887247804</c:v>
                </c:pt>
                <c:pt idx="24">
                  <c:v>7130.3750224753303</c:v>
                </c:pt>
                <c:pt idx="25">
                  <c:v>8487.5284107208408</c:v>
                </c:pt>
                <c:pt idx="26">
                  <c:v>8581.3264893636697</c:v>
                </c:pt>
                <c:pt idx="27">
                  <c:v>8638.0114166215008</c:v>
                </c:pt>
                <c:pt idx="28">
                  <c:v>8357.3106221875896</c:v>
                </c:pt>
                <c:pt idx="29">
                  <c:v>8184.2202371491803</c:v>
                </c:pt>
                <c:pt idx="30">
                  <c:v>7209.1885684454601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44378</c:v>
                </c:pt>
                <c:pt idx="1">
                  <c:v>44379</c:v>
                </c:pt>
                <c:pt idx="2">
                  <c:v>44380</c:v>
                </c:pt>
                <c:pt idx="3">
                  <c:v>44381</c:v>
                </c:pt>
                <c:pt idx="4">
                  <c:v>44382</c:v>
                </c:pt>
                <c:pt idx="5">
                  <c:v>44383</c:v>
                </c:pt>
                <c:pt idx="6">
                  <c:v>44384</c:v>
                </c:pt>
                <c:pt idx="7">
                  <c:v>44385</c:v>
                </c:pt>
                <c:pt idx="8">
                  <c:v>44386</c:v>
                </c:pt>
                <c:pt idx="9">
                  <c:v>44387</c:v>
                </c:pt>
                <c:pt idx="10">
                  <c:v>44388</c:v>
                </c:pt>
                <c:pt idx="11">
                  <c:v>44389</c:v>
                </c:pt>
                <c:pt idx="12">
                  <c:v>44390</c:v>
                </c:pt>
                <c:pt idx="13">
                  <c:v>44391</c:v>
                </c:pt>
                <c:pt idx="14">
                  <c:v>44392</c:v>
                </c:pt>
                <c:pt idx="15">
                  <c:v>44393</c:v>
                </c:pt>
                <c:pt idx="16">
                  <c:v>44394</c:v>
                </c:pt>
                <c:pt idx="17">
                  <c:v>44395</c:v>
                </c:pt>
                <c:pt idx="18">
                  <c:v>44396</c:v>
                </c:pt>
                <c:pt idx="19">
                  <c:v>44397</c:v>
                </c:pt>
                <c:pt idx="20">
                  <c:v>44398</c:v>
                </c:pt>
                <c:pt idx="21">
                  <c:v>44399</c:v>
                </c:pt>
                <c:pt idx="22">
                  <c:v>44400</c:v>
                </c:pt>
                <c:pt idx="23">
                  <c:v>44401</c:v>
                </c:pt>
                <c:pt idx="24">
                  <c:v>44402</c:v>
                </c:pt>
                <c:pt idx="25">
                  <c:v>44403</c:v>
                </c:pt>
                <c:pt idx="26">
                  <c:v>44404</c:v>
                </c:pt>
                <c:pt idx="27">
                  <c:v>44405</c:v>
                </c:pt>
                <c:pt idx="28">
                  <c:v>44406</c:v>
                </c:pt>
                <c:pt idx="29">
                  <c:v>44407</c:v>
                </c:pt>
                <c:pt idx="30">
                  <c:v>44408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6141.76715110238</c:v>
                </c:pt>
                <c:pt idx="1">
                  <c:v>6034.1464493620897</c:v>
                </c:pt>
                <c:pt idx="2">
                  <c:v>5396.2334654666802</c:v>
                </c:pt>
                <c:pt idx="3">
                  <c:v>4992.4470183686699</c:v>
                </c:pt>
                <c:pt idx="4">
                  <c:v>5210.8606392559896</c:v>
                </c:pt>
                <c:pt idx="5">
                  <c:v>5310.6211323324696</c:v>
                </c:pt>
                <c:pt idx="6">
                  <c:v>5884.9832343156204</c:v>
                </c:pt>
                <c:pt idx="7">
                  <c:v>6118.2791976315002</c:v>
                </c:pt>
                <c:pt idx="8">
                  <c:v>6159.6557702268101</c:v>
                </c:pt>
                <c:pt idx="9">
                  <c:v>5457.8660848306799</c:v>
                </c:pt>
                <c:pt idx="10">
                  <c:v>5084.95059244201</c:v>
                </c:pt>
                <c:pt idx="11">
                  <c:v>5859.0750069552496</c:v>
                </c:pt>
                <c:pt idx="12">
                  <c:v>6176.2521003679203</c:v>
                </c:pt>
                <c:pt idx="13">
                  <c:v>6287.3015050020203</c:v>
                </c:pt>
                <c:pt idx="14">
                  <c:v>6102.6633776838898</c:v>
                </c:pt>
                <c:pt idx="15">
                  <c:v>6157.9845845212403</c:v>
                </c:pt>
                <c:pt idx="16">
                  <c:v>5471.9392749303797</c:v>
                </c:pt>
                <c:pt idx="17">
                  <c:v>5064.71702699052</c:v>
                </c:pt>
                <c:pt idx="18">
                  <c:v>5751.5463491619403</c:v>
                </c:pt>
                <c:pt idx="19">
                  <c:v>6067.4819372756701</c:v>
                </c:pt>
                <c:pt idx="20">
                  <c:v>6085.2813000210799</c:v>
                </c:pt>
                <c:pt idx="21">
                  <c:v>6117.8026449466197</c:v>
                </c:pt>
                <c:pt idx="22">
                  <c:v>6031.1862377384996</c:v>
                </c:pt>
                <c:pt idx="23">
                  <c:v>5299.9437181417297</c:v>
                </c:pt>
                <c:pt idx="24">
                  <c:v>5029.4620614770301</c:v>
                </c:pt>
                <c:pt idx="25">
                  <c:v>5584.6357557763104</c:v>
                </c:pt>
                <c:pt idx="26">
                  <c:v>5866.2978078616597</c:v>
                </c:pt>
                <c:pt idx="27">
                  <c:v>5884.7827950753899</c:v>
                </c:pt>
                <c:pt idx="28">
                  <c:v>5790.0251823558001</c:v>
                </c:pt>
                <c:pt idx="29">
                  <c:v>5670.5309258621801</c:v>
                </c:pt>
                <c:pt idx="30">
                  <c:v>5309.2749526122598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'9.1'!$I$6</c:f>
              <c:numCache>
                <c:formatCode>d/\ m/</c:formatCode>
                <c:ptCount val="1"/>
                <c:pt idx="0">
                  <c:v>44390</c:v>
                </c:pt>
              </c:numCache>
            </c:numRef>
          </c:xVal>
          <c:yVal>
            <c:numRef>
              <c:f>'9.1'!$I$5</c:f>
              <c:numCache>
                <c:formatCode>#\ ##0.0</c:formatCode>
                <c:ptCount val="1"/>
                <c:pt idx="0">
                  <c:v>9032.3849314550407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'9.1'!$I$9</c:f>
              <c:numCache>
                <c:formatCode>d/\ m/</c:formatCode>
                <c:ptCount val="1"/>
                <c:pt idx="0">
                  <c:v>44381</c:v>
                </c:pt>
              </c:numCache>
            </c:numRef>
          </c:xVal>
          <c:yVal>
            <c:numRef>
              <c:f>'9.1'!$I$8</c:f>
              <c:numCache>
                <c:formatCode>#\ ##0.0</c:formatCode>
                <c:ptCount val="1"/>
                <c:pt idx="0">
                  <c:v>4992.4470183686699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408"/>
          <c:min val="4437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44409</c:v>
                </c:pt>
                <c:pt idx="1">
                  <c:v>44410</c:v>
                </c:pt>
                <c:pt idx="2">
                  <c:v>44411</c:v>
                </c:pt>
                <c:pt idx="3">
                  <c:v>44412</c:v>
                </c:pt>
                <c:pt idx="4">
                  <c:v>44413</c:v>
                </c:pt>
                <c:pt idx="5">
                  <c:v>44414</c:v>
                </c:pt>
                <c:pt idx="6">
                  <c:v>44415</c:v>
                </c:pt>
                <c:pt idx="7">
                  <c:v>44416</c:v>
                </c:pt>
                <c:pt idx="8">
                  <c:v>44417</c:v>
                </c:pt>
                <c:pt idx="9">
                  <c:v>44418</c:v>
                </c:pt>
                <c:pt idx="10">
                  <c:v>44419</c:v>
                </c:pt>
                <c:pt idx="11">
                  <c:v>44420</c:v>
                </c:pt>
                <c:pt idx="12">
                  <c:v>44421</c:v>
                </c:pt>
                <c:pt idx="13">
                  <c:v>44422</c:v>
                </c:pt>
                <c:pt idx="14">
                  <c:v>44423</c:v>
                </c:pt>
                <c:pt idx="15">
                  <c:v>44424</c:v>
                </c:pt>
                <c:pt idx="16">
                  <c:v>44425</c:v>
                </c:pt>
                <c:pt idx="17">
                  <c:v>44426</c:v>
                </c:pt>
                <c:pt idx="18">
                  <c:v>44427</c:v>
                </c:pt>
                <c:pt idx="19">
                  <c:v>44428</c:v>
                </c:pt>
                <c:pt idx="20">
                  <c:v>44429</c:v>
                </c:pt>
                <c:pt idx="21">
                  <c:v>44430</c:v>
                </c:pt>
                <c:pt idx="22">
                  <c:v>44431</c:v>
                </c:pt>
                <c:pt idx="23">
                  <c:v>44432</c:v>
                </c:pt>
                <c:pt idx="24">
                  <c:v>44433</c:v>
                </c:pt>
                <c:pt idx="25">
                  <c:v>44434</c:v>
                </c:pt>
                <c:pt idx="26">
                  <c:v>44435</c:v>
                </c:pt>
                <c:pt idx="27">
                  <c:v>44436</c:v>
                </c:pt>
                <c:pt idx="28">
                  <c:v>44437</c:v>
                </c:pt>
                <c:pt idx="29">
                  <c:v>44438</c:v>
                </c:pt>
                <c:pt idx="30">
                  <c:v>44439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7005.8315723330998</c:v>
                </c:pt>
                <c:pt idx="1">
                  <c:v>7935.4747143435397</c:v>
                </c:pt>
                <c:pt idx="2">
                  <c:v>7950.1652163864601</c:v>
                </c:pt>
                <c:pt idx="3">
                  <c:v>8010.2496537233601</c:v>
                </c:pt>
                <c:pt idx="4">
                  <c:v>8204.1005881213205</c:v>
                </c:pt>
                <c:pt idx="5">
                  <c:v>7935.9004716438803</c:v>
                </c:pt>
                <c:pt idx="6">
                  <c:v>7011.0000096959702</c:v>
                </c:pt>
                <c:pt idx="7">
                  <c:v>6888.9233548341999</c:v>
                </c:pt>
                <c:pt idx="8">
                  <c:v>8277.29611324086</c:v>
                </c:pt>
                <c:pt idx="9">
                  <c:v>8455.6767782524603</c:v>
                </c:pt>
                <c:pt idx="10">
                  <c:v>8568.9887000328399</c:v>
                </c:pt>
                <c:pt idx="11">
                  <c:v>8618.1685579048408</c:v>
                </c:pt>
                <c:pt idx="12">
                  <c:v>8642.3478861675994</c:v>
                </c:pt>
                <c:pt idx="13">
                  <c:v>7536.4489199132104</c:v>
                </c:pt>
                <c:pt idx="14">
                  <c:v>7346.38382498388</c:v>
                </c:pt>
                <c:pt idx="15">
                  <c:v>8979.65819847274</c:v>
                </c:pt>
                <c:pt idx="16">
                  <c:v>8620.4042003112409</c:v>
                </c:pt>
                <c:pt idx="17">
                  <c:v>8602.1559777527891</c:v>
                </c:pt>
                <c:pt idx="18">
                  <c:v>8657.6923165932694</c:v>
                </c:pt>
                <c:pt idx="19">
                  <c:v>8671.6793225403908</c:v>
                </c:pt>
                <c:pt idx="20">
                  <c:v>7451.9343253318802</c:v>
                </c:pt>
                <c:pt idx="21">
                  <c:v>7276.3178583829604</c:v>
                </c:pt>
                <c:pt idx="22">
                  <c:v>8881.4783110833996</c:v>
                </c:pt>
                <c:pt idx="23">
                  <c:v>8979.8498757355301</c:v>
                </c:pt>
                <c:pt idx="24">
                  <c:v>8779.3059373411197</c:v>
                </c:pt>
                <c:pt idx="25">
                  <c:v>8983.1080307915399</c:v>
                </c:pt>
                <c:pt idx="26">
                  <c:v>8868.8149509885498</c:v>
                </c:pt>
                <c:pt idx="27">
                  <c:v>7693.0887338421799</c:v>
                </c:pt>
                <c:pt idx="28">
                  <c:v>7421.8336678548603</c:v>
                </c:pt>
                <c:pt idx="29">
                  <c:v>8907.8861541744609</c:v>
                </c:pt>
                <c:pt idx="30">
                  <c:v>9197.8108566315896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44409</c:v>
                </c:pt>
                <c:pt idx="1">
                  <c:v>44410</c:v>
                </c:pt>
                <c:pt idx="2">
                  <c:v>44411</c:v>
                </c:pt>
                <c:pt idx="3">
                  <c:v>44412</c:v>
                </c:pt>
                <c:pt idx="4">
                  <c:v>44413</c:v>
                </c:pt>
                <c:pt idx="5">
                  <c:v>44414</c:v>
                </c:pt>
                <c:pt idx="6">
                  <c:v>44415</c:v>
                </c:pt>
                <c:pt idx="7">
                  <c:v>44416</c:v>
                </c:pt>
                <c:pt idx="8">
                  <c:v>44417</c:v>
                </c:pt>
                <c:pt idx="9">
                  <c:v>44418</c:v>
                </c:pt>
                <c:pt idx="10">
                  <c:v>44419</c:v>
                </c:pt>
                <c:pt idx="11">
                  <c:v>44420</c:v>
                </c:pt>
                <c:pt idx="12">
                  <c:v>44421</c:v>
                </c:pt>
                <c:pt idx="13">
                  <c:v>44422</c:v>
                </c:pt>
                <c:pt idx="14">
                  <c:v>44423</c:v>
                </c:pt>
                <c:pt idx="15">
                  <c:v>44424</c:v>
                </c:pt>
                <c:pt idx="16">
                  <c:v>44425</c:v>
                </c:pt>
                <c:pt idx="17">
                  <c:v>44426</c:v>
                </c:pt>
                <c:pt idx="18">
                  <c:v>44427</c:v>
                </c:pt>
                <c:pt idx="19">
                  <c:v>44428</c:v>
                </c:pt>
                <c:pt idx="20">
                  <c:v>44429</c:v>
                </c:pt>
                <c:pt idx="21">
                  <c:v>44430</c:v>
                </c:pt>
                <c:pt idx="22">
                  <c:v>44431</c:v>
                </c:pt>
                <c:pt idx="23">
                  <c:v>44432</c:v>
                </c:pt>
                <c:pt idx="24">
                  <c:v>44433</c:v>
                </c:pt>
                <c:pt idx="25">
                  <c:v>44434</c:v>
                </c:pt>
                <c:pt idx="26">
                  <c:v>44435</c:v>
                </c:pt>
                <c:pt idx="27">
                  <c:v>44436</c:v>
                </c:pt>
                <c:pt idx="28">
                  <c:v>44437</c:v>
                </c:pt>
                <c:pt idx="29">
                  <c:v>44438</c:v>
                </c:pt>
                <c:pt idx="30">
                  <c:v>44439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4970.1771495953799</c:v>
                </c:pt>
                <c:pt idx="1">
                  <c:v>5278.4233231092803</c:v>
                </c:pt>
                <c:pt idx="2">
                  <c:v>5530.0441974863297</c:v>
                </c:pt>
                <c:pt idx="3">
                  <c:v>5576.6473980491501</c:v>
                </c:pt>
                <c:pt idx="4">
                  <c:v>5594.8363387117697</c:v>
                </c:pt>
                <c:pt idx="5">
                  <c:v>5480.5156437632904</c:v>
                </c:pt>
                <c:pt idx="6">
                  <c:v>5150.1003380562097</c:v>
                </c:pt>
                <c:pt idx="7">
                  <c:v>4957.8087850969096</c:v>
                </c:pt>
                <c:pt idx="8">
                  <c:v>5349.1244525437096</c:v>
                </c:pt>
                <c:pt idx="9">
                  <c:v>5700.0883106376596</c:v>
                </c:pt>
                <c:pt idx="10">
                  <c:v>5857.1006317257197</c:v>
                </c:pt>
                <c:pt idx="11">
                  <c:v>5903.7162469745399</c:v>
                </c:pt>
                <c:pt idx="12">
                  <c:v>5876.2647072539803</c:v>
                </c:pt>
                <c:pt idx="13">
                  <c:v>5612.9625984994</c:v>
                </c:pt>
                <c:pt idx="14">
                  <c:v>5237.01721841986</c:v>
                </c:pt>
                <c:pt idx="15">
                  <c:v>5851.5615716358197</c:v>
                </c:pt>
                <c:pt idx="16">
                  <c:v>6048.0904376361896</c:v>
                </c:pt>
                <c:pt idx="17">
                  <c:v>6019.7292869335897</c:v>
                </c:pt>
                <c:pt idx="18">
                  <c:v>6017.8772027247096</c:v>
                </c:pt>
                <c:pt idx="19">
                  <c:v>6056.6335473257404</c:v>
                </c:pt>
                <c:pt idx="20">
                  <c:v>5596.1185133073204</c:v>
                </c:pt>
                <c:pt idx="21">
                  <c:v>5292.7745467841196</c:v>
                </c:pt>
                <c:pt idx="22">
                  <c:v>5900.4980599831697</c:v>
                </c:pt>
                <c:pt idx="23">
                  <c:v>6159.3895303239296</c:v>
                </c:pt>
                <c:pt idx="24">
                  <c:v>6201.956421547</c:v>
                </c:pt>
                <c:pt idx="25">
                  <c:v>6115.2664993157296</c:v>
                </c:pt>
                <c:pt idx="26">
                  <c:v>6175.3457244978899</c:v>
                </c:pt>
                <c:pt idx="27">
                  <c:v>5709.8079630026696</c:v>
                </c:pt>
                <c:pt idx="28">
                  <c:v>5416.1847865760201</c:v>
                </c:pt>
                <c:pt idx="29">
                  <c:v>5994.5223467672504</c:v>
                </c:pt>
                <c:pt idx="30">
                  <c:v>6314.8803855773504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'9.1'!$J$6</c:f>
              <c:numCache>
                <c:formatCode>d/\ m/</c:formatCode>
                <c:ptCount val="1"/>
                <c:pt idx="0">
                  <c:v>44439</c:v>
                </c:pt>
              </c:numCache>
            </c:numRef>
          </c:xVal>
          <c:yVal>
            <c:numRef>
              <c:f>'9.1'!$J$5</c:f>
              <c:numCache>
                <c:formatCode>#\ ##0.0</c:formatCode>
                <c:ptCount val="1"/>
                <c:pt idx="0">
                  <c:v>9197.8108566315896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'9.1'!$J$9</c:f>
              <c:numCache>
                <c:formatCode>d/\ m/</c:formatCode>
                <c:ptCount val="1"/>
                <c:pt idx="0">
                  <c:v>44416</c:v>
                </c:pt>
              </c:numCache>
            </c:numRef>
          </c:xVal>
          <c:yVal>
            <c:numRef>
              <c:f>'9.1'!$J$8</c:f>
              <c:numCache>
                <c:formatCode>#\ ##0.0</c:formatCode>
                <c:ptCount val="1"/>
                <c:pt idx="0">
                  <c:v>4957.8087850969096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439"/>
          <c:min val="44409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44443</c:v>
                </c:pt>
                <c:pt idx="4">
                  <c:v>44444</c:v>
                </c:pt>
                <c:pt idx="5">
                  <c:v>44445</c:v>
                </c:pt>
                <c:pt idx="6">
                  <c:v>44446</c:v>
                </c:pt>
                <c:pt idx="7">
                  <c:v>44447</c:v>
                </c:pt>
                <c:pt idx="8">
                  <c:v>44448</c:v>
                </c:pt>
                <c:pt idx="9">
                  <c:v>44449</c:v>
                </c:pt>
                <c:pt idx="10">
                  <c:v>44450</c:v>
                </c:pt>
                <c:pt idx="11">
                  <c:v>44451</c:v>
                </c:pt>
                <c:pt idx="12">
                  <c:v>44452</c:v>
                </c:pt>
                <c:pt idx="13">
                  <c:v>44453</c:v>
                </c:pt>
                <c:pt idx="14">
                  <c:v>44454</c:v>
                </c:pt>
                <c:pt idx="15">
                  <c:v>44455</c:v>
                </c:pt>
                <c:pt idx="16">
                  <c:v>44456</c:v>
                </c:pt>
                <c:pt idx="17">
                  <c:v>44457</c:v>
                </c:pt>
                <c:pt idx="18">
                  <c:v>44458</c:v>
                </c:pt>
                <c:pt idx="19">
                  <c:v>44459</c:v>
                </c:pt>
                <c:pt idx="20">
                  <c:v>44460</c:v>
                </c:pt>
                <c:pt idx="21">
                  <c:v>44461</c:v>
                </c:pt>
                <c:pt idx="22">
                  <c:v>44462</c:v>
                </c:pt>
                <c:pt idx="23">
                  <c:v>44463</c:v>
                </c:pt>
                <c:pt idx="24">
                  <c:v>44464</c:v>
                </c:pt>
                <c:pt idx="25">
                  <c:v>44465</c:v>
                </c:pt>
                <c:pt idx="26">
                  <c:v>44466</c:v>
                </c:pt>
                <c:pt idx="27">
                  <c:v>44467</c:v>
                </c:pt>
                <c:pt idx="28">
                  <c:v>44468</c:v>
                </c:pt>
                <c:pt idx="29">
                  <c:v>44469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8934.8271000048899</c:v>
                </c:pt>
                <c:pt idx="1">
                  <c:v>8905.5815464920997</c:v>
                </c:pt>
                <c:pt idx="2">
                  <c:v>8716.1663604793594</c:v>
                </c:pt>
                <c:pt idx="3">
                  <c:v>7658.4368554701005</c:v>
                </c:pt>
                <c:pt idx="4">
                  <c:v>7489.8073569806302</c:v>
                </c:pt>
                <c:pt idx="5">
                  <c:v>8883.7852101705903</c:v>
                </c:pt>
                <c:pt idx="6">
                  <c:v>8884.3439944071397</c:v>
                </c:pt>
                <c:pt idx="7">
                  <c:v>8927.31246187139</c:v>
                </c:pt>
                <c:pt idx="8">
                  <c:v>8958.3112714733506</c:v>
                </c:pt>
                <c:pt idx="9">
                  <c:v>8902.9895478360104</c:v>
                </c:pt>
                <c:pt idx="10">
                  <c:v>7620.23623129721</c:v>
                </c:pt>
                <c:pt idx="11">
                  <c:v>7486.4175979281699</c:v>
                </c:pt>
                <c:pt idx="12">
                  <c:v>9067.4053192948504</c:v>
                </c:pt>
                <c:pt idx="13">
                  <c:v>9091.2196996018902</c:v>
                </c:pt>
                <c:pt idx="14">
                  <c:v>9059.2182919603401</c:v>
                </c:pt>
                <c:pt idx="15">
                  <c:v>9158.26463343861</c:v>
                </c:pt>
                <c:pt idx="16">
                  <c:v>8825.5227307723999</c:v>
                </c:pt>
                <c:pt idx="17">
                  <c:v>7761.4935006258002</c:v>
                </c:pt>
                <c:pt idx="18">
                  <c:v>7627.7381904596996</c:v>
                </c:pt>
                <c:pt idx="19">
                  <c:v>9213.1741809334908</c:v>
                </c:pt>
                <c:pt idx="20">
                  <c:v>9320.7310885553798</c:v>
                </c:pt>
                <c:pt idx="21">
                  <c:v>9377.9210838338604</c:v>
                </c:pt>
                <c:pt idx="22">
                  <c:v>9130.4521375614004</c:v>
                </c:pt>
                <c:pt idx="23">
                  <c:v>8927.6981618530499</c:v>
                </c:pt>
                <c:pt idx="24">
                  <c:v>7782.22653477531</c:v>
                </c:pt>
                <c:pt idx="25">
                  <c:v>7496.3657544075404</c:v>
                </c:pt>
                <c:pt idx="26">
                  <c:v>8419.1287811524398</c:v>
                </c:pt>
                <c:pt idx="27">
                  <c:v>8036.8884599574003</c:v>
                </c:pt>
                <c:pt idx="28">
                  <c:v>9066.9307125115793</c:v>
                </c:pt>
                <c:pt idx="29">
                  <c:v>9152.0222522749209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44443</c:v>
                </c:pt>
                <c:pt idx="4">
                  <c:v>44444</c:v>
                </c:pt>
                <c:pt idx="5">
                  <c:v>44445</c:v>
                </c:pt>
                <c:pt idx="6">
                  <c:v>44446</c:v>
                </c:pt>
                <c:pt idx="7">
                  <c:v>44447</c:v>
                </c:pt>
                <c:pt idx="8">
                  <c:v>44448</c:v>
                </c:pt>
                <c:pt idx="9">
                  <c:v>44449</c:v>
                </c:pt>
                <c:pt idx="10">
                  <c:v>44450</c:v>
                </c:pt>
                <c:pt idx="11">
                  <c:v>44451</c:v>
                </c:pt>
                <c:pt idx="12">
                  <c:v>44452</c:v>
                </c:pt>
                <c:pt idx="13">
                  <c:v>44453</c:v>
                </c:pt>
                <c:pt idx="14">
                  <c:v>44454</c:v>
                </c:pt>
                <c:pt idx="15">
                  <c:v>44455</c:v>
                </c:pt>
                <c:pt idx="16">
                  <c:v>44456</c:v>
                </c:pt>
                <c:pt idx="17">
                  <c:v>44457</c:v>
                </c:pt>
                <c:pt idx="18">
                  <c:v>44458</c:v>
                </c:pt>
                <c:pt idx="19">
                  <c:v>44459</c:v>
                </c:pt>
                <c:pt idx="20">
                  <c:v>44460</c:v>
                </c:pt>
                <c:pt idx="21">
                  <c:v>44461</c:v>
                </c:pt>
                <c:pt idx="22">
                  <c:v>44462</c:v>
                </c:pt>
                <c:pt idx="23">
                  <c:v>44463</c:v>
                </c:pt>
                <c:pt idx="24">
                  <c:v>44464</c:v>
                </c:pt>
                <c:pt idx="25">
                  <c:v>44465</c:v>
                </c:pt>
                <c:pt idx="26">
                  <c:v>44466</c:v>
                </c:pt>
                <c:pt idx="27">
                  <c:v>44467</c:v>
                </c:pt>
                <c:pt idx="28">
                  <c:v>44468</c:v>
                </c:pt>
                <c:pt idx="29">
                  <c:v>44469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6365.1401517282002</c:v>
                </c:pt>
                <c:pt idx="1">
                  <c:v>6340.4088084989298</c:v>
                </c:pt>
                <c:pt idx="2">
                  <c:v>6242.0443916140202</c:v>
                </c:pt>
                <c:pt idx="3">
                  <c:v>5746.50162315334</c:v>
                </c:pt>
                <c:pt idx="4">
                  <c:v>5499.4138162004101</c:v>
                </c:pt>
                <c:pt idx="5">
                  <c:v>6062.41140108126</c:v>
                </c:pt>
                <c:pt idx="6">
                  <c:v>6286.8464501894096</c:v>
                </c:pt>
                <c:pt idx="7">
                  <c:v>6276.0418433361201</c:v>
                </c:pt>
                <c:pt idx="8">
                  <c:v>6255.1497101287196</c:v>
                </c:pt>
                <c:pt idx="9">
                  <c:v>6271.0008550462298</c:v>
                </c:pt>
                <c:pt idx="10">
                  <c:v>5753.8403140208602</c:v>
                </c:pt>
                <c:pt idx="11">
                  <c:v>5424.7457779925498</c:v>
                </c:pt>
                <c:pt idx="12">
                  <c:v>6025.2588909278502</c:v>
                </c:pt>
                <c:pt idx="13">
                  <c:v>6326.7756390627601</c:v>
                </c:pt>
                <c:pt idx="14">
                  <c:v>6429.8071540237397</c:v>
                </c:pt>
                <c:pt idx="15">
                  <c:v>6466.1265377147101</c:v>
                </c:pt>
                <c:pt idx="16">
                  <c:v>6304.6523405921898</c:v>
                </c:pt>
                <c:pt idx="17">
                  <c:v>5807.12224658794</c:v>
                </c:pt>
                <c:pt idx="18">
                  <c:v>5564.3731190811995</c:v>
                </c:pt>
                <c:pt idx="19">
                  <c:v>6193.4065645139199</c:v>
                </c:pt>
                <c:pt idx="20">
                  <c:v>6564.3159088721404</c:v>
                </c:pt>
                <c:pt idx="21">
                  <c:v>6657.0975813109098</c:v>
                </c:pt>
                <c:pt idx="22">
                  <c:v>6635.33666319843</c:v>
                </c:pt>
                <c:pt idx="23">
                  <c:v>6387.3358051560399</c:v>
                </c:pt>
                <c:pt idx="24">
                  <c:v>5969.9141873065601</c:v>
                </c:pt>
                <c:pt idx="25">
                  <c:v>5641.5473302641703</c:v>
                </c:pt>
                <c:pt idx="26">
                  <c:v>5834.0018227231603</c:v>
                </c:pt>
                <c:pt idx="27">
                  <c:v>5984.2026318914004</c:v>
                </c:pt>
                <c:pt idx="28">
                  <c:v>6125.0268138646798</c:v>
                </c:pt>
                <c:pt idx="29">
                  <c:v>6366.5017923622399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'9.1'!$K$6</c:f>
              <c:numCache>
                <c:formatCode>d/\ m/</c:formatCode>
                <c:ptCount val="1"/>
                <c:pt idx="0">
                  <c:v>44461</c:v>
                </c:pt>
              </c:numCache>
            </c:numRef>
          </c:xVal>
          <c:yVal>
            <c:numRef>
              <c:f>'9.1'!$K$5</c:f>
              <c:numCache>
                <c:formatCode>#\ ##0.0</c:formatCode>
                <c:ptCount val="1"/>
                <c:pt idx="0">
                  <c:v>9377.9210838338604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'9.1'!$K$9</c:f>
              <c:numCache>
                <c:formatCode>d/\ m/</c:formatCode>
                <c:ptCount val="1"/>
                <c:pt idx="0">
                  <c:v>44451</c:v>
                </c:pt>
              </c:numCache>
            </c:numRef>
          </c:xVal>
          <c:yVal>
            <c:numRef>
              <c:f>'9.1'!$K$8</c:f>
              <c:numCache>
                <c:formatCode>#\ ##0.0</c:formatCode>
                <c:ptCount val="1"/>
                <c:pt idx="0">
                  <c:v>5424.7457779925498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469"/>
          <c:min val="44440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44409</c:v>
                </c:pt>
                <c:pt idx="1">
                  <c:v>44410</c:v>
                </c:pt>
                <c:pt idx="2">
                  <c:v>44411</c:v>
                </c:pt>
                <c:pt idx="3">
                  <c:v>44412</c:v>
                </c:pt>
                <c:pt idx="4">
                  <c:v>44413</c:v>
                </c:pt>
                <c:pt idx="5">
                  <c:v>44414</c:v>
                </c:pt>
                <c:pt idx="6">
                  <c:v>44415</c:v>
                </c:pt>
                <c:pt idx="7">
                  <c:v>44416</c:v>
                </c:pt>
                <c:pt idx="8">
                  <c:v>44417</c:v>
                </c:pt>
                <c:pt idx="9">
                  <c:v>44418</c:v>
                </c:pt>
                <c:pt idx="10">
                  <c:v>44419</c:v>
                </c:pt>
                <c:pt idx="11">
                  <c:v>44420</c:v>
                </c:pt>
                <c:pt idx="12">
                  <c:v>44421</c:v>
                </c:pt>
                <c:pt idx="13">
                  <c:v>44422</c:v>
                </c:pt>
                <c:pt idx="14">
                  <c:v>44423</c:v>
                </c:pt>
                <c:pt idx="15">
                  <c:v>44424</c:v>
                </c:pt>
                <c:pt idx="16">
                  <c:v>44425</c:v>
                </c:pt>
                <c:pt idx="17">
                  <c:v>44426</c:v>
                </c:pt>
                <c:pt idx="18">
                  <c:v>44427</c:v>
                </c:pt>
                <c:pt idx="19">
                  <c:v>44428</c:v>
                </c:pt>
                <c:pt idx="20">
                  <c:v>44429</c:v>
                </c:pt>
                <c:pt idx="21">
                  <c:v>44430</c:v>
                </c:pt>
                <c:pt idx="22">
                  <c:v>44431</c:v>
                </c:pt>
                <c:pt idx="23">
                  <c:v>44432</c:v>
                </c:pt>
                <c:pt idx="24">
                  <c:v>44433</c:v>
                </c:pt>
                <c:pt idx="25">
                  <c:v>44434</c:v>
                </c:pt>
                <c:pt idx="26">
                  <c:v>44435</c:v>
                </c:pt>
                <c:pt idx="27">
                  <c:v>44436</c:v>
                </c:pt>
                <c:pt idx="28">
                  <c:v>44437</c:v>
                </c:pt>
                <c:pt idx="29">
                  <c:v>44438</c:v>
                </c:pt>
                <c:pt idx="30">
                  <c:v>44439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144272.00033124202</c:v>
                </c:pt>
                <c:pt idx="1">
                  <c:v>163720.70078614529</c:v>
                </c:pt>
                <c:pt idx="2">
                  <c:v>166584.1395755776</c:v>
                </c:pt>
                <c:pt idx="3">
                  <c:v>167239.71205722771</c:v>
                </c:pt>
                <c:pt idx="4">
                  <c:v>168485.96197505688</c:v>
                </c:pt>
                <c:pt idx="5">
                  <c:v>163748.0002176241</c:v>
                </c:pt>
                <c:pt idx="6">
                  <c:v>145503.89106901202</c:v>
                </c:pt>
                <c:pt idx="7">
                  <c:v>143044.8634666937</c:v>
                </c:pt>
                <c:pt idx="8">
                  <c:v>169423.00766309048</c:v>
                </c:pt>
                <c:pt idx="9">
                  <c:v>174808.44269047142</c:v>
                </c:pt>
                <c:pt idx="10">
                  <c:v>177401.43608843072</c:v>
                </c:pt>
                <c:pt idx="11">
                  <c:v>178631.43024932922</c:v>
                </c:pt>
                <c:pt idx="12">
                  <c:v>177093.36551429401</c:v>
                </c:pt>
                <c:pt idx="13">
                  <c:v>156617.12569086862</c:v>
                </c:pt>
                <c:pt idx="14">
                  <c:v>153537.91023566585</c:v>
                </c:pt>
                <c:pt idx="15">
                  <c:v>182671.28040803995</c:v>
                </c:pt>
                <c:pt idx="16">
                  <c:v>180443.87777285607</c:v>
                </c:pt>
                <c:pt idx="17">
                  <c:v>180278.52851503182</c:v>
                </c:pt>
                <c:pt idx="18">
                  <c:v>181318.4007028651</c:v>
                </c:pt>
                <c:pt idx="19">
                  <c:v>179178.24836617816</c:v>
                </c:pt>
                <c:pt idx="20">
                  <c:v>154456.03382016136</c:v>
                </c:pt>
                <c:pt idx="21">
                  <c:v>153100.33739838196</c:v>
                </c:pt>
                <c:pt idx="22">
                  <c:v>183402.43856963521</c:v>
                </c:pt>
                <c:pt idx="23">
                  <c:v>185814.68588907097</c:v>
                </c:pt>
                <c:pt idx="24">
                  <c:v>184057.11919185697</c:v>
                </c:pt>
                <c:pt idx="25">
                  <c:v>186136.34434654034</c:v>
                </c:pt>
                <c:pt idx="26">
                  <c:v>182435.82280706736</c:v>
                </c:pt>
                <c:pt idx="27">
                  <c:v>158728.28478671366</c:v>
                </c:pt>
                <c:pt idx="28">
                  <c:v>155673.66714288128</c:v>
                </c:pt>
                <c:pt idx="29">
                  <c:v>185745.61362649599</c:v>
                </c:pt>
                <c:pt idx="30">
                  <c:v>192253.32856540536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439"/>
          <c:min val="44409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44440</c:v>
                </c:pt>
                <c:pt idx="1">
                  <c:v>44441</c:v>
                </c:pt>
                <c:pt idx="2">
                  <c:v>44442</c:v>
                </c:pt>
                <c:pt idx="3">
                  <c:v>44443</c:v>
                </c:pt>
                <c:pt idx="4">
                  <c:v>44444</c:v>
                </c:pt>
                <c:pt idx="5">
                  <c:v>44445</c:v>
                </c:pt>
                <c:pt idx="6">
                  <c:v>44446</c:v>
                </c:pt>
                <c:pt idx="7">
                  <c:v>44447</c:v>
                </c:pt>
                <c:pt idx="8">
                  <c:v>44448</c:v>
                </c:pt>
                <c:pt idx="9">
                  <c:v>44449</c:v>
                </c:pt>
                <c:pt idx="10">
                  <c:v>44450</c:v>
                </c:pt>
                <c:pt idx="11">
                  <c:v>44451</c:v>
                </c:pt>
                <c:pt idx="12">
                  <c:v>44452</c:v>
                </c:pt>
                <c:pt idx="13">
                  <c:v>44453</c:v>
                </c:pt>
                <c:pt idx="14">
                  <c:v>44454</c:v>
                </c:pt>
                <c:pt idx="15">
                  <c:v>44455</c:v>
                </c:pt>
                <c:pt idx="16">
                  <c:v>44456</c:v>
                </c:pt>
                <c:pt idx="17">
                  <c:v>44457</c:v>
                </c:pt>
                <c:pt idx="18">
                  <c:v>44458</c:v>
                </c:pt>
                <c:pt idx="19">
                  <c:v>44459</c:v>
                </c:pt>
                <c:pt idx="20">
                  <c:v>44460</c:v>
                </c:pt>
                <c:pt idx="21">
                  <c:v>44461</c:v>
                </c:pt>
                <c:pt idx="22">
                  <c:v>44462</c:v>
                </c:pt>
                <c:pt idx="23">
                  <c:v>44463</c:v>
                </c:pt>
                <c:pt idx="24">
                  <c:v>44464</c:v>
                </c:pt>
                <c:pt idx="25">
                  <c:v>44465</c:v>
                </c:pt>
                <c:pt idx="26">
                  <c:v>44466</c:v>
                </c:pt>
                <c:pt idx="27">
                  <c:v>44467</c:v>
                </c:pt>
                <c:pt idx="28">
                  <c:v>44468</c:v>
                </c:pt>
                <c:pt idx="29">
                  <c:v>44469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189208.08728701159</c:v>
                </c:pt>
                <c:pt idx="1">
                  <c:v>188211.47894375649</c:v>
                </c:pt>
                <c:pt idx="2">
                  <c:v>183035.68367338413</c:v>
                </c:pt>
                <c:pt idx="3">
                  <c:v>158842.85038848998</c:v>
                </c:pt>
                <c:pt idx="4">
                  <c:v>156957.83788435278</c:v>
                </c:pt>
                <c:pt idx="5">
                  <c:v>186979.10049322352</c:v>
                </c:pt>
                <c:pt idx="6">
                  <c:v>188724.77816820683</c:v>
                </c:pt>
                <c:pt idx="7">
                  <c:v>188958.81551475468</c:v>
                </c:pt>
                <c:pt idx="8">
                  <c:v>188715.3328615166</c:v>
                </c:pt>
                <c:pt idx="9">
                  <c:v>185792.82403214974</c:v>
                </c:pt>
                <c:pt idx="10">
                  <c:v>157880.89059881499</c:v>
                </c:pt>
                <c:pt idx="11">
                  <c:v>156417.76836893972</c:v>
                </c:pt>
                <c:pt idx="12">
                  <c:v>188140.67422170195</c:v>
                </c:pt>
                <c:pt idx="13">
                  <c:v>192061.66462188895</c:v>
                </c:pt>
                <c:pt idx="14">
                  <c:v>192590.10741182588</c:v>
                </c:pt>
                <c:pt idx="15">
                  <c:v>193146.16331496433</c:v>
                </c:pt>
                <c:pt idx="16">
                  <c:v>185938.5784895494</c:v>
                </c:pt>
                <c:pt idx="17">
                  <c:v>161064.8888736199</c:v>
                </c:pt>
                <c:pt idx="18">
                  <c:v>160325.43714021237</c:v>
                </c:pt>
                <c:pt idx="19">
                  <c:v>193959.18284397709</c:v>
                </c:pt>
                <c:pt idx="20">
                  <c:v>198770.58628257629</c:v>
                </c:pt>
                <c:pt idx="21">
                  <c:v>199092.9456433077</c:v>
                </c:pt>
                <c:pt idx="22">
                  <c:v>195258.23769821238</c:v>
                </c:pt>
                <c:pt idx="23">
                  <c:v>189206.96859629743</c:v>
                </c:pt>
                <c:pt idx="24">
                  <c:v>162988.88112134096</c:v>
                </c:pt>
                <c:pt idx="25">
                  <c:v>158086.14256708004</c:v>
                </c:pt>
                <c:pt idx="26">
                  <c:v>177676.87705925078</c:v>
                </c:pt>
                <c:pt idx="27">
                  <c:v>168635.67941378572</c:v>
                </c:pt>
                <c:pt idx="28">
                  <c:v>191348.89168195199</c:v>
                </c:pt>
                <c:pt idx="29">
                  <c:v>194368.14971411825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469"/>
          <c:min val="44440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6461.4425513980204</c:v>
                </c:pt>
                <c:pt idx="1">
                  <c:v>6794.7881888700003</c:v>
                </c:pt>
                <c:pt idx="2">
                  <c:v>6612.1843796185904</c:v>
                </c:pt>
                <c:pt idx="3">
                  <c:v>5967.1539794100499</c:v>
                </c:pt>
                <c:pt idx="4">
                  <c:v>5597.5823934341997</c:v>
                </c:pt>
                <c:pt idx="5">
                  <c:v>5061.3989861117498</c:v>
                </c:pt>
                <c:pt idx="6">
                  <c:v>4992.4470183686699</c:v>
                </c:pt>
                <c:pt idx="7">
                  <c:v>4957.8087850969096</c:v>
                </c:pt>
                <c:pt idx="8">
                  <c:v>5424.7457779925498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11733.2821388294</c:v>
                </c:pt>
                <c:pt idx="1">
                  <c:v>12108.0158759229</c:v>
                </c:pt>
                <c:pt idx="2">
                  <c:v>10824.2969173396</c:v>
                </c:pt>
                <c:pt idx="3">
                  <c:v>10282.931957245301</c:v>
                </c:pt>
                <c:pt idx="4">
                  <c:v>9371.6926077856697</c:v>
                </c:pt>
                <c:pt idx="5">
                  <c:v>9502.2703131611797</c:v>
                </c:pt>
                <c:pt idx="6">
                  <c:v>9032.3849314550407</c:v>
                </c:pt>
                <c:pt idx="7">
                  <c:v>9197.8108566315896</c:v>
                </c:pt>
                <c:pt idx="8">
                  <c:v>9377.9210838338604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2557.7083053074998</c:v>
                </c:pt>
                <c:pt idx="1">
                  <c:v>2604.4211755675001</c:v>
                </c:pt>
                <c:pt idx="2">
                  <c:v>2616.3723301567502</c:v>
                </c:pt>
                <c:pt idx="3">
                  <c:v>2637.2126847654999</c:v>
                </c:pt>
                <c:pt idx="4">
                  <c:v>2652.3524826392099</c:v>
                </c:pt>
                <c:pt idx="5">
                  <c:v>2658.9164694375199</c:v>
                </c:pt>
                <c:pt idx="6">
                  <c:v>2656.9946156343199</c:v>
                </c:pt>
                <c:pt idx="7">
                  <c:v>2648.83382282206</c:v>
                </c:pt>
                <c:pt idx="8">
                  <c:v>2649.1638637711899</c:v>
                </c:pt>
                <c:pt idx="9">
                  <c:v>2645.2484532496801</c:v>
                </c:pt>
                <c:pt idx="10">
                  <c:v>2647.0069733466698</c:v>
                </c:pt>
                <c:pt idx="11">
                  <c:v>2671.1643243412</c:v>
                </c:pt>
                <c:pt idx="12">
                  <c:v>2669.7191850494901</c:v>
                </c:pt>
                <c:pt idx="13">
                  <c:v>2660.2682443716099</c:v>
                </c:pt>
                <c:pt idx="14">
                  <c:v>2653.1609228334801</c:v>
                </c:pt>
                <c:pt idx="15">
                  <c:v>2685.1873350692699</c:v>
                </c:pt>
                <c:pt idx="16">
                  <c:v>2707.4561606870798</c:v>
                </c:pt>
                <c:pt idx="17">
                  <c:v>2698.4736166569901</c:v>
                </c:pt>
                <c:pt idx="18">
                  <c:v>2700.2304520203302</c:v>
                </c:pt>
                <c:pt idx="19">
                  <c:v>2705.3976440576598</c:v>
                </c:pt>
                <c:pt idx="20">
                  <c:v>2711.53322831996</c:v>
                </c:pt>
                <c:pt idx="21">
                  <c:v>2724.5828211079602</c:v>
                </c:pt>
                <c:pt idx="22">
                  <c:v>2730.8384202608499</c:v>
                </c:pt>
                <c:pt idx="23">
                  <c:v>2737.7474478349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3508.4459856768299</c:v>
                </c:pt>
                <c:pt idx="1">
                  <c:v>3556.6387866842201</c:v>
                </c:pt>
                <c:pt idx="2">
                  <c:v>3558.0654022761501</c:v>
                </c:pt>
                <c:pt idx="3">
                  <c:v>3533.8058528353199</c:v>
                </c:pt>
                <c:pt idx="4">
                  <c:v>3507.3878113487399</c:v>
                </c:pt>
                <c:pt idx="5">
                  <c:v>3451.30227510443</c:v>
                </c:pt>
                <c:pt idx="6">
                  <c:v>3607.6260655472001</c:v>
                </c:pt>
                <c:pt idx="7">
                  <c:v>3662.3624937485802</c:v>
                </c:pt>
                <c:pt idx="8">
                  <c:v>3747.2064110142301</c:v>
                </c:pt>
                <c:pt idx="9">
                  <c:v>3921.1238089071599</c:v>
                </c:pt>
                <c:pt idx="10">
                  <c:v>3875.9743255640601</c:v>
                </c:pt>
                <c:pt idx="11">
                  <c:v>3892.0064297102599</c:v>
                </c:pt>
                <c:pt idx="12">
                  <c:v>3903.68191765953</c:v>
                </c:pt>
                <c:pt idx="13">
                  <c:v>3861.3740533882401</c:v>
                </c:pt>
                <c:pt idx="14">
                  <c:v>3834.95616447558</c:v>
                </c:pt>
                <c:pt idx="15">
                  <c:v>3824.9616328351199</c:v>
                </c:pt>
                <c:pt idx="16">
                  <c:v>3864.23824102867</c:v>
                </c:pt>
                <c:pt idx="17">
                  <c:v>3944.6442202005101</c:v>
                </c:pt>
                <c:pt idx="18">
                  <c:v>3932.2124975780098</c:v>
                </c:pt>
                <c:pt idx="19">
                  <c:v>3931.3973652498398</c:v>
                </c:pt>
                <c:pt idx="20">
                  <c:v>3907.9301692639901</c:v>
                </c:pt>
                <c:pt idx="21">
                  <c:v>3795.7114689720502</c:v>
                </c:pt>
                <c:pt idx="22">
                  <c:v>3717.0829965321</c:v>
                </c:pt>
                <c:pt idx="23">
                  <c:v>3722.15943584354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257.54381160982001</c:v>
                </c:pt>
                <c:pt idx="1">
                  <c:v>261.64224362668398</c:v>
                </c:pt>
                <c:pt idx="2">
                  <c:v>263.01563853409402</c:v>
                </c:pt>
                <c:pt idx="3">
                  <c:v>265.12841917911601</c:v>
                </c:pt>
                <c:pt idx="4">
                  <c:v>266.17895641068202</c:v>
                </c:pt>
                <c:pt idx="5">
                  <c:v>258.71646442483598</c:v>
                </c:pt>
                <c:pt idx="6">
                  <c:v>554.02105585214099</c:v>
                </c:pt>
                <c:pt idx="7">
                  <c:v>1062.34710254384</c:v>
                </c:pt>
                <c:pt idx="8">
                  <c:v>1090.96083784803</c:v>
                </c:pt>
                <c:pt idx="9">
                  <c:v>1069.3880372077199</c:v>
                </c:pt>
                <c:pt idx="10">
                  <c:v>1040.64548361778</c:v>
                </c:pt>
                <c:pt idx="11">
                  <c:v>1036.4901788183499</c:v>
                </c:pt>
                <c:pt idx="12">
                  <c:v>1008.08386150724</c:v>
                </c:pt>
                <c:pt idx="13">
                  <c:v>1022.94861994132</c:v>
                </c:pt>
                <c:pt idx="14">
                  <c:v>1022.39826373287</c:v>
                </c:pt>
                <c:pt idx="15">
                  <c:v>1017.80968751673</c:v>
                </c:pt>
                <c:pt idx="16">
                  <c:v>1014.58113066806</c:v>
                </c:pt>
                <c:pt idx="17">
                  <c:v>780.43852443384003</c:v>
                </c:pt>
                <c:pt idx="18">
                  <c:v>995.03411695329203</c:v>
                </c:pt>
                <c:pt idx="19">
                  <c:v>1002.93488945102</c:v>
                </c:pt>
                <c:pt idx="20">
                  <c:v>1020.01280621291</c:v>
                </c:pt>
                <c:pt idx="21">
                  <c:v>1054.1435421891499</c:v>
                </c:pt>
                <c:pt idx="22">
                  <c:v>1036.41323009083</c:v>
                </c:pt>
                <c:pt idx="23">
                  <c:v>1045.9634008348301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359.50918705389898</c:v>
                </c:pt>
                <c:pt idx="1">
                  <c:v>359.69809560390098</c:v>
                </c:pt>
                <c:pt idx="2">
                  <c:v>357.01731114156502</c:v>
                </c:pt>
                <c:pt idx="3">
                  <c:v>357.976864346431</c:v>
                </c:pt>
                <c:pt idx="4">
                  <c:v>359.32486386775298</c:v>
                </c:pt>
                <c:pt idx="5">
                  <c:v>357.61919659519702</c:v>
                </c:pt>
                <c:pt idx="6">
                  <c:v>376.46550494448098</c:v>
                </c:pt>
                <c:pt idx="7">
                  <c:v>397.59095052733102</c:v>
                </c:pt>
                <c:pt idx="8">
                  <c:v>407.263129772463</c:v>
                </c:pt>
                <c:pt idx="9">
                  <c:v>402.446953251379</c:v>
                </c:pt>
                <c:pt idx="10">
                  <c:v>367.248319612552</c:v>
                </c:pt>
                <c:pt idx="11">
                  <c:v>360.46832998384298</c:v>
                </c:pt>
                <c:pt idx="12">
                  <c:v>357.504332286053</c:v>
                </c:pt>
                <c:pt idx="13">
                  <c:v>360.38300794282702</c:v>
                </c:pt>
                <c:pt idx="14">
                  <c:v>350.513406774408</c:v>
                </c:pt>
                <c:pt idx="15">
                  <c:v>352.77232561787201</c:v>
                </c:pt>
                <c:pt idx="16">
                  <c:v>357.98501474672702</c:v>
                </c:pt>
                <c:pt idx="17">
                  <c:v>363.774694794526</c:v>
                </c:pt>
                <c:pt idx="18">
                  <c:v>381.31377054169201</c:v>
                </c:pt>
                <c:pt idx="19">
                  <c:v>396.29637722665399</c:v>
                </c:pt>
                <c:pt idx="20">
                  <c:v>392.50037887047199</c:v>
                </c:pt>
                <c:pt idx="21">
                  <c:v>372.47393401314099</c:v>
                </c:pt>
                <c:pt idx="22">
                  <c:v>348.71217662997998</c:v>
                </c:pt>
                <c:pt idx="23">
                  <c:v>352.644885366636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30.3778689570734</c:v>
                </c:pt>
                <c:pt idx="1">
                  <c:v>30.668254841056399</c:v>
                </c:pt>
                <c:pt idx="2">
                  <c:v>30.066959017475401</c:v>
                </c:pt>
                <c:pt idx="3">
                  <c:v>38.895532839944998</c:v>
                </c:pt>
                <c:pt idx="4">
                  <c:v>51.916448539772198</c:v>
                </c:pt>
                <c:pt idx="5">
                  <c:v>53.927953618493802</c:v>
                </c:pt>
                <c:pt idx="6">
                  <c:v>47.352584530446499</c:v>
                </c:pt>
                <c:pt idx="7">
                  <c:v>38.656023330919297</c:v>
                </c:pt>
                <c:pt idx="8">
                  <c:v>37.010723617440902</c:v>
                </c:pt>
                <c:pt idx="9">
                  <c:v>32.497610524854203</c:v>
                </c:pt>
                <c:pt idx="10">
                  <c:v>46.909149682886799</c:v>
                </c:pt>
                <c:pt idx="11">
                  <c:v>68.163599153589004</c:v>
                </c:pt>
                <c:pt idx="12">
                  <c:v>61.9086869697935</c:v>
                </c:pt>
                <c:pt idx="13">
                  <c:v>62.939789859650197</c:v>
                </c:pt>
                <c:pt idx="14">
                  <c:v>66.734187552465698</c:v>
                </c:pt>
                <c:pt idx="15">
                  <c:v>57.367168546062601</c:v>
                </c:pt>
                <c:pt idx="16">
                  <c:v>59.628066839357899</c:v>
                </c:pt>
                <c:pt idx="17">
                  <c:v>64.282547647994207</c:v>
                </c:pt>
                <c:pt idx="18">
                  <c:v>44.280620117851697</c:v>
                </c:pt>
                <c:pt idx="19">
                  <c:v>47.549344175966098</c:v>
                </c:pt>
                <c:pt idx="20">
                  <c:v>76.154602550336506</c:v>
                </c:pt>
                <c:pt idx="21">
                  <c:v>87.894553811665602</c:v>
                </c:pt>
                <c:pt idx="22">
                  <c:v>120.784413797311</c:v>
                </c:pt>
                <c:pt idx="23">
                  <c:v>80.5117369296959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5.6537031629492596</c:v>
                </c:pt>
                <c:pt idx="5">
                  <c:v>17.530216306001101</c:v>
                </c:pt>
                <c:pt idx="6">
                  <c:v>106.873764560917</c:v>
                </c:pt>
                <c:pt idx="7">
                  <c:v>297.92462439291802</c:v>
                </c:pt>
                <c:pt idx="8">
                  <c:v>594.46723267750497</c:v>
                </c:pt>
                <c:pt idx="9">
                  <c:v>881.59864849813096</c:v>
                </c:pt>
                <c:pt idx="10">
                  <c:v>1111.8149210670599</c:v>
                </c:pt>
                <c:pt idx="11">
                  <c:v>1267.26576929216</c:v>
                </c:pt>
                <c:pt idx="12">
                  <c:v>1331.3279387115399</c:v>
                </c:pt>
                <c:pt idx="13">
                  <c:v>1311.76266572791</c:v>
                </c:pt>
                <c:pt idx="14">
                  <c:v>1213.13067568886</c:v>
                </c:pt>
                <c:pt idx="15">
                  <c:v>1025.2640297181399</c:v>
                </c:pt>
                <c:pt idx="16">
                  <c:v>786.35459457194202</c:v>
                </c:pt>
                <c:pt idx="17">
                  <c:v>507.306002134344</c:v>
                </c:pt>
                <c:pt idx="18">
                  <c:v>263.69850406764601</c:v>
                </c:pt>
                <c:pt idx="19">
                  <c:v>93.753174864849896</c:v>
                </c:pt>
                <c:pt idx="20">
                  <c:v>21.582377975705398</c:v>
                </c:pt>
                <c:pt idx="21">
                  <c:v>11.268045280049501</c:v>
                </c:pt>
                <c:pt idx="22">
                  <c:v>0.18696461330061101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247.82451460507099</c:v>
                </c:pt>
                <c:pt idx="1">
                  <c:v>231.20672038890501</c:v>
                </c:pt>
                <c:pt idx="2">
                  <c:v>222.96996289189099</c:v>
                </c:pt>
                <c:pt idx="3">
                  <c:v>213.27910707637599</c:v>
                </c:pt>
                <c:pt idx="4">
                  <c:v>233.17971232047</c:v>
                </c:pt>
                <c:pt idx="5">
                  <c:v>239.47961772621801</c:v>
                </c:pt>
                <c:pt idx="6">
                  <c:v>284.56145133127501</c:v>
                </c:pt>
                <c:pt idx="7">
                  <c:v>613.02982694754405</c:v>
                </c:pt>
                <c:pt idx="8">
                  <c:v>795.165697272236</c:v>
                </c:pt>
                <c:pt idx="9">
                  <c:v>759.21395825890397</c:v>
                </c:pt>
                <c:pt idx="10">
                  <c:v>547.46275473388005</c:v>
                </c:pt>
                <c:pt idx="11">
                  <c:v>490.81091969395197</c:v>
                </c:pt>
                <c:pt idx="12">
                  <c:v>452.90543818777297</c:v>
                </c:pt>
                <c:pt idx="13">
                  <c:v>390.707932888757</c:v>
                </c:pt>
                <c:pt idx="14">
                  <c:v>380.85653185258099</c:v>
                </c:pt>
                <c:pt idx="15">
                  <c:v>412.531885402211</c:v>
                </c:pt>
                <c:pt idx="16">
                  <c:v>381.06434721050601</c:v>
                </c:pt>
                <c:pt idx="17">
                  <c:v>387.08580933847401</c:v>
                </c:pt>
                <c:pt idx="18">
                  <c:v>381.82538041638401</c:v>
                </c:pt>
                <c:pt idx="19">
                  <c:v>381.43923195871702</c:v>
                </c:pt>
                <c:pt idx="20">
                  <c:v>380.28725124956998</c:v>
                </c:pt>
                <c:pt idx="21">
                  <c:v>342.16597626424903</c:v>
                </c:pt>
                <c:pt idx="22">
                  <c:v>333.65090863022903</c:v>
                </c:pt>
                <c:pt idx="23">
                  <c:v>349.47254954985698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0</c:v>
                </c:pt>
                <c:pt idx="1">
                  <c:v>3.5381416228091302E-2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57.8711296271374</c:v>
                </c:pt>
                <c:pt idx="7">
                  <c:v>422.55059243161702</c:v>
                </c:pt>
                <c:pt idx="8">
                  <c:v>403.77110332857001</c:v>
                </c:pt>
                <c:pt idx="9">
                  <c:v>19.0335937627767</c:v>
                </c:pt>
                <c:pt idx="10">
                  <c:v>0</c:v>
                </c:pt>
                <c:pt idx="11">
                  <c:v>0</c:v>
                </c:pt>
                <c:pt idx="12">
                  <c:v>48.8633428017827</c:v>
                </c:pt>
                <c:pt idx="13">
                  <c:v>107.413152012834</c:v>
                </c:pt>
                <c:pt idx="14">
                  <c:v>136.39535574410601</c:v>
                </c:pt>
                <c:pt idx="15">
                  <c:v>95.843429745972401</c:v>
                </c:pt>
                <c:pt idx="16">
                  <c:v>274.40217678816299</c:v>
                </c:pt>
                <c:pt idx="17">
                  <c:v>88.720507122527707</c:v>
                </c:pt>
                <c:pt idx="18">
                  <c:v>450.07572786827802</c:v>
                </c:pt>
                <c:pt idx="19">
                  <c:v>454.062569994135</c:v>
                </c:pt>
                <c:pt idx="20">
                  <c:v>454.46623889618797</c:v>
                </c:pt>
                <c:pt idx="21">
                  <c:v>76.814659543752995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224.29179801608399</c:v>
                </c:pt>
                <c:pt idx="3">
                  <c:v>172.841539579738</c:v>
                </c:pt>
                <c:pt idx="4">
                  <c:v>171.66366887884899</c:v>
                </c:pt>
                <c:pt idx="5">
                  <c:v>98.148775640279894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-489.45433189347398</c:v>
                </c:pt>
                <c:pt idx="1">
                  <c:v>-330.539939327784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-273.38093835035801</c:v>
                </c:pt>
                <c:pt idx="7">
                  <c:v>-1107.6762671587401</c:v>
                </c:pt>
                <c:pt idx="8">
                  <c:v>-1256.9875239098401</c:v>
                </c:pt>
                <c:pt idx="9">
                  <c:v>-958.99978589699595</c:v>
                </c:pt>
                <c:pt idx="10">
                  <c:v>-841.57381539361802</c:v>
                </c:pt>
                <c:pt idx="11">
                  <c:v>-916.394448374116</c:v>
                </c:pt>
                <c:pt idx="12">
                  <c:v>-801.60977171815898</c:v>
                </c:pt>
                <c:pt idx="13">
                  <c:v>-767.81021142545399</c:v>
                </c:pt>
                <c:pt idx="14">
                  <c:v>-823.69607904030602</c:v>
                </c:pt>
                <c:pt idx="15">
                  <c:v>-679.344595594476</c:v>
                </c:pt>
                <c:pt idx="16">
                  <c:v>-773.24525604001099</c:v>
                </c:pt>
                <c:pt idx="17">
                  <c:v>-273.14610860885699</c:v>
                </c:pt>
                <c:pt idx="18">
                  <c:v>-858.09215913840899</c:v>
                </c:pt>
                <c:pt idx="19">
                  <c:v>-829.27199050263096</c:v>
                </c:pt>
                <c:pt idx="20">
                  <c:v>-994.02176040992504</c:v>
                </c:pt>
                <c:pt idx="21">
                  <c:v>-707.42817338324096</c:v>
                </c:pt>
                <c:pt idx="22">
                  <c:v>-865.46117450903398</c:v>
                </c:pt>
                <c:pt idx="23">
                  <c:v>-1307.48339442307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-0.457168875676637</c:v>
                </c:pt>
                <c:pt idx="1">
                  <c:v>-304.18873117215799</c:v>
                </c:pt>
                <c:pt idx="2">
                  <c:v>-1013.75178293184</c:v>
                </c:pt>
                <c:pt idx="3">
                  <c:v>-1042.8879002545</c:v>
                </c:pt>
                <c:pt idx="4">
                  <c:v>-1032.9528807113199</c:v>
                </c:pt>
                <c:pt idx="5">
                  <c:v>-729.18433830288404</c:v>
                </c:pt>
                <c:pt idx="6">
                  <c:v>-31.882485264874301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85.918360000001158</c:v>
                </c:pt>
                <c:pt idx="1">
                  <c:v>142.56295999999918</c:v>
                </c:pt>
                <c:pt idx="2">
                  <c:v>58.320479999999939</c:v>
                </c:pt>
                <c:pt idx="3">
                  <c:v>457.83864</c:v>
                </c:pt>
                <c:pt idx="4">
                  <c:v>984.2095800000003</c:v>
                </c:pt>
                <c:pt idx="5">
                  <c:v>332.23984999999993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4118.3215492793697</c:v>
                </c:pt>
                <c:pt idx="1">
                  <c:v>4122.5948247366196</c:v>
                </c:pt>
                <c:pt idx="2">
                  <c:v>4126.41645326049</c:v>
                </c:pt>
                <c:pt idx="3">
                  <c:v>4125.4414886511404</c:v>
                </c:pt>
                <c:pt idx="4">
                  <c:v>4124.6548113099898</c:v>
                </c:pt>
                <c:pt idx="5">
                  <c:v>4127.5697524506104</c:v>
                </c:pt>
                <c:pt idx="6">
                  <c:v>4122.7215078806803</c:v>
                </c:pt>
                <c:pt idx="7">
                  <c:v>4116.1732417602498</c:v>
                </c:pt>
                <c:pt idx="8">
                  <c:v>4115.2448993473599</c:v>
                </c:pt>
                <c:pt idx="9">
                  <c:v>4111.09996717173</c:v>
                </c:pt>
                <c:pt idx="10">
                  <c:v>4106.02166334295</c:v>
                </c:pt>
                <c:pt idx="11">
                  <c:v>4107.0816855884304</c:v>
                </c:pt>
                <c:pt idx="12">
                  <c:v>4106.8566555698399</c:v>
                </c:pt>
                <c:pt idx="13">
                  <c:v>4102.6134009334501</c:v>
                </c:pt>
                <c:pt idx="14">
                  <c:v>4101.3867464494097</c:v>
                </c:pt>
                <c:pt idx="15">
                  <c:v>4111.2149561115102</c:v>
                </c:pt>
                <c:pt idx="16">
                  <c:v>4115.6265845033104</c:v>
                </c:pt>
                <c:pt idx="17">
                  <c:v>4113.86825469</c:v>
                </c:pt>
                <c:pt idx="18">
                  <c:v>4114.7565829049499</c:v>
                </c:pt>
                <c:pt idx="19">
                  <c:v>4116.4449265270196</c:v>
                </c:pt>
                <c:pt idx="20">
                  <c:v>4116.1682450717199</c:v>
                </c:pt>
                <c:pt idx="21">
                  <c:v>4121.8415129052501</c:v>
                </c:pt>
                <c:pt idx="22">
                  <c:v>4125.4964440871199</c:v>
                </c:pt>
                <c:pt idx="23">
                  <c:v>4122.4614684906101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3828.8773751091799</c:v>
                </c:pt>
                <c:pt idx="1">
                  <c:v>3812.6408562004499</c:v>
                </c:pt>
                <c:pt idx="2">
                  <c:v>3791.4511059383599</c:v>
                </c:pt>
                <c:pt idx="3">
                  <c:v>3790.4256268333402</c:v>
                </c:pt>
                <c:pt idx="4">
                  <c:v>3833.3237862906399</c:v>
                </c:pt>
                <c:pt idx="5">
                  <c:v>3895.9259685731299</c:v>
                </c:pt>
                <c:pt idx="6">
                  <c:v>4107.0018479728496</c:v>
                </c:pt>
                <c:pt idx="7">
                  <c:v>4253.4120762113698</c:v>
                </c:pt>
                <c:pt idx="8">
                  <c:v>4358.2419409203303</c:v>
                </c:pt>
                <c:pt idx="9">
                  <c:v>4333.48061941367</c:v>
                </c:pt>
                <c:pt idx="10">
                  <c:v>4251.3613570849502</c:v>
                </c:pt>
                <c:pt idx="11">
                  <c:v>4041.4120190846202</c:v>
                </c:pt>
                <c:pt idx="12">
                  <c:v>4133.6244272047197</c:v>
                </c:pt>
                <c:pt idx="13">
                  <c:v>4163.9337211762204</c:v>
                </c:pt>
                <c:pt idx="14">
                  <c:v>4007.3276689764698</c:v>
                </c:pt>
                <c:pt idx="15">
                  <c:v>3960.1141161606101</c:v>
                </c:pt>
                <c:pt idx="16">
                  <c:v>3971.3507411890901</c:v>
                </c:pt>
                <c:pt idx="17">
                  <c:v>4024.9516478328001</c:v>
                </c:pt>
                <c:pt idx="18">
                  <c:v>4030.33698160514</c:v>
                </c:pt>
                <c:pt idx="19">
                  <c:v>4070.8281955888201</c:v>
                </c:pt>
                <c:pt idx="20">
                  <c:v>4029.7616845872299</c:v>
                </c:pt>
                <c:pt idx="21">
                  <c:v>3968.6775554956898</c:v>
                </c:pt>
                <c:pt idx="22">
                  <c:v>4007.9260416856901</c:v>
                </c:pt>
                <c:pt idx="23">
                  <c:v>4066.55042904524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252.48197857112501</c:v>
                </c:pt>
                <c:pt idx="1">
                  <c:v>247.419993650539</c:v>
                </c:pt>
                <c:pt idx="2">
                  <c:v>245.626719412413</c:v>
                </c:pt>
                <c:pt idx="3">
                  <c:v>246.155335226771</c:v>
                </c:pt>
                <c:pt idx="4">
                  <c:v>248.70974529747201</c:v>
                </c:pt>
                <c:pt idx="5">
                  <c:v>250.126635227066</c:v>
                </c:pt>
                <c:pt idx="6">
                  <c:v>268.04097586028399</c:v>
                </c:pt>
                <c:pt idx="7">
                  <c:v>272.68977374202302</c:v>
                </c:pt>
                <c:pt idx="8">
                  <c:v>286.36014320868702</c:v>
                </c:pt>
                <c:pt idx="9">
                  <c:v>276.07892587169198</c:v>
                </c:pt>
                <c:pt idx="10">
                  <c:v>251.72585898379899</c:v>
                </c:pt>
                <c:pt idx="11">
                  <c:v>246.330981152335</c:v>
                </c:pt>
                <c:pt idx="12">
                  <c:v>246.23897547518499</c:v>
                </c:pt>
                <c:pt idx="13">
                  <c:v>268.922556458364</c:v>
                </c:pt>
                <c:pt idx="14">
                  <c:v>266.70940319575698</c:v>
                </c:pt>
                <c:pt idx="15">
                  <c:v>253.20297040275901</c:v>
                </c:pt>
                <c:pt idx="16">
                  <c:v>239.883892531968</c:v>
                </c:pt>
                <c:pt idx="17">
                  <c:v>252.366553113912</c:v>
                </c:pt>
                <c:pt idx="18">
                  <c:v>268.52107713989199</c:v>
                </c:pt>
                <c:pt idx="19">
                  <c:v>283.01615515401301</c:v>
                </c:pt>
                <c:pt idx="20">
                  <c:v>282.10446176922102</c:v>
                </c:pt>
                <c:pt idx="21">
                  <c:v>237.498434614421</c:v>
                </c:pt>
                <c:pt idx="22">
                  <c:v>213.55521323949901</c:v>
                </c:pt>
                <c:pt idx="23">
                  <c:v>234.23474477177501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368.66793486771002</c:v>
                </c:pt>
                <c:pt idx="1">
                  <c:v>370.21370047133598</c:v>
                </c:pt>
                <c:pt idx="2">
                  <c:v>369.06979682304802</c:v>
                </c:pt>
                <c:pt idx="3">
                  <c:v>367.45601059521903</c:v>
                </c:pt>
                <c:pt idx="4">
                  <c:v>368.769793930243</c:v>
                </c:pt>
                <c:pt idx="5">
                  <c:v>368.76509977524501</c:v>
                </c:pt>
                <c:pt idx="6">
                  <c:v>399.03678588341802</c:v>
                </c:pt>
                <c:pt idx="7">
                  <c:v>423.83923414642197</c:v>
                </c:pt>
                <c:pt idx="8">
                  <c:v>429.69584428032698</c:v>
                </c:pt>
                <c:pt idx="9">
                  <c:v>455.61179256579902</c:v>
                </c:pt>
                <c:pt idx="10">
                  <c:v>398.89547893694998</c:v>
                </c:pt>
                <c:pt idx="11">
                  <c:v>372.44319629996397</c:v>
                </c:pt>
                <c:pt idx="12">
                  <c:v>374.36404784248998</c:v>
                </c:pt>
                <c:pt idx="13">
                  <c:v>405.94469021192901</c:v>
                </c:pt>
                <c:pt idx="14">
                  <c:v>426.53074204445602</c:v>
                </c:pt>
                <c:pt idx="15">
                  <c:v>403.79622225330797</c:v>
                </c:pt>
                <c:pt idx="16">
                  <c:v>380.72028407690902</c:v>
                </c:pt>
                <c:pt idx="17">
                  <c:v>392.33821019075498</c:v>
                </c:pt>
                <c:pt idx="18">
                  <c:v>410.462813446648</c:v>
                </c:pt>
                <c:pt idx="19">
                  <c:v>430.90777037883498</c:v>
                </c:pt>
                <c:pt idx="20">
                  <c:v>458.723766176298</c:v>
                </c:pt>
                <c:pt idx="21">
                  <c:v>401.56167627261198</c:v>
                </c:pt>
                <c:pt idx="22">
                  <c:v>363.15612216199003</c:v>
                </c:pt>
                <c:pt idx="23">
                  <c:v>361.583575672552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59.846655728201902</c:v>
                </c:pt>
                <c:pt idx="1">
                  <c:v>93.441117754794902</c:v>
                </c:pt>
                <c:pt idx="2">
                  <c:v>112.960015297693</c:v>
                </c:pt>
                <c:pt idx="3">
                  <c:v>121.994081825602</c:v>
                </c:pt>
                <c:pt idx="4">
                  <c:v>143.24155127698199</c:v>
                </c:pt>
                <c:pt idx="5">
                  <c:v>150.184168438184</c:v>
                </c:pt>
                <c:pt idx="6">
                  <c:v>149.25913028312101</c:v>
                </c:pt>
                <c:pt idx="7">
                  <c:v>137.996938113619</c:v>
                </c:pt>
                <c:pt idx="8">
                  <c:v>131.84099560633101</c:v>
                </c:pt>
                <c:pt idx="9">
                  <c:v>135.61059467331901</c:v>
                </c:pt>
                <c:pt idx="10">
                  <c:v>133.348043151685</c:v>
                </c:pt>
                <c:pt idx="11">
                  <c:v>149.51382377340499</c:v>
                </c:pt>
                <c:pt idx="12">
                  <c:v>149.195407451075</c:v>
                </c:pt>
                <c:pt idx="13">
                  <c:v>150.77184057999301</c:v>
                </c:pt>
                <c:pt idx="14">
                  <c:v>158.110867941691</c:v>
                </c:pt>
                <c:pt idx="15">
                  <c:v>154.25543211826701</c:v>
                </c:pt>
                <c:pt idx="16">
                  <c:v>152.206929867101</c:v>
                </c:pt>
                <c:pt idx="17">
                  <c:v>143.00096918102</c:v>
                </c:pt>
                <c:pt idx="18">
                  <c:v>150.13561005068399</c:v>
                </c:pt>
                <c:pt idx="19">
                  <c:v>168.03970238316799</c:v>
                </c:pt>
                <c:pt idx="20">
                  <c:v>184.41787854338901</c:v>
                </c:pt>
                <c:pt idx="21">
                  <c:v>184.577722444529</c:v>
                </c:pt>
                <c:pt idx="22">
                  <c:v>181.25428576999801</c:v>
                </c:pt>
                <c:pt idx="23">
                  <c:v>158.09833794729801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4.0665755134892096</c:v>
                </c:pt>
                <c:pt idx="6">
                  <c:v>7.8885337595841198</c:v>
                </c:pt>
                <c:pt idx="7">
                  <c:v>39.759217312605102</c:v>
                </c:pt>
                <c:pt idx="8">
                  <c:v>97.861301661035299</c:v>
                </c:pt>
                <c:pt idx="9">
                  <c:v>171.58596278520901</c:v>
                </c:pt>
                <c:pt idx="10">
                  <c:v>272.51868889858798</c:v>
                </c:pt>
                <c:pt idx="11">
                  <c:v>413.00196192403001</c:v>
                </c:pt>
                <c:pt idx="12">
                  <c:v>477.49331143829301</c:v>
                </c:pt>
                <c:pt idx="13">
                  <c:v>452.249240896336</c:v>
                </c:pt>
                <c:pt idx="14">
                  <c:v>401.189736468094</c:v>
                </c:pt>
                <c:pt idx="15">
                  <c:v>297.26684326418302</c:v>
                </c:pt>
                <c:pt idx="16">
                  <c:v>184.05830565670701</c:v>
                </c:pt>
                <c:pt idx="17">
                  <c:v>101.46233868577499</c:v>
                </c:pt>
                <c:pt idx="18">
                  <c:v>61.2192657511698</c:v>
                </c:pt>
                <c:pt idx="19">
                  <c:v>13.460812948105399</c:v>
                </c:pt>
                <c:pt idx="20">
                  <c:v>4.0170848978118698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179.33510250921799</c:v>
                </c:pt>
                <c:pt idx="1">
                  <c:v>170.95224399935401</c:v>
                </c:pt>
                <c:pt idx="2">
                  <c:v>144.87324873615199</c:v>
                </c:pt>
                <c:pt idx="3">
                  <c:v>144.41563248434699</c:v>
                </c:pt>
                <c:pt idx="4">
                  <c:v>183.11016018774899</c:v>
                </c:pt>
                <c:pt idx="5">
                  <c:v>144.78643947073701</c:v>
                </c:pt>
                <c:pt idx="6">
                  <c:v>265.07502873008099</c:v>
                </c:pt>
                <c:pt idx="7">
                  <c:v>548.08943898087796</c:v>
                </c:pt>
                <c:pt idx="8">
                  <c:v>523.91556362152903</c:v>
                </c:pt>
                <c:pt idx="9">
                  <c:v>368.4131742843</c:v>
                </c:pt>
                <c:pt idx="10">
                  <c:v>290.75457785943701</c:v>
                </c:pt>
                <c:pt idx="11">
                  <c:v>278.29679369795798</c:v>
                </c:pt>
                <c:pt idx="12">
                  <c:v>264.361535492911</c:v>
                </c:pt>
                <c:pt idx="13">
                  <c:v>246.62351343748799</c:v>
                </c:pt>
                <c:pt idx="14">
                  <c:v>190.48440826104101</c:v>
                </c:pt>
                <c:pt idx="15">
                  <c:v>228.019988025234</c:v>
                </c:pt>
                <c:pt idx="16">
                  <c:v>191.99203249693599</c:v>
                </c:pt>
                <c:pt idx="17">
                  <c:v>273.79568296403698</c:v>
                </c:pt>
                <c:pt idx="18">
                  <c:v>354.09587499487401</c:v>
                </c:pt>
                <c:pt idx="19">
                  <c:v>344.737128414202</c:v>
                </c:pt>
                <c:pt idx="20">
                  <c:v>358.64364472847501</c:v>
                </c:pt>
                <c:pt idx="21">
                  <c:v>301.39685362361399</c:v>
                </c:pt>
                <c:pt idx="22">
                  <c:v>285.98221509978498</c:v>
                </c:pt>
                <c:pt idx="23">
                  <c:v>277.217854355577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64.093878093580898</c:v>
                </c:pt>
                <c:pt idx="7">
                  <c:v>171.42624217260899</c:v>
                </c:pt>
                <c:pt idx="8">
                  <c:v>331.25912797812998</c:v>
                </c:pt>
                <c:pt idx="9">
                  <c:v>447.85027367779998</c:v>
                </c:pt>
                <c:pt idx="10">
                  <c:v>361.83437013938402</c:v>
                </c:pt>
                <c:pt idx="11">
                  <c:v>163.178903030578</c:v>
                </c:pt>
                <c:pt idx="12">
                  <c:v>40.925009512948698</c:v>
                </c:pt>
                <c:pt idx="13">
                  <c:v>69.022803057155798</c:v>
                </c:pt>
                <c:pt idx="14">
                  <c:v>91.058472513514602</c:v>
                </c:pt>
                <c:pt idx="15">
                  <c:v>75.812250800556001</c:v>
                </c:pt>
                <c:pt idx="16">
                  <c:v>0</c:v>
                </c:pt>
                <c:pt idx="17">
                  <c:v>30.292754981316101</c:v>
                </c:pt>
                <c:pt idx="18">
                  <c:v>321.925663972172</c:v>
                </c:pt>
                <c:pt idx="19">
                  <c:v>698.14417935516303</c:v>
                </c:pt>
                <c:pt idx="20">
                  <c:v>697.94287326392396</c:v>
                </c:pt>
                <c:pt idx="21">
                  <c:v>224.91222060616201</c:v>
                </c:pt>
                <c:pt idx="22">
                  <c:v>93.896338746947606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32992"/>
        <c:axId val="164947072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-1499.74222356614</c:v>
                </c:pt>
                <c:pt idx="1">
                  <c:v>-1478.11869639257</c:v>
                </c:pt>
                <c:pt idx="2">
                  <c:v>-1570.0380568355699</c:v>
                </c:pt>
                <c:pt idx="3">
                  <c:v>-1651.99692164782</c:v>
                </c:pt>
                <c:pt idx="4">
                  <c:v>-1652.1033570626</c:v>
                </c:pt>
                <c:pt idx="5">
                  <c:v>-1306.8146292568299</c:v>
                </c:pt>
                <c:pt idx="6">
                  <c:v>-1540.32725001228</c:v>
                </c:pt>
                <c:pt idx="7">
                  <c:v>-1553.6841059163501</c:v>
                </c:pt>
                <c:pt idx="8">
                  <c:v>-1485.35532384001</c:v>
                </c:pt>
                <c:pt idx="9">
                  <c:v>-1250.55085370251</c:v>
                </c:pt>
                <c:pt idx="10">
                  <c:v>-995.98304650090199</c:v>
                </c:pt>
                <c:pt idx="11">
                  <c:v>-597.16756408747597</c:v>
                </c:pt>
                <c:pt idx="12">
                  <c:v>-593.39591908138095</c:v>
                </c:pt>
                <c:pt idx="13">
                  <c:v>-784.04225589088298</c:v>
                </c:pt>
                <c:pt idx="14">
                  <c:v>-832.77754378959003</c:v>
                </c:pt>
                <c:pt idx="15">
                  <c:v>-709.03696996664405</c:v>
                </c:pt>
                <c:pt idx="16">
                  <c:v>-532.14528722790999</c:v>
                </c:pt>
                <c:pt idx="17">
                  <c:v>-657.17816441228001</c:v>
                </c:pt>
                <c:pt idx="18">
                  <c:v>-1223.8685038818301</c:v>
                </c:pt>
                <c:pt idx="19">
                  <c:v>-1587.4278916322701</c:v>
                </c:pt>
                <c:pt idx="20">
                  <c:v>-1748.3903085219099</c:v>
                </c:pt>
                <c:pt idx="21">
                  <c:v>-1589.7756727829501</c:v>
                </c:pt>
                <c:pt idx="22">
                  <c:v>-1872.16490450992</c:v>
                </c:pt>
                <c:pt idx="23">
                  <c:v>-1921.5959709108399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-736.67542875114202</c:v>
                </c:pt>
                <c:pt idx="1">
                  <c:v>-817.90031760111401</c:v>
                </c:pt>
                <c:pt idx="2">
                  <c:v>-834.84955436222504</c:v>
                </c:pt>
                <c:pt idx="3">
                  <c:v>-829.01086839124901</c:v>
                </c:pt>
                <c:pt idx="4">
                  <c:v>-821.73927222341797</c:v>
                </c:pt>
                <c:pt idx="5">
                  <c:v>-795.09066855330195</c:v>
                </c:pt>
                <c:pt idx="6">
                  <c:v>-22.721032886660399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-1.8525942744936199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-0.51665309803283599</c:v>
                </c:pt>
                <c:pt idx="23">
                  <c:v>-313.54991002343502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31840"/>
        <c:axId val="164948608"/>
      </c:areaChart>
      <c:catAx>
        <c:axId val="1649329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4947072"/>
        <c:crosses val="autoZero"/>
        <c:auto val="1"/>
        <c:lblAlgn val="ctr"/>
        <c:lblOffset val="100"/>
        <c:noMultiLvlLbl val="0"/>
      </c:catAx>
      <c:valAx>
        <c:axId val="164947072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932992"/>
        <c:crosses val="autoZero"/>
        <c:crossBetween val="midCat"/>
        <c:majorUnit val="2000"/>
      </c:valAx>
      <c:valAx>
        <c:axId val="16494860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131840"/>
        <c:crosses val="max"/>
        <c:crossBetween val="midCat"/>
      </c:valAx>
      <c:catAx>
        <c:axId val="17013184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494860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4162.2614583444802</c:v>
                </c:pt>
                <c:pt idx="1">
                  <c:v>4164.3748763175699</c:v>
                </c:pt>
                <c:pt idx="2">
                  <c:v>4166.31993799676</c:v>
                </c:pt>
                <c:pt idx="3">
                  <c:v>4171.1816969855399</c:v>
                </c:pt>
                <c:pt idx="4">
                  <c:v>4168.1399877829299</c:v>
                </c:pt>
                <c:pt idx="5">
                  <c:v>4168.3849902592701</c:v>
                </c:pt>
                <c:pt idx="6">
                  <c:v>4165.9715714130498</c:v>
                </c:pt>
                <c:pt idx="7">
                  <c:v>4162.5498214982499</c:v>
                </c:pt>
                <c:pt idx="8">
                  <c:v>4161.9281149984799</c:v>
                </c:pt>
                <c:pt idx="9">
                  <c:v>4157.8896392022698</c:v>
                </c:pt>
                <c:pt idx="10">
                  <c:v>4156.7246383887305</c:v>
                </c:pt>
                <c:pt idx="11">
                  <c:v>4152.0661895432604</c:v>
                </c:pt>
                <c:pt idx="12">
                  <c:v>4148.5177349762698</c:v>
                </c:pt>
                <c:pt idx="13">
                  <c:v>4150.4894413359898</c:v>
                </c:pt>
                <c:pt idx="14">
                  <c:v>4148.6343725943098</c:v>
                </c:pt>
                <c:pt idx="15">
                  <c:v>4143.5825525581104</c:v>
                </c:pt>
                <c:pt idx="16">
                  <c:v>4140.9941528700301</c:v>
                </c:pt>
                <c:pt idx="17">
                  <c:v>4142.9142219365303</c:v>
                </c:pt>
                <c:pt idx="18">
                  <c:v>4143.5909024182902</c:v>
                </c:pt>
                <c:pt idx="19">
                  <c:v>4083.0924136707899</c:v>
                </c:pt>
                <c:pt idx="20">
                  <c:v>3804.9807274879699</c:v>
                </c:pt>
                <c:pt idx="21">
                  <c:v>3634.0472646951498</c:v>
                </c:pt>
                <c:pt idx="22">
                  <c:v>3636.0373309813499</c:v>
                </c:pt>
                <c:pt idx="23">
                  <c:v>3637.91071895819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4105.3654131644798</c:v>
                </c:pt>
                <c:pt idx="1">
                  <c:v>4140.3937726860304</c:v>
                </c:pt>
                <c:pt idx="2">
                  <c:v>4158.3465919242499</c:v>
                </c:pt>
                <c:pt idx="3">
                  <c:v>4164.4395325312598</c:v>
                </c:pt>
                <c:pt idx="4">
                  <c:v>4028.4325879704602</c:v>
                </c:pt>
                <c:pt idx="5">
                  <c:v>4088.6321642441799</c:v>
                </c:pt>
                <c:pt idx="6">
                  <c:v>4375.4903650345204</c:v>
                </c:pt>
                <c:pt idx="7">
                  <c:v>4434.0068567667704</c:v>
                </c:pt>
                <c:pt idx="8">
                  <c:v>4537.59470878497</c:v>
                </c:pt>
                <c:pt idx="9">
                  <c:v>4398.2301996780297</c:v>
                </c:pt>
                <c:pt idx="10">
                  <c:v>4315.6766805705201</c:v>
                </c:pt>
                <c:pt idx="11">
                  <c:v>4241.1845518446798</c:v>
                </c:pt>
                <c:pt idx="12">
                  <c:v>4286.4329221031903</c:v>
                </c:pt>
                <c:pt idx="13">
                  <c:v>3805.7471052296601</c:v>
                </c:pt>
                <c:pt idx="14">
                  <c:v>3876.0534507583302</c:v>
                </c:pt>
                <c:pt idx="15">
                  <c:v>3761.7775796114702</c:v>
                </c:pt>
                <c:pt idx="16">
                  <c:v>3822.8886301360099</c:v>
                </c:pt>
                <c:pt idx="17">
                  <c:v>4005.7404146198</c:v>
                </c:pt>
                <c:pt idx="18">
                  <c:v>4078.23428514444</c:v>
                </c:pt>
                <c:pt idx="19">
                  <c:v>4190.9598787517398</c:v>
                </c:pt>
                <c:pt idx="20">
                  <c:v>4203.5699863281998</c:v>
                </c:pt>
                <c:pt idx="21">
                  <c:v>4111.1913613910001</c:v>
                </c:pt>
                <c:pt idx="22">
                  <c:v>4120.13636548249</c:v>
                </c:pt>
                <c:pt idx="23">
                  <c:v>4086.2932159079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134.03260904916499</c:v>
                </c:pt>
                <c:pt idx="1">
                  <c:v>134.069361180714</c:v>
                </c:pt>
                <c:pt idx="2">
                  <c:v>134.24978080511099</c:v>
                </c:pt>
                <c:pt idx="3">
                  <c:v>134.28486152782</c:v>
                </c:pt>
                <c:pt idx="4">
                  <c:v>133.29422946330601</c:v>
                </c:pt>
                <c:pt idx="5">
                  <c:v>132.86490107010101</c:v>
                </c:pt>
                <c:pt idx="6">
                  <c:v>132.99520226286501</c:v>
                </c:pt>
                <c:pt idx="7">
                  <c:v>133.74861586153199</c:v>
                </c:pt>
                <c:pt idx="8">
                  <c:v>163.35563648350501</c:v>
                </c:pt>
                <c:pt idx="9">
                  <c:v>137.293508323482</c:v>
                </c:pt>
                <c:pt idx="10">
                  <c:v>134.228062941274</c:v>
                </c:pt>
                <c:pt idx="11">
                  <c:v>174.123952144448</c:v>
                </c:pt>
                <c:pt idx="12">
                  <c:v>206.19000797806899</c:v>
                </c:pt>
                <c:pt idx="13">
                  <c:v>197.59172801666</c:v>
                </c:pt>
                <c:pt idx="14">
                  <c:v>201.51583145980101</c:v>
                </c:pt>
                <c:pt idx="15">
                  <c:v>131.88596313211701</c:v>
                </c:pt>
                <c:pt idx="16">
                  <c:v>134.171264609633</c:v>
                </c:pt>
                <c:pt idx="17">
                  <c:v>133.81543933245501</c:v>
                </c:pt>
                <c:pt idx="18">
                  <c:v>133.57153994698101</c:v>
                </c:pt>
                <c:pt idx="19">
                  <c:v>134.21803984122801</c:v>
                </c:pt>
                <c:pt idx="20">
                  <c:v>134.16792255666601</c:v>
                </c:pt>
                <c:pt idx="21">
                  <c:v>132.98517967262799</c:v>
                </c:pt>
                <c:pt idx="22">
                  <c:v>133.79706173725299</c:v>
                </c:pt>
                <c:pt idx="23">
                  <c:v>133.81042740007501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313.772398866792</c:v>
                </c:pt>
                <c:pt idx="1">
                  <c:v>311.32636941457997</c:v>
                </c:pt>
                <c:pt idx="2">
                  <c:v>321.35126769003602</c:v>
                </c:pt>
                <c:pt idx="3">
                  <c:v>320.09276519980102</c:v>
                </c:pt>
                <c:pt idx="4">
                  <c:v>322.42596301041499</c:v>
                </c:pt>
                <c:pt idx="5">
                  <c:v>328.39065086171303</c:v>
                </c:pt>
                <c:pt idx="6">
                  <c:v>366.440880529038</c:v>
                </c:pt>
                <c:pt idx="7">
                  <c:v>387.002518913632</c:v>
                </c:pt>
                <c:pt idx="8">
                  <c:v>430.01807520210298</c:v>
                </c:pt>
                <c:pt idx="9">
                  <c:v>374.57007522007098</c:v>
                </c:pt>
                <c:pt idx="10">
                  <c:v>342.51485095589601</c:v>
                </c:pt>
                <c:pt idx="11">
                  <c:v>333.28470783477798</c:v>
                </c:pt>
                <c:pt idx="12">
                  <c:v>368.743913262121</c:v>
                </c:pt>
                <c:pt idx="13">
                  <c:v>515.81673440955603</c:v>
                </c:pt>
                <c:pt idx="14">
                  <c:v>462.250507190071</c:v>
                </c:pt>
                <c:pt idx="15">
                  <c:v>326.95886624618998</c:v>
                </c:pt>
                <c:pt idx="16">
                  <c:v>330.84403024261098</c:v>
                </c:pt>
                <c:pt idx="17">
                  <c:v>360.52958988938798</c:v>
                </c:pt>
                <c:pt idx="18">
                  <c:v>380.83048272051099</c:v>
                </c:pt>
                <c:pt idx="19">
                  <c:v>408.503913563455</c:v>
                </c:pt>
                <c:pt idx="20">
                  <c:v>383.13525291117298</c:v>
                </c:pt>
                <c:pt idx="21">
                  <c:v>353.96305419970503</c:v>
                </c:pt>
                <c:pt idx="22">
                  <c:v>315.37458112814801</c:v>
                </c:pt>
                <c:pt idx="23">
                  <c:v>313.83705778563501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106.11385890018801</c:v>
                </c:pt>
                <c:pt idx="1">
                  <c:v>121.741546930493</c:v>
                </c:pt>
                <c:pt idx="2">
                  <c:v>133.41775878540099</c:v>
                </c:pt>
                <c:pt idx="3">
                  <c:v>138.85676173037999</c:v>
                </c:pt>
                <c:pt idx="4">
                  <c:v>148.07872103824101</c:v>
                </c:pt>
                <c:pt idx="5">
                  <c:v>159.636587661025</c:v>
                </c:pt>
                <c:pt idx="6">
                  <c:v>170.14122718729001</c:v>
                </c:pt>
                <c:pt idx="7">
                  <c:v>172.88786417030801</c:v>
                </c:pt>
                <c:pt idx="8">
                  <c:v>153.52884235042799</c:v>
                </c:pt>
                <c:pt idx="9">
                  <c:v>141.53198554872799</c:v>
                </c:pt>
                <c:pt idx="10">
                  <c:v>134.13665619583</c:v>
                </c:pt>
                <c:pt idx="11">
                  <c:v>116.541524439288</c:v>
                </c:pt>
                <c:pt idx="12">
                  <c:v>100.324225859889</c:v>
                </c:pt>
                <c:pt idx="13">
                  <c:v>92.346280351069097</c:v>
                </c:pt>
                <c:pt idx="14">
                  <c:v>88.186877033983095</c:v>
                </c:pt>
                <c:pt idx="15">
                  <c:v>98.117989562335097</c:v>
                </c:pt>
                <c:pt idx="16">
                  <c:v>97.630114937972607</c:v>
                </c:pt>
                <c:pt idx="17">
                  <c:v>74.692902082954106</c:v>
                </c:pt>
                <c:pt idx="18">
                  <c:v>49.375434966562501</c:v>
                </c:pt>
                <c:pt idx="19">
                  <c:v>39.960704029812902</c:v>
                </c:pt>
                <c:pt idx="20">
                  <c:v>30.345417945017601</c:v>
                </c:pt>
                <c:pt idx="21">
                  <c:v>54.0908317052371</c:v>
                </c:pt>
                <c:pt idx="22">
                  <c:v>67.225878135034506</c:v>
                </c:pt>
                <c:pt idx="23">
                  <c:v>71.791505612371296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2.1763606373446902</c:v>
                </c:pt>
                <c:pt idx="7">
                  <c:v>21.916514298174999</c:v>
                </c:pt>
                <c:pt idx="8">
                  <c:v>124.456306819375</c:v>
                </c:pt>
                <c:pt idx="9">
                  <c:v>263.44395748826702</c:v>
                </c:pt>
                <c:pt idx="10">
                  <c:v>449.53005325970798</c:v>
                </c:pt>
                <c:pt idx="11">
                  <c:v>486.02479102861798</c:v>
                </c:pt>
                <c:pt idx="12">
                  <c:v>504.86739696532402</c:v>
                </c:pt>
                <c:pt idx="13">
                  <c:v>541.62966206412796</c:v>
                </c:pt>
                <c:pt idx="14">
                  <c:v>548.54328825004404</c:v>
                </c:pt>
                <c:pt idx="15">
                  <c:v>535.47284669475596</c:v>
                </c:pt>
                <c:pt idx="16">
                  <c:v>421.97594088231</c:v>
                </c:pt>
                <c:pt idx="17">
                  <c:v>204.24811519535101</c:v>
                </c:pt>
                <c:pt idx="18">
                  <c:v>33.4647915897826</c:v>
                </c:pt>
                <c:pt idx="19">
                  <c:v>2.2610842850746198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125.50026388836</c:v>
                </c:pt>
                <c:pt idx="1">
                  <c:v>124.304699922282</c:v>
                </c:pt>
                <c:pt idx="2">
                  <c:v>123.167389938612</c:v>
                </c:pt>
                <c:pt idx="3">
                  <c:v>123.071651415199</c:v>
                </c:pt>
                <c:pt idx="4">
                  <c:v>123.01478783143099</c:v>
                </c:pt>
                <c:pt idx="5">
                  <c:v>124.78421740815099</c:v>
                </c:pt>
                <c:pt idx="6">
                  <c:v>141.19568068018401</c:v>
                </c:pt>
                <c:pt idx="7">
                  <c:v>230.38756570222699</c:v>
                </c:pt>
                <c:pt idx="8">
                  <c:v>246.144110150714</c:v>
                </c:pt>
                <c:pt idx="9">
                  <c:v>241.56600449299799</c:v>
                </c:pt>
                <c:pt idx="10">
                  <c:v>332.72971014780899</c:v>
                </c:pt>
                <c:pt idx="11">
                  <c:v>224.188507955342</c:v>
                </c:pt>
                <c:pt idx="12">
                  <c:v>129.26919226335099</c:v>
                </c:pt>
                <c:pt idx="13">
                  <c:v>138.569130422813</c:v>
                </c:pt>
                <c:pt idx="14">
                  <c:v>132.4188249579</c:v>
                </c:pt>
                <c:pt idx="15">
                  <c:v>121.738182089821</c:v>
                </c:pt>
                <c:pt idx="16">
                  <c:v>163.24098577355599</c:v>
                </c:pt>
                <c:pt idx="17">
                  <c:v>242.73393686985801</c:v>
                </c:pt>
                <c:pt idx="18">
                  <c:v>172.13921213530301</c:v>
                </c:pt>
                <c:pt idx="19">
                  <c:v>183.98871325620399</c:v>
                </c:pt>
                <c:pt idx="20">
                  <c:v>198.871303554523</c:v>
                </c:pt>
                <c:pt idx="21">
                  <c:v>221.11490264424501</c:v>
                </c:pt>
                <c:pt idx="22">
                  <c:v>206.51225540093901</c:v>
                </c:pt>
                <c:pt idx="23">
                  <c:v>170.49168179756899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205.71596811606901</c:v>
                </c:pt>
                <c:pt idx="7">
                  <c:v>687.69190187976506</c:v>
                </c:pt>
                <c:pt idx="8">
                  <c:v>837.01058354163797</c:v>
                </c:pt>
                <c:pt idx="9">
                  <c:v>506.30337994175397</c:v>
                </c:pt>
                <c:pt idx="10">
                  <c:v>12.5709244018785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217.829096629985</c:v>
                </c:pt>
                <c:pt idx="18">
                  <c:v>402.80769739544098</c:v>
                </c:pt>
                <c:pt idx="19">
                  <c:v>598.89548494418602</c:v>
                </c:pt>
                <c:pt idx="20">
                  <c:v>543.89889447543999</c:v>
                </c:pt>
                <c:pt idx="21">
                  <c:v>22.912300674755901</c:v>
                </c:pt>
                <c:pt idx="22">
                  <c:v>0.38551263630789401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60128"/>
        <c:axId val="170582400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-1778.8044755374599</c:v>
                </c:pt>
                <c:pt idx="1">
                  <c:v>-1137.6919833372499</c:v>
                </c:pt>
                <c:pt idx="2">
                  <c:v>-1261.0054627754701</c:v>
                </c:pt>
                <c:pt idx="3">
                  <c:v>-1348.50319479616</c:v>
                </c:pt>
                <c:pt idx="4">
                  <c:v>-1216.01727621393</c:v>
                </c:pt>
                <c:pt idx="5">
                  <c:v>-1700.12218024716</c:v>
                </c:pt>
                <c:pt idx="6">
                  <c:v>-1143.1745255418</c:v>
                </c:pt>
                <c:pt idx="7">
                  <c:v>-1344.3906017223901</c:v>
                </c:pt>
                <c:pt idx="8">
                  <c:v>-1458.4322726653299</c:v>
                </c:pt>
                <c:pt idx="9">
                  <c:v>-899.80319913457799</c:v>
                </c:pt>
                <c:pt idx="10">
                  <c:v>-569.64706651151698</c:v>
                </c:pt>
                <c:pt idx="11">
                  <c:v>-381.32224218841498</c:v>
                </c:pt>
                <c:pt idx="12">
                  <c:v>-366.42430957434698</c:v>
                </c:pt>
                <c:pt idx="13">
                  <c:v>-191.07498583541701</c:v>
                </c:pt>
                <c:pt idx="14">
                  <c:v>-388.53744766392498</c:v>
                </c:pt>
                <c:pt idx="15">
                  <c:v>-6.8565532467676196</c:v>
                </c:pt>
                <c:pt idx="16">
                  <c:v>-176.216089769582</c:v>
                </c:pt>
                <c:pt idx="17">
                  <c:v>-597.76275404331795</c:v>
                </c:pt>
                <c:pt idx="18">
                  <c:v>-776.58917516679605</c:v>
                </c:pt>
                <c:pt idx="19">
                  <c:v>-699.25049984750603</c:v>
                </c:pt>
                <c:pt idx="20">
                  <c:v>-683.78809667406199</c:v>
                </c:pt>
                <c:pt idx="21">
                  <c:v>-370.87602571119402</c:v>
                </c:pt>
                <c:pt idx="22">
                  <c:v>-606.83536943083902</c:v>
                </c:pt>
                <c:pt idx="23">
                  <c:v>-922.13950793206197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-309.264686868029</c:v>
                </c:pt>
                <c:pt idx="1">
                  <c:v>-1010.15272078265</c:v>
                </c:pt>
                <c:pt idx="2">
                  <c:v>-1054.42739515478</c:v>
                </c:pt>
                <c:pt idx="3">
                  <c:v>-1046.32649328292</c:v>
                </c:pt>
                <c:pt idx="4">
                  <c:v>-936.80140580292198</c:v>
                </c:pt>
                <c:pt idx="5">
                  <c:v>-18.758319870016699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-110.856214326068</c:v>
                </c:pt>
                <c:pt idx="16">
                  <c:v>-9.2524259491919398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-61.722006665128198</c:v>
                </c:pt>
                <c:pt idx="22">
                  <c:v>-254.08753155666801</c:v>
                </c:pt>
                <c:pt idx="23">
                  <c:v>-315.66013474362097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85472"/>
        <c:axId val="170583936"/>
      </c:areaChart>
      <c:catAx>
        <c:axId val="170560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582400"/>
        <c:crosses val="autoZero"/>
        <c:auto val="1"/>
        <c:lblAlgn val="ctr"/>
        <c:lblOffset val="100"/>
        <c:noMultiLvlLbl val="0"/>
      </c:catAx>
      <c:valAx>
        <c:axId val="170582400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60128"/>
        <c:crosses val="autoZero"/>
        <c:crossBetween val="midCat"/>
        <c:majorUnit val="2000"/>
      </c:valAx>
      <c:valAx>
        <c:axId val="17058393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585472"/>
        <c:crosses val="max"/>
        <c:crossBetween val="midCat"/>
      </c:valAx>
      <c:catAx>
        <c:axId val="17058547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58393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2546.2038655765</c:v>
                </c:pt>
                <c:pt idx="1">
                  <c:v>2550.3892729771901</c:v>
                </c:pt>
                <c:pt idx="2">
                  <c:v>2549.97923159628</c:v>
                </c:pt>
                <c:pt idx="3">
                  <c:v>2550.5926211422102</c:v>
                </c:pt>
                <c:pt idx="4">
                  <c:v>2551.8327275352499</c:v>
                </c:pt>
                <c:pt idx="5">
                  <c:v>2555.7364507257598</c:v>
                </c:pt>
                <c:pt idx="6">
                  <c:v>2556.1164883840102</c:v>
                </c:pt>
                <c:pt idx="7">
                  <c:v>2554.3813266714001</c:v>
                </c:pt>
                <c:pt idx="8">
                  <c:v>2542.9552107773402</c:v>
                </c:pt>
                <c:pt idx="9">
                  <c:v>2536.1312215583898</c:v>
                </c:pt>
                <c:pt idx="10">
                  <c:v>2527.87208750628</c:v>
                </c:pt>
                <c:pt idx="11">
                  <c:v>2526.2419286494201</c:v>
                </c:pt>
                <c:pt idx="12">
                  <c:v>2523.5483325457299</c:v>
                </c:pt>
                <c:pt idx="13">
                  <c:v>2519.8996552406402</c:v>
                </c:pt>
                <c:pt idx="14">
                  <c:v>2523.2616307592498</c:v>
                </c:pt>
                <c:pt idx="15">
                  <c:v>2523.0232897811302</c:v>
                </c:pt>
                <c:pt idx="16">
                  <c:v>2519.4579376116599</c:v>
                </c:pt>
                <c:pt idx="17">
                  <c:v>2518.1161489973001</c:v>
                </c:pt>
                <c:pt idx="18">
                  <c:v>2519.58963169444</c:v>
                </c:pt>
                <c:pt idx="19">
                  <c:v>2517.15604208079</c:v>
                </c:pt>
                <c:pt idx="20">
                  <c:v>2518.5828609114401</c:v>
                </c:pt>
                <c:pt idx="21">
                  <c:v>2521.6564743263598</c:v>
                </c:pt>
                <c:pt idx="22">
                  <c:v>2520.6280543090802</c:v>
                </c:pt>
                <c:pt idx="23">
                  <c:v>2519.83298617945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3027.9857779047502</c:v>
                </c:pt>
                <c:pt idx="1">
                  <c:v>3007.0456842968902</c:v>
                </c:pt>
                <c:pt idx="2">
                  <c:v>3020.04992610407</c:v>
                </c:pt>
                <c:pt idx="3">
                  <c:v>2911.80738039485</c:v>
                </c:pt>
                <c:pt idx="4">
                  <c:v>2896.9961479775402</c:v>
                </c:pt>
                <c:pt idx="5">
                  <c:v>2857.0213862890801</c:v>
                </c:pt>
                <c:pt idx="6">
                  <c:v>2922.8129204054499</c:v>
                </c:pt>
                <c:pt idx="7">
                  <c:v>3058.5910826658401</c:v>
                </c:pt>
                <c:pt idx="8">
                  <c:v>3128.4467487834199</c:v>
                </c:pt>
                <c:pt idx="9">
                  <c:v>3073.2137254765298</c:v>
                </c:pt>
                <c:pt idx="10">
                  <c:v>3109.0059990416798</c:v>
                </c:pt>
                <c:pt idx="11">
                  <c:v>3148.5502342536101</c:v>
                </c:pt>
                <c:pt idx="12">
                  <c:v>3068.1559950260098</c:v>
                </c:pt>
                <c:pt idx="13">
                  <c:v>3159.2122025485701</c:v>
                </c:pt>
                <c:pt idx="14">
                  <c:v>3115.0176051164799</c:v>
                </c:pt>
                <c:pt idx="15">
                  <c:v>3210.6610422471999</c:v>
                </c:pt>
                <c:pt idx="16">
                  <c:v>3167.18811118746</c:v>
                </c:pt>
                <c:pt idx="17">
                  <c:v>3141.36702957734</c:v>
                </c:pt>
                <c:pt idx="18">
                  <c:v>3214.3616071026099</c:v>
                </c:pt>
                <c:pt idx="19">
                  <c:v>3399.83121322121</c:v>
                </c:pt>
                <c:pt idx="20">
                  <c:v>3596.3849307932001</c:v>
                </c:pt>
                <c:pt idx="21">
                  <c:v>3762.9742695099098</c:v>
                </c:pt>
                <c:pt idx="22">
                  <c:v>3919.5517821266699</c:v>
                </c:pt>
                <c:pt idx="23">
                  <c:v>3890.3203972260399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452.51208944244098</c:v>
                </c:pt>
                <c:pt idx="1">
                  <c:v>254.80204186606801</c:v>
                </c:pt>
                <c:pt idx="2">
                  <c:v>253.117505674846</c:v>
                </c:pt>
                <c:pt idx="3">
                  <c:v>255.991423997086</c:v>
                </c:pt>
                <c:pt idx="4">
                  <c:v>255.64347719705501</c:v>
                </c:pt>
                <c:pt idx="5">
                  <c:v>250.26031207404401</c:v>
                </c:pt>
                <c:pt idx="6">
                  <c:v>260.44784219035802</c:v>
                </c:pt>
                <c:pt idx="7">
                  <c:v>261.32942430620102</c:v>
                </c:pt>
                <c:pt idx="8">
                  <c:v>261.84298163502098</c:v>
                </c:pt>
                <c:pt idx="9">
                  <c:v>261.34447864857498</c:v>
                </c:pt>
                <c:pt idx="10">
                  <c:v>261.63889878449697</c:v>
                </c:pt>
                <c:pt idx="11">
                  <c:v>261.78276069197602</c:v>
                </c:pt>
                <c:pt idx="12">
                  <c:v>260.74560691321301</c:v>
                </c:pt>
                <c:pt idx="13">
                  <c:v>262.61583034394801</c:v>
                </c:pt>
                <c:pt idx="14">
                  <c:v>264.30538813776002</c:v>
                </c:pt>
                <c:pt idx="15">
                  <c:v>274.87265356229801</c:v>
                </c:pt>
                <c:pt idx="16">
                  <c:v>260.45955526409398</c:v>
                </c:pt>
                <c:pt idx="17">
                  <c:v>255.84923502120699</c:v>
                </c:pt>
                <c:pt idx="18">
                  <c:v>251.80767859469501</c:v>
                </c:pt>
                <c:pt idx="19">
                  <c:v>251.39281708319001</c:v>
                </c:pt>
                <c:pt idx="20">
                  <c:v>250.82405454308301</c:v>
                </c:pt>
                <c:pt idx="21">
                  <c:v>253.199472941919</c:v>
                </c:pt>
                <c:pt idx="22">
                  <c:v>285.53359371206898</c:v>
                </c:pt>
                <c:pt idx="23">
                  <c:v>257.62243480046698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365.01410737042397</c:v>
                </c:pt>
                <c:pt idx="1">
                  <c:v>365.585700471721</c:v>
                </c:pt>
                <c:pt idx="2">
                  <c:v>363.66270023589198</c:v>
                </c:pt>
                <c:pt idx="3">
                  <c:v>362.84865452141503</c:v>
                </c:pt>
                <c:pt idx="4">
                  <c:v>358.00683907865903</c:v>
                </c:pt>
                <c:pt idx="5">
                  <c:v>361.193056906398</c:v>
                </c:pt>
                <c:pt idx="6">
                  <c:v>386.95110201029502</c:v>
                </c:pt>
                <c:pt idx="7">
                  <c:v>397.29487131622602</c:v>
                </c:pt>
                <c:pt idx="8">
                  <c:v>407.257604442</c:v>
                </c:pt>
                <c:pt idx="9">
                  <c:v>399.25264724300098</c:v>
                </c:pt>
                <c:pt idx="10">
                  <c:v>374.96438449561401</c:v>
                </c:pt>
                <c:pt idx="11">
                  <c:v>372.41722986604202</c:v>
                </c:pt>
                <c:pt idx="12">
                  <c:v>373.64563436024901</c:v>
                </c:pt>
                <c:pt idx="13">
                  <c:v>379.24363970701398</c:v>
                </c:pt>
                <c:pt idx="14">
                  <c:v>369.64894027731498</c:v>
                </c:pt>
                <c:pt idx="15">
                  <c:v>384.422356753028</c:v>
                </c:pt>
                <c:pt idx="16">
                  <c:v>379.51358966057001</c:v>
                </c:pt>
                <c:pt idx="17">
                  <c:v>371.38531992237398</c:v>
                </c:pt>
                <c:pt idx="18">
                  <c:v>382.67010194980401</c:v>
                </c:pt>
                <c:pt idx="19">
                  <c:v>399.00099526607403</c:v>
                </c:pt>
                <c:pt idx="20">
                  <c:v>418.864443436969</c:v>
                </c:pt>
                <c:pt idx="21">
                  <c:v>387.19250895841299</c:v>
                </c:pt>
                <c:pt idx="22">
                  <c:v>369.04552332055101</c:v>
                </c:pt>
                <c:pt idx="23">
                  <c:v>363.96957860557399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6.38714937364478</c:v>
                </c:pt>
                <c:pt idx="1">
                  <c:v>7.5180792459966801</c:v>
                </c:pt>
                <c:pt idx="2">
                  <c:v>8.8979546759268793</c:v>
                </c:pt>
                <c:pt idx="3">
                  <c:v>10.4078824887727</c:v>
                </c:pt>
                <c:pt idx="4">
                  <c:v>8.9484439157122697</c:v>
                </c:pt>
                <c:pt idx="5">
                  <c:v>9.7977024623838105</c:v>
                </c:pt>
                <c:pt idx="6">
                  <c:v>8.7183717374123493</c:v>
                </c:pt>
                <c:pt idx="7">
                  <c:v>5.7336899421392102</c:v>
                </c:pt>
                <c:pt idx="8">
                  <c:v>3.23327027768685</c:v>
                </c:pt>
                <c:pt idx="9">
                  <c:v>2.64814295704012</c:v>
                </c:pt>
                <c:pt idx="10">
                  <c:v>2.8794449099041102</c:v>
                </c:pt>
                <c:pt idx="11">
                  <c:v>3.7403959434062002</c:v>
                </c:pt>
                <c:pt idx="12">
                  <c:v>5.7108838697013802</c:v>
                </c:pt>
                <c:pt idx="13">
                  <c:v>8.9192261005924003</c:v>
                </c:pt>
                <c:pt idx="14">
                  <c:v>15.564032952794101</c:v>
                </c:pt>
                <c:pt idx="15">
                  <c:v>14.577384624472201</c:v>
                </c:pt>
                <c:pt idx="16">
                  <c:v>10.803363456197401</c:v>
                </c:pt>
                <c:pt idx="17">
                  <c:v>7.2050735779883199</c:v>
                </c:pt>
                <c:pt idx="18">
                  <c:v>4.7457394167519897</c:v>
                </c:pt>
                <c:pt idx="19">
                  <c:v>5.0406647986159898</c:v>
                </c:pt>
                <c:pt idx="20">
                  <c:v>4.4376305956134603</c:v>
                </c:pt>
                <c:pt idx="21">
                  <c:v>4.8507215472221903</c:v>
                </c:pt>
                <c:pt idx="22">
                  <c:v>7.6178180912533904</c:v>
                </c:pt>
                <c:pt idx="23">
                  <c:v>9.1897712299234904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11.599271753496</c:v>
                </c:pt>
                <c:pt idx="5">
                  <c:v>33.032980660069697</c:v>
                </c:pt>
                <c:pt idx="6">
                  <c:v>130.79314118359201</c:v>
                </c:pt>
                <c:pt idx="7">
                  <c:v>342.88861086652003</c:v>
                </c:pt>
                <c:pt idx="8">
                  <c:v>644.58053872166897</c:v>
                </c:pt>
                <c:pt idx="9">
                  <c:v>932.37164453574496</c:v>
                </c:pt>
                <c:pt idx="10">
                  <c:v>1142.32022942045</c:v>
                </c:pt>
                <c:pt idx="11">
                  <c:v>1220.10543162011</c:v>
                </c:pt>
                <c:pt idx="12">
                  <c:v>1225.5816802888401</c:v>
                </c:pt>
                <c:pt idx="13">
                  <c:v>1148.9868254227299</c:v>
                </c:pt>
                <c:pt idx="14">
                  <c:v>1083.4892069907701</c:v>
                </c:pt>
                <c:pt idx="15">
                  <c:v>939.78363179539599</c:v>
                </c:pt>
                <c:pt idx="16">
                  <c:v>760.56869925702495</c:v>
                </c:pt>
                <c:pt idx="17">
                  <c:v>571.42795422919198</c:v>
                </c:pt>
                <c:pt idx="18">
                  <c:v>302.05801039211002</c:v>
                </c:pt>
                <c:pt idx="19">
                  <c:v>106.378085194329</c:v>
                </c:pt>
                <c:pt idx="20">
                  <c:v>32.097589290953998</c:v>
                </c:pt>
                <c:pt idx="21">
                  <c:v>12.064615747642801</c:v>
                </c:pt>
                <c:pt idx="22">
                  <c:v>1.39203465042236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280.96069171256801</c:v>
                </c:pt>
                <c:pt idx="1">
                  <c:v>181.71701611121401</c:v>
                </c:pt>
                <c:pt idx="2">
                  <c:v>182.21467349915699</c:v>
                </c:pt>
                <c:pt idx="3">
                  <c:v>184.279628208557</c:v>
                </c:pt>
                <c:pt idx="4">
                  <c:v>182.15720749578699</c:v>
                </c:pt>
                <c:pt idx="5">
                  <c:v>186.45881471291301</c:v>
                </c:pt>
                <c:pt idx="6">
                  <c:v>194.81735498876299</c:v>
                </c:pt>
                <c:pt idx="7">
                  <c:v>198.322901564462</c:v>
                </c:pt>
                <c:pt idx="8">
                  <c:v>198.27720058631701</c:v>
                </c:pt>
                <c:pt idx="9">
                  <c:v>159.10505770142601</c:v>
                </c:pt>
                <c:pt idx="10">
                  <c:v>156.32777403974501</c:v>
                </c:pt>
                <c:pt idx="11">
                  <c:v>168.70251825306801</c:v>
                </c:pt>
                <c:pt idx="12">
                  <c:v>170.609698700195</c:v>
                </c:pt>
                <c:pt idx="13">
                  <c:v>164.76919879467599</c:v>
                </c:pt>
                <c:pt idx="14">
                  <c:v>231.05658351615699</c:v>
                </c:pt>
                <c:pt idx="15">
                  <c:v>240.86000741039001</c:v>
                </c:pt>
                <c:pt idx="16">
                  <c:v>222.556114632115</c:v>
                </c:pt>
                <c:pt idx="17">
                  <c:v>194.834813819933</c:v>
                </c:pt>
                <c:pt idx="18">
                  <c:v>236.26486907694999</c:v>
                </c:pt>
                <c:pt idx="19">
                  <c:v>269.06850944061</c:v>
                </c:pt>
                <c:pt idx="20">
                  <c:v>309.18091991264498</c:v>
                </c:pt>
                <c:pt idx="21">
                  <c:v>342.922256616222</c:v>
                </c:pt>
                <c:pt idx="22">
                  <c:v>345.52820902427698</c:v>
                </c:pt>
                <c:pt idx="23">
                  <c:v>276.86881789565598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67.282586458840399</c:v>
                </c:pt>
                <c:pt idx="8">
                  <c:v>4.9984289833562903</c:v>
                </c:pt>
                <c:pt idx="9">
                  <c:v>0</c:v>
                </c:pt>
                <c:pt idx="10">
                  <c:v>0</c:v>
                </c:pt>
                <c:pt idx="11">
                  <c:v>134.15024499191199</c:v>
                </c:pt>
                <c:pt idx="12">
                  <c:v>87.228055007545706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07808"/>
        <c:axId val="170409344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-1274.54438145324</c:v>
                </c:pt>
                <c:pt idx="1">
                  <c:v>-1064.8265621938799</c:v>
                </c:pt>
                <c:pt idx="2">
                  <c:v>-1071.13220347371</c:v>
                </c:pt>
                <c:pt idx="3">
                  <c:v>-1066.3933722116799</c:v>
                </c:pt>
                <c:pt idx="4">
                  <c:v>-1121.30488917098</c:v>
                </c:pt>
                <c:pt idx="5">
                  <c:v>-1255.9458319748901</c:v>
                </c:pt>
                <c:pt idx="6">
                  <c:v>-1227.1942715988801</c:v>
                </c:pt>
                <c:pt idx="7">
                  <c:v>-1254.1061154003701</c:v>
                </c:pt>
                <c:pt idx="8">
                  <c:v>-1096.88503295684</c:v>
                </c:pt>
                <c:pt idx="9">
                  <c:v>-877.85167581492897</c:v>
                </c:pt>
                <c:pt idx="10">
                  <c:v>-760.01930888762899</c:v>
                </c:pt>
                <c:pt idx="11">
                  <c:v>-850.816100439308</c:v>
                </c:pt>
                <c:pt idx="12">
                  <c:v>-855.731513148717</c:v>
                </c:pt>
                <c:pt idx="13">
                  <c:v>-631.28727713493902</c:v>
                </c:pt>
                <c:pt idx="14">
                  <c:v>-652.15689912526602</c:v>
                </c:pt>
                <c:pt idx="15">
                  <c:v>-301.66738181643501</c:v>
                </c:pt>
                <c:pt idx="16">
                  <c:v>-607.80291242302701</c:v>
                </c:pt>
                <c:pt idx="17">
                  <c:v>-717.06346556699702</c:v>
                </c:pt>
                <c:pt idx="18">
                  <c:v>-598.05648214484597</c:v>
                </c:pt>
                <c:pt idx="19">
                  <c:v>-664.18403045749301</c:v>
                </c:pt>
                <c:pt idx="20">
                  <c:v>-921.93983731225705</c:v>
                </c:pt>
                <c:pt idx="21">
                  <c:v>-1024.07086439869</c:v>
                </c:pt>
                <c:pt idx="22">
                  <c:v>-1219.81064677414</c:v>
                </c:pt>
                <c:pt idx="23">
                  <c:v>-1475.9802837438001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-5.0221343028627201</c:v>
                </c:pt>
                <c:pt idx="1">
                  <c:v>-4.9717112585040697</c:v>
                </c:pt>
                <c:pt idx="2">
                  <c:v>-5.0439842964988397</c:v>
                </c:pt>
                <c:pt idx="3">
                  <c:v>-5.0557496764545196</c:v>
                </c:pt>
                <c:pt idx="4">
                  <c:v>-5.0221343108772496</c:v>
                </c:pt>
                <c:pt idx="5">
                  <c:v>-5.1078534870884003</c:v>
                </c:pt>
                <c:pt idx="6">
                  <c:v>-5.0507073696143001</c:v>
                </c:pt>
                <c:pt idx="7">
                  <c:v>-4.7666576126352096</c:v>
                </c:pt>
                <c:pt idx="8">
                  <c:v>-4.6288346738773303</c:v>
                </c:pt>
                <c:pt idx="9">
                  <c:v>-7.8996087066651399E-2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-252.797574607591</c:v>
                </c:pt>
                <c:pt idx="14">
                  <c:v>-292.02502082157201</c:v>
                </c:pt>
                <c:pt idx="15">
                  <c:v>-619.695755441291</c:v>
                </c:pt>
                <c:pt idx="16">
                  <c:v>-135.648052219085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16768"/>
        <c:axId val="170415232"/>
      </c:areaChart>
      <c:catAx>
        <c:axId val="1704078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409344"/>
        <c:crosses val="autoZero"/>
        <c:auto val="1"/>
        <c:lblAlgn val="ctr"/>
        <c:lblOffset val="100"/>
        <c:noMultiLvlLbl val="0"/>
      </c:catAx>
      <c:valAx>
        <c:axId val="170409344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407808"/>
        <c:crosses val="autoZero"/>
        <c:crossBetween val="midCat"/>
        <c:majorUnit val="2000"/>
      </c:valAx>
      <c:valAx>
        <c:axId val="17041523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416768"/>
        <c:crosses val="max"/>
        <c:crossBetween val="midCat"/>
      </c:valAx>
      <c:catAx>
        <c:axId val="17041676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41523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3001.4857832746202</c:v>
                </c:pt>
                <c:pt idx="1">
                  <c:v>3015.5522956431801</c:v>
                </c:pt>
                <c:pt idx="2">
                  <c:v>3020.43556586044</c:v>
                </c:pt>
                <c:pt idx="3">
                  <c:v>3024.10219531556</c:v>
                </c:pt>
                <c:pt idx="4">
                  <c:v>3025.33217821265</c:v>
                </c:pt>
                <c:pt idx="5">
                  <c:v>3024.1872081930801</c:v>
                </c:pt>
                <c:pt idx="6">
                  <c:v>3022.6872210115998</c:v>
                </c:pt>
                <c:pt idx="7">
                  <c:v>3022.0238902635301</c:v>
                </c:pt>
                <c:pt idx="8">
                  <c:v>3023.5105312411001</c:v>
                </c:pt>
                <c:pt idx="9">
                  <c:v>3022.88721875993</c:v>
                </c:pt>
                <c:pt idx="10">
                  <c:v>3021.5955544283702</c:v>
                </c:pt>
                <c:pt idx="11">
                  <c:v>3019.6105995623402</c:v>
                </c:pt>
                <c:pt idx="12">
                  <c:v>3017.1372753573601</c:v>
                </c:pt>
                <c:pt idx="13">
                  <c:v>3014.3873144556801</c:v>
                </c:pt>
                <c:pt idx="14">
                  <c:v>3012.0190061582198</c:v>
                </c:pt>
                <c:pt idx="15">
                  <c:v>3013.37564778558</c:v>
                </c:pt>
                <c:pt idx="16">
                  <c:v>3015.1223118773601</c:v>
                </c:pt>
                <c:pt idx="17">
                  <c:v>3012.2056739784998</c:v>
                </c:pt>
                <c:pt idx="18">
                  <c:v>3010.8173554616801</c:v>
                </c:pt>
                <c:pt idx="19">
                  <c:v>3010.8223602881499</c:v>
                </c:pt>
                <c:pt idx="20">
                  <c:v>3017.0839230934398</c:v>
                </c:pt>
                <c:pt idx="21">
                  <c:v>3022.5188716699699</c:v>
                </c:pt>
                <c:pt idx="22">
                  <c:v>3021.6922370963898</c:v>
                </c:pt>
                <c:pt idx="23">
                  <c:v>3022.41554845172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2481.6047950812499</c:v>
                </c:pt>
                <c:pt idx="1">
                  <c:v>2456.1671843385502</c:v>
                </c:pt>
                <c:pt idx="2">
                  <c:v>2426.5028431605501</c:v>
                </c:pt>
                <c:pt idx="3">
                  <c:v>2427.0785441473299</c:v>
                </c:pt>
                <c:pt idx="4">
                  <c:v>2437.0066975092</c:v>
                </c:pt>
                <c:pt idx="5">
                  <c:v>2415.7874492751598</c:v>
                </c:pt>
                <c:pt idx="6">
                  <c:v>2457.08344757339</c:v>
                </c:pt>
                <c:pt idx="7">
                  <c:v>2488.49934419493</c:v>
                </c:pt>
                <c:pt idx="8">
                  <c:v>2505.0863844210799</c:v>
                </c:pt>
                <c:pt idx="9">
                  <c:v>2480.2045977477801</c:v>
                </c:pt>
                <c:pt idx="10">
                  <c:v>2462.8644358793199</c:v>
                </c:pt>
                <c:pt idx="11">
                  <c:v>2429.7843029226801</c:v>
                </c:pt>
                <c:pt idx="12">
                  <c:v>2461.8290389262702</c:v>
                </c:pt>
                <c:pt idx="13">
                  <c:v>2467.9359353033001</c:v>
                </c:pt>
                <c:pt idx="14">
                  <c:v>2530.8140448142399</c:v>
                </c:pt>
                <c:pt idx="15">
                  <c:v>2580.5708578654098</c:v>
                </c:pt>
                <c:pt idx="16">
                  <c:v>2619.81412955925</c:v>
                </c:pt>
                <c:pt idx="17">
                  <c:v>2632.3892147599399</c:v>
                </c:pt>
                <c:pt idx="18">
                  <c:v>2644.2544318425898</c:v>
                </c:pt>
                <c:pt idx="19">
                  <c:v>2708.5537491905102</c:v>
                </c:pt>
                <c:pt idx="20">
                  <c:v>2775.6336131428902</c:v>
                </c:pt>
                <c:pt idx="21">
                  <c:v>2763.6365826659899</c:v>
                </c:pt>
                <c:pt idx="22">
                  <c:v>2729.57349451136</c:v>
                </c:pt>
                <c:pt idx="23">
                  <c:v>2581.1427170257798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248.73818387532</c:v>
                </c:pt>
                <c:pt idx="1">
                  <c:v>247.57054865021999</c:v>
                </c:pt>
                <c:pt idx="2">
                  <c:v>248.209569592484</c:v>
                </c:pt>
                <c:pt idx="3">
                  <c:v>250.11659712098799</c:v>
                </c:pt>
                <c:pt idx="4">
                  <c:v>249.30025553378999</c:v>
                </c:pt>
                <c:pt idx="5">
                  <c:v>247.64582627768701</c:v>
                </c:pt>
                <c:pt idx="6">
                  <c:v>256.96349187197899</c:v>
                </c:pt>
                <c:pt idx="7">
                  <c:v>262.79497933014397</c:v>
                </c:pt>
                <c:pt idx="8">
                  <c:v>262.08235369300797</c:v>
                </c:pt>
                <c:pt idx="9">
                  <c:v>258.16793008264898</c:v>
                </c:pt>
                <c:pt idx="10">
                  <c:v>253.65296042717699</c:v>
                </c:pt>
                <c:pt idx="11">
                  <c:v>232.33608241675299</c:v>
                </c:pt>
                <c:pt idx="12">
                  <c:v>230.094487513253</c:v>
                </c:pt>
                <c:pt idx="13">
                  <c:v>260.02644409741799</c:v>
                </c:pt>
                <c:pt idx="14">
                  <c:v>265.31091577996199</c:v>
                </c:pt>
                <c:pt idx="15">
                  <c:v>264.96965948237698</c:v>
                </c:pt>
                <c:pt idx="16">
                  <c:v>268.23000499135497</c:v>
                </c:pt>
                <c:pt idx="17">
                  <c:v>264.37915026707299</c:v>
                </c:pt>
                <c:pt idx="18">
                  <c:v>262.28309233123002</c:v>
                </c:pt>
                <c:pt idx="19">
                  <c:v>259.85247059394197</c:v>
                </c:pt>
                <c:pt idx="20">
                  <c:v>259.31716432547199</c:v>
                </c:pt>
                <c:pt idx="21">
                  <c:v>256.612198234076</c:v>
                </c:pt>
                <c:pt idx="22">
                  <c:v>248.20287811735699</c:v>
                </c:pt>
                <c:pt idx="23">
                  <c:v>241.173645199915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342.39916373687998</c:v>
                </c:pt>
                <c:pt idx="1">
                  <c:v>342.39750830104902</c:v>
                </c:pt>
                <c:pt idx="2">
                  <c:v>342.884501108655</c:v>
                </c:pt>
                <c:pt idx="3">
                  <c:v>341.22737735418599</c:v>
                </c:pt>
                <c:pt idx="4">
                  <c:v>342.127996682841</c:v>
                </c:pt>
                <c:pt idx="5">
                  <c:v>342.31705113718101</c:v>
                </c:pt>
                <c:pt idx="6">
                  <c:v>367.89403535530801</c:v>
                </c:pt>
                <c:pt idx="7">
                  <c:v>367.86777176466097</c:v>
                </c:pt>
                <c:pt idx="8">
                  <c:v>366.81359177974201</c:v>
                </c:pt>
                <c:pt idx="9">
                  <c:v>364.13464999243701</c:v>
                </c:pt>
                <c:pt idx="10">
                  <c:v>352.60527934811199</c:v>
                </c:pt>
                <c:pt idx="11">
                  <c:v>351.85607982392298</c:v>
                </c:pt>
                <c:pt idx="12">
                  <c:v>356.99941783447201</c:v>
                </c:pt>
                <c:pt idx="13">
                  <c:v>357.72934702954501</c:v>
                </c:pt>
                <c:pt idx="14">
                  <c:v>366.30844015428301</c:v>
                </c:pt>
                <c:pt idx="15">
                  <c:v>374.61536686154602</c:v>
                </c:pt>
                <c:pt idx="16">
                  <c:v>364.61684714897899</c:v>
                </c:pt>
                <c:pt idx="17">
                  <c:v>371.67176510492601</c:v>
                </c:pt>
                <c:pt idx="18">
                  <c:v>387.58598087845598</c:v>
                </c:pt>
                <c:pt idx="19">
                  <c:v>397.766024326403</c:v>
                </c:pt>
                <c:pt idx="20">
                  <c:v>400.23117530299999</c:v>
                </c:pt>
                <c:pt idx="21">
                  <c:v>376.08502928470398</c:v>
                </c:pt>
                <c:pt idx="22">
                  <c:v>356.64438490087002</c:v>
                </c:pt>
                <c:pt idx="23">
                  <c:v>350.952283683627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134.85760967658601</c:v>
                </c:pt>
                <c:pt idx="1">
                  <c:v>129.23066317013101</c:v>
                </c:pt>
                <c:pt idx="2">
                  <c:v>131.478443968101</c:v>
                </c:pt>
                <c:pt idx="3">
                  <c:v>112.662313437709</c:v>
                </c:pt>
                <c:pt idx="4">
                  <c:v>123.324102505235</c:v>
                </c:pt>
                <c:pt idx="5">
                  <c:v>116.63866940235999</c:v>
                </c:pt>
                <c:pt idx="6">
                  <c:v>111.089237427694</c:v>
                </c:pt>
                <c:pt idx="7">
                  <c:v>91.307088276189106</c:v>
                </c:pt>
                <c:pt idx="8">
                  <c:v>79.130237012737297</c:v>
                </c:pt>
                <c:pt idx="9">
                  <c:v>93.302501677985504</c:v>
                </c:pt>
                <c:pt idx="10">
                  <c:v>96.329001387552907</c:v>
                </c:pt>
                <c:pt idx="11">
                  <c:v>81.517543316287401</c:v>
                </c:pt>
                <c:pt idx="12">
                  <c:v>78.250531236237407</c:v>
                </c:pt>
                <c:pt idx="13">
                  <c:v>66.582545902016506</c:v>
                </c:pt>
                <c:pt idx="14">
                  <c:v>54.817823503419099</c:v>
                </c:pt>
                <c:pt idx="15">
                  <c:v>57.0446992995101</c:v>
                </c:pt>
                <c:pt idx="16">
                  <c:v>51.229864131316099</c:v>
                </c:pt>
                <c:pt idx="17">
                  <c:v>43.769458004165202</c:v>
                </c:pt>
                <c:pt idx="18">
                  <c:v>30.9990721523118</c:v>
                </c:pt>
                <c:pt idx="19">
                  <c:v>32.714023742368397</c:v>
                </c:pt>
                <c:pt idx="20">
                  <c:v>53.396897416012301</c:v>
                </c:pt>
                <c:pt idx="21">
                  <c:v>65.783258821251096</c:v>
                </c:pt>
                <c:pt idx="22">
                  <c:v>84.460840393752804</c:v>
                </c:pt>
                <c:pt idx="23">
                  <c:v>81.0600504683308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1.5928537981136901</c:v>
                </c:pt>
                <c:pt idx="5">
                  <c:v>7.3957474096590303</c:v>
                </c:pt>
                <c:pt idx="6">
                  <c:v>17.9668331011577</c:v>
                </c:pt>
                <c:pt idx="7">
                  <c:v>102.501822424837</c:v>
                </c:pt>
                <c:pt idx="8">
                  <c:v>344.371577541276</c:v>
                </c:pt>
                <c:pt idx="9">
                  <c:v>569.66856987950905</c:v>
                </c:pt>
                <c:pt idx="10">
                  <c:v>924.27157989891305</c:v>
                </c:pt>
                <c:pt idx="11">
                  <c:v>1074.8892171448499</c:v>
                </c:pt>
                <c:pt idx="12">
                  <c:v>1105.6645912250699</c:v>
                </c:pt>
                <c:pt idx="13">
                  <c:v>964.51009851558899</c:v>
                </c:pt>
                <c:pt idx="14">
                  <c:v>755.55466995890697</c:v>
                </c:pt>
                <c:pt idx="15">
                  <c:v>606.92662650435102</c:v>
                </c:pt>
                <c:pt idx="16">
                  <c:v>388.125561289524</c:v>
                </c:pt>
                <c:pt idx="17">
                  <c:v>255.13641059454801</c:v>
                </c:pt>
                <c:pt idx="18">
                  <c:v>149.95998239842601</c:v>
                </c:pt>
                <c:pt idx="19">
                  <c:v>49.085084583957403</c:v>
                </c:pt>
                <c:pt idx="20">
                  <c:v>13.230504961620399</c:v>
                </c:pt>
                <c:pt idx="21">
                  <c:v>4.1978401005715797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236.674220913759</c:v>
                </c:pt>
                <c:pt idx="1">
                  <c:v>162.76193088613499</c:v>
                </c:pt>
                <c:pt idx="2">
                  <c:v>160.353402696589</c:v>
                </c:pt>
                <c:pt idx="3">
                  <c:v>160.22777579046101</c:v>
                </c:pt>
                <c:pt idx="4">
                  <c:v>157.768429706397</c:v>
                </c:pt>
                <c:pt idx="5">
                  <c:v>152.26772826682199</c:v>
                </c:pt>
                <c:pt idx="6">
                  <c:v>229.41946442384801</c:v>
                </c:pt>
                <c:pt idx="7">
                  <c:v>171.98454781834999</c:v>
                </c:pt>
                <c:pt idx="8">
                  <c:v>173.18716028667001</c:v>
                </c:pt>
                <c:pt idx="9">
                  <c:v>173.57816130646</c:v>
                </c:pt>
                <c:pt idx="10">
                  <c:v>155.93609791937999</c:v>
                </c:pt>
                <c:pt idx="11">
                  <c:v>156.185413694375</c:v>
                </c:pt>
                <c:pt idx="12">
                  <c:v>153.85072549780901</c:v>
                </c:pt>
                <c:pt idx="13">
                  <c:v>196.45847454208001</c:v>
                </c:pt>
                <c:pt idx="14">
                  <c:v>158.49586206320899</c:v>
                </c:pt>
                <c:pt idx="15">
                  <c:v>156.983693092652</c:v>
                </c:pt>
                <c:pt idx="16">
                  <c:v>153.17001400762101</c:v>
                </c:pt>
                <c:pt idx="17">
                  <c:v>157.40732795876099</c:v>
                </c:pt>
                <c:pt idx="18">
                  <c:v>159.50059421572601</c:v>
                </c:pt>
                <c:pt idx="19">
                  <c:v>168.90252475192599</c:v>
                </c:pt>
                <c:pt idx="20">
                  <c:v>218.43812383465001</c:v>
                </c:pt>
                <c:pt idx="21">
                  <c:v>217.22632219179599</c:v>
                </c:pt>
                <c:pt idx="22">
                  <c:v>207.23041375429401</c:v>
                </c:pt>
                <c:pt idx="23">
                  <c:v>158.62543326321301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25.4742275883467</c:v>
                </c:pt>
                <c:pt idx="19">
                  <c:v>868.91453270185502</c:v>
                </c:pt>
                <c:pt idx="20">
                  <c:v>876.37124060863505</c:v>
                </c:pt>
                <c:pt idx="21">
                  <c:v>646.22325496915801</c:v>
                </c:pt>
                <c:pt idx="22">
                  <c:v>885.77288990674299</c:v>
                </c:pt>
                <c:pt idx="23">
                  <c:v>502.40450730602498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99552"/>
        <c:axId val="170601088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-1201.6750172258801</c:v>
                </c:pt>
                <c:pt idx="1">
                  <c:v>-944.448958544167</c:v>
                </c:pt>
                <c:pt idx="2">
                  <c:v>-724.18967122809897</c:v>
                </c:pt>
                <c:pt idx="3">
                  <c:v>-359.58494843704301</c:v>
                </c:pt>
                <c:pt idx="4">
                  <c:v>-253.83358756579801</c:v>
                </c:pt>
                <c:pt idx="5">
                  <c:v>-304.27162926646798</c:v>
                </c:pt>
                <c:pt idx="6">
                  <c:v>-431.99787864520601</c:v>
                </c:pt>
                <c:pt idx="7">
                  <c:v>-264.70167619209599</c:v>
                </c:pt>
                <c:pt idx="8">
                  <c:v>-340.58737549793301</c:v>
                </c:pt>
                <c:pt idx="9">
                  <c:v>-621.47309829904998</c:v>
                </c:pt>
                <c:pt idx="10">
                  <c:v>-498.75225467532601</c:v>
                </c:pt>
                <c:pt idx="11">
                  <c:v>-313.40895866914298</c:v>
                </c:pt>
                <c:pt idx="12">
                  <c:v>-666.70107346538998</c:v>
                </c:pt>
                <c:pt idx="13">
                  <c:v>-681.29413139501696</c:v>
                </c:pt>
                <c:pt idx="14">
                  <c:v>-584.44519795286305</c:v>
                </c:pt>
                <c:pt idx="15">
                  <c:v>-554.27043987647301</c:v>
                </c:pt>
                <c:pt idx="16">
                  <c:v>-413.87011300709901</c:v>
                </c:pt>
                <c:pt idx="17">
                  <c:v>-431.32588653914701</c:v>
                </c:pt>
                <c:pt idx="18">
                  <c:v>-294.199920062714</c:v>
                </c:pt>
                <c:pt idx="19">
                  <c:v>-1117.8193456823501</c:v>
                </c:pt>
                <c:pt idx="20">
                  <c:v>-1178.88573571764</c:v>
                </c:pt>
                <c:pt idx="21">
                  <c:v>-1010.38657461202</c:v>
                </c:pt>
                <c:pt idx="22">
                  <c:v>-1421.8005363330899</c:v>
                </c:pt>
                <c:pt idx="23">
                  <c:v>-1147.91726547394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-17.815335469176699</c:v>
                </c:pt>
                <c:pt idx="1">
                  <c:v>-313.32753509204798</c:v>
                </c:pt>
                <c:pt idx="2">
                  <c:v>-535.49338736504001</c:v>
                </c:pt>
                <c:pt idx="3">
                  <c:v>-944.63415594672597</c:v>
                </c:pt>
                <c:pt idx="4">
                  <c:v>-1051.9341444535601</c:v>
                </c:pt>
                <c:pt idx="5">
                  <c:v>-1044.1592655985701</c:v>
                </c:pt>
                <c:pt idx="6">
                  <c:v>-1035.7356435177501</c:v>
                </c:pt>
                <c:pt idx="7">
                  <c:v>-923.90282679990196</c:v>
                </c:pt>
                <c:pt idx="8">
                  <c:v>-583.91832795514199</c:v>
                </c:pt>
                <c:pt idx="9">
                  <c:v>-45.988813848402998</c:v>
                </c:pt>
                <c:pt idx="10">
                  <c:v>-70.388549599740301</c:v>
                </c:pt>
                <c:pt idx="11">
                  <c:v>-143.84692537786901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-0.55845354290226201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6704"/>
        <c:axId val="170615168"/>
      </c:areaChart>
      <c:catAx>
        <c:axId val="17059955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601088"/>
        <c:crosses val="autoZero"/>
        <c:auto val="1"/>
        <c:lblAlgn val="ctr"/>
        <c:lblOffset val="100"/>
        <c:noMultiLvlLbl val="0"/>
      </c:catAx>
      <c:valAx>
        <c:axId val="17060108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99552"/>
        <c:crosses val="autoZero"/>
        <c:crossBetween val="midCat"/>
        <c:majorUnit val="2000"/>
      </c:valAx>
      <c:valAx>
        <c:axId val="17061516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616704"/>
        <c:crosses val="max"/>
        <c:crossBetween val="midCat"/>
      </c:valAx>
      <c:catAx>
        <c:axId val="1706167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6151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'9.8'!$B$5:$B$28</c:f>
              <c:numCache>
                <c:formatCode>#,##0</c:formatCode>
                <c:ptCount val="24"/>
                <c:pt idx="0">
                  <c:v>3629.2604591296299</c:v>
                </c:pt>
                <c:pt idx="1">
                  <c:v>3628.3837604328801</c:v>
                </c:pt>
                <c:pt idx="2">
                  <c:v>3630.7488420524601</c:v>
                </c:pt>
                <c:pt idx="3">
                  <c:v>3631.0238584511699</c:v>
                </c:pt>
                <c:pt idx="4">
                  <c:v>3630.6455023598901</c:v>
                </c:pt>
                <c:pt idx="5">
                  <c:v>3629.8638057029202</c:v>
                </c:pt>
                <c:pt idx="6">
                  <c:v>3633.3922401373202</c:v>
                </c:pt>
                <c:pt idx="7">
                  <c:v>3637.56905016681</c:v>
                </c:pt>
                <c:pt idx="8">
                  <c:v>3637.0173571632699</c:v>
                </c:pt>
                <c:pt idx="9">
                  <c:v>3633.4855738327201</c:v>
                </c:pt>
                <c:pt idx="10">
                  <c:v>3629.24878071895</c:v>
                </c:pt>
                <c:pt idx="11">
                  <c:v>3619.5601596229299</c:v>
                </c:pt>
                <c:pt idx="12">
                  <c:v>3610.1081952121999</c:v>
                </c:pt>
                <c:pt idx="13">
                  <c:v>3609.24153099655</c:v>
                </c:pt>
                <c:pt idx="14">
                  <c:v>3603.8647215436699</c:v>
                </c:pt>
                <c:pt idx="15">
                  <c:v>3598.76454393516</c:v>
                </c:pt>
                <c:pt idx="16">
                  <c:v>3603.1363345934301</c:v>
                </c:pt>
                <c:pt idx="17">
                  <c:v>3607.8514745948701</c:v>
                </c:pt>
                <c:pt idx="18">
                  <c:v>3603.5730135628601</c:v>
                </c:pt>
                <c:pt idx="19">
                  <c:v>3601.5579668713699</c:v>
                </c:pt>
                <c:pt idx="20">
                  <c:v>3604.4880475582299</c:v>
                </c:pt>
                <c:pt idx="21">
                  <c:v>3608.6065062256398</c:v>
                </c:pt>
                <c:pt idx="22">
                  <c:v>3609.4981956070501</c:v>
                </c:pt>
                <c:pt idx="23">
                  <c:v>3615.5717178816799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'9.8'!$C$5:$C$28</c:f>
              <c:numCache>
                <c:formatCode>#,##0</c:formatCode>
                <c:ptCount val="24"/>
                <c:pt idx="0">
                  <c:v>3112.0021198200602</c:v>
                </c:pt>
                <c:pt idx="1">
                  <c:v>3087.25118000983</c:v>
                </c:pt>
                <c:pt idx="2">
                  <c:v>3097.71393360292</c:v>
                </c:pt>
                <c:pt idx="3">
                  <c:v>3092.8890541088099</c:v>
                </c:pt>
                <c:pt idx="4">
                  <c:v>3117.3225422236601</c:v>
                </c:pt>
                <c:pt idx="5">
                  <c:v>3188.51360333808</c:v>
                </c:pt>
                <c:pt idx="6">
                  <c:v>3158.8051049649698</c:v>
                </c:pt>
                <c:pt idx="7">
                  <c:v>3307.7292008159102</c:v>
                </c:pt>
                <c:pt idx="8">
                  <c:v>3330.7624852430099</c:v>
                </c:pt>
                <c:pt idx="9">
                  <c:v>3293.11100069234</c:v>
                </c:pt>
                <c:pt idx="10">
                  <c:v>3189.0843420582</c:v>
                </c:pt>
                <c:pt idx="11">
                  <c:v>3255.1822354588999</c:v>
                </c:pt>
                <c:pt idx="12">
                  <c:v>3218.3070080614498</c:v>
                </c:pt>
                <c:pt idx="13">
                  <c:v>3182.7613858811601</c:v>
                </c:pt>
                <c:pt idx="14">
                  <c:v>3223.1829493943801</c:v>
                </c:pt>
                <c:pt idx="15">
                  <c:v>3305.8967192303198</c:v>
                </c:pt>
                <c:pt idx="16">
                  <c:v>3296.6333307694399</c:v>
                </c:pt>
                <c:pt idx="17">
                  <c:v>3344.8994916055299</c:v>
                </c:pt>
                <c:pt idx="18">
                  <c:v>3497.6404939543499</c:v>
                </c:pt>
                <c:pt idx="19">
                  <c:v>3686.0702509295502</c:v>
                </c:pt>
                <c:pt idx="20">
                  <c:v>3775.5793185542002</c:v>
                </c:pt>
                <c:pt idx="21">
                  <c:v>3897.0200327429902</c:v>
                </c:pt>
                <c:pt idx="22">
                  <c:v>3916.21878891098</c:v>
                </c:pt>
                <c:pt idx="23">
                  <c:v>3717.9019940754602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'9.8'!$D$5:$D$28</c:f>
              <c:numCache>
                <c:formatCode>#,##0</c:formatCode>
                <c:ptCount val="24"/>
                <c:pt idx="0">
                  <c:v>214.62290513184001</c:v>
                </c:pt>
                <c:pt idx="1">
                  <c:v>218.81930572430099</c:v>
                </c:pt>
                <c:pt idx="2">
                  <c:v>220.52827142948499</c:v>
                </c:pt>
                <c:pt idx="3">
                  <c:v>218.24129803331999</c:v>
                </c:pt>
                <c:pt idx="4">
                  <c:v>222.57301417251901</c:v>
                </c:pt>
                <c:pt idx="5">
                  <c:v>226.13294090218099</c:v>
                </c:pt>
                <c:pt idx="6">
                  <c:v>219.16845046420801</c:v>
                </c:pt>
                <c:pt idx="7">
                  <c:v>220.26265507234001</c:v>
                </c:pt>
                <c:pt idx="8">
                  <c:v>220.922519482339</c:v>
                </c:pt>
                <c:pt idx="9">
                  <c:v>217.68166793754099</c:v>
                </c:pt>
                <c:pt idx="10">
                  <c:v>213.96471162087201</c:v>
                </c:pt>
                <c:pt idx="11">
                  <c:v>219.23527164099099</c:v>
                </c:pt>
                <c:pt idx="12">
                  <c:v>218.11934865921401</c:v>
                </c:pt>
                <c:pt idx="13">
                  <c:v>218.44176385780901</c:v>
                </c:pt>
                <c:pt idx="14">
                  <c:v>219.56770968472799</c:v>
                </c:pt>
                <c:pt idx="15">
                  <c:v>221.37189471289801</c:v>
                </c:pt>
                <c:pt idx="16">
                  <c:v>220.70701888032801</c:v>
                </c:pt>
                <c:pt idx="17">
                  <c:v>220.09560136567001</c:v>
                </c:pt>
                <c:pt idx="18">
                  <c:v>224.94518481124101</c:v>
                </c:pt>
                <c:pt idx="19">
                  <c:v>227.27057919875</c:v>
                </c:pt>
                <c:pt idx="20">
                  <c:v>228.145943446046</c:v>
                </c:pt>
                <c:pt idx="21">
                  <c:v>229.458989689536</c:v>
                </c:pt>
                <c:pt idx="22">
                  <c:v>226.90306017739999</c:v>
                </c:pt>
                <c:pt idx="23">
                  <c:v>209.96042159302999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'9.8'!$E$5:$E$28</c:f>
              <c:numCache>
                <c:formatCode>#,##0</c:formatCode>
                <c:ptCount val="24"/>
                <c:pt idx="0">
                  <c:v>361.93638719332802</c:v>
                </c:pt>
                <c:pt idx="1">
                  <c:v>361.68195302417598</c:v>
                </c:pt>
                <c:pt idx="2">
                  <c:v>361.88113742056601</c:v>
                </c:pt>
                <c:pt idx="3">
                  <c:v>362.107658073648</c:v>
                </c:pt>
                <c:pt idx="4">
                  <c:v>361.40915605481302</c:v>
                </c:pt>
                <c:pt idx="5">
                  <c:v>365.29058236682198</c:v>
                </c:pt>
                <c:pt idx="6">
                  <c:v>382.938709118622</c:v>
                </c:pt>
                <c:pt idx="7">
                  <c:v>403.81440337273898</c:v>
                </c:pt>
                <c:pt idx="8">
                  <c:v>409.50429735978599</c:v>
                </c:pt>
                <c:pt idx="9">
                  <c:v>402.42611956377198</c:v>
                </c:pt>
                <c:pt idx="10">
                  <c:v>359.521238050813</c:v>
                </c:pt>
                <c:pt idx="11">
                  <c:v>351.05511505468598</c:v>
                </c:pt>
                <c:pt idx="12">
                  <c:v>344.50825525423102</c:v>
                </c:pt>
                <c:pt idx="13">
                  <c:v>335.60630869915002</c:v>
                </c:pt>
                <c:pt idx="14">
                  <c:v>330.369500355848</c:v>
                </c:pt>
                <c:pt idx="15">
                  <c:v>331.52496511442399</c:v>
                </c:pt>
                <c:pt idx="16">
                  <c:v>340.01857911334702</c:v>
                </c:pt>
                <c:pt idx="17">
                  <c:v>358.49809355264</c:v>
                </c:pt>
                <c:pt idx="18">
                  <c:v>374.84928856786701</c:v>
                </c:pt>
                <c:pt idx="19">
                  <c:v>389.300984913945</c:v>
                </c:pt>
                <c:pt idx="20">
                  <c:v>390.90112590497102</c:v>
                </c:pt>
                <c:pt idx="21">
                  <c:v>360.93859833805101</c:v>
                </c:pt>
                <c:pt idx="22">
                  <c:v>335.52793591344903</c:v>
                </c:pt>
                <c:pt idx="23">
                  <c:v>329.88317353044999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'9.8'!$I$5:$I$28</c:f>
              <c:numCache>
                <c:formatCode>#,##0</c:formatCode>
                <c:ptCount val="24"/>
                <c:pt idx="0">
                  <c:v>24.294688207790799</c:v>
                </c:pt>
                <c:pt idx="1">
                  <c:v>21.947216862048901</c:v>
                </c:pt>
                <c:pt idx="2">
                  <c:v>19.260401643403501</c:v>
                </c:pt>
                <c:pt idx="3">
                  <c:v>13.6688485423666</c:v>
                </c:pt>
                <c:pt idx="4">
                  <c:v>8.1614330125730206</c:v>
                </c:pt>
                <c:pt idx="5">
                  <c:v>5.3130699586553902</c:v>
                </c:pt>
                <c:pt idx="6">
                  <c:v>4.7898184476468604</c:v>
                </c:pt>
                <c:pt idx="7">
                  <c:v>5.0249489622411296</c:v>
                </c:pt>
                <c:pt idx="8">
                  <c:v>5.0710580032517099</c:v>
                </c:pt>
                <c:pt idx="9">
                  <c:v>3.5178972808810598</c:v>
                </c:pt>
                <c:pt idx="10">
                  <c:v>3.1515818561954001</c:v>
                </c:pt>
                <c:pt idx="11">
                  <c:v>4.0872457245690903</c:v>
                </c:pt>
                <c:pt idx="12">
                  <c:v>5.9821765903188497</c:v>
                </c:pt>
                <c:pt idx="13">
                  <c:v>7.4048488626165296</c:v>
                </c:pt>
                <c:pt idx="14">
                  <c:v>8.3846922821451209</c:v>
                </c:pt>
                <c:pt idx="15">
                  <c:v>12.4438718791644</c:v>
                </c:pt>
                <c:pt idx="16">
                  <c:v>15.8424731965861</c:v>
                </c:pt>
                <c:pt idx="17">
                  <c:v>12.1704362428117</c:v>
                </c:pt>
                <c:pt idx="18">
                  <c:v>11.635306115869</c:v>
                </c:pt>
                <c:pt idx="19">
                  <c:v>11.7370148432056</c:v>
                </c:pt>
                <c:pt idx="20">
                  <c:v>13.5750456773956</c:v>
                </c:pt>
                <c:pt idx="21">
                  <c:v>10.412278069404</c:v>
                </c:pt>
                <c:pt idx="22">
                  <c:v>9.6577141803018591</c:v>
                </c:pt>
                <c:pt idx="23">
                  <c:v>6.9880638530760901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2.0206965488105002</c:v>
                </c:pt>
                <c:pt idx="6">
                  <c:v>8.7138123861098205</c:v>
                </c:pt>
                <c:pt idx="7">
                  <c:v>71.382368901628098</c:v>
                </c:pt>
                <c:pt idx="8">
                  <c:v>231.51593440034199</c:v>
                </c:pt>
                <c:pt idx="9">
                  <c:v>508.48534637301702</c:v>
                </c:pt>
                <c:pt idx="10">
                  <c:v>835.38195769461004</c:v>
                </c:pt>
                <c:pt idx="11">
                  <c:v>1074.5471822831</c:v>
                </c:pt>
                <c:pt idx="12">
                  <c:v>1132.3782120777801</c:v>
                </c:pt>
                <c:pt idx="13">
                  <c:v>1163.25475386383</c:v>
                </c:pt>
                <c:pt idx="14">
                  <c:v>1042.3005351412</c:v>
                </c:pt>
                <c:pt idx="15">
                  <c:v>823.721048880436</c:v>
                </c:pt>
                <c:pt idx="16">
                  <c:v>620.30252536449905</c:v>
                </c:pt>
                <c:pt idx="17">
                  <c:v>323.66721686993901</c:v>
                </c:pt>
                <c:pt idx="18">
                  <c:v>85.2699764918369</c:v>
                </c:pt>
                <c:pt idx="19">
                  <c:v>10.027501356544301</c:v>
                </c:pt>
                <c:pt idx="20">
                  <c:v>0.86715025630676801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'9.8'!$F$5:$F$28</c:f>
              <c:numCache>
                <c:formatCode>#,##0</c:formatCode>
                <c:ptCount val="24"/>
                <c:pt idx="0">
                  <c:v>135.38899453178701</c:v>
                </c:pt>
                <c:pt idx="1">
                  <c:v>133.17435255848801</c:v>
                </c:pt>
                <c:pt idx="2">
                  <c:v>135.334196427227</c:v>
                </c:pt>
                <c:pt idx="3">
                  <c:v>135.269190123339</c:v>
                </c:pt>
                <c:pt idx="4">
                  <c:v>134.18210591347901</c:v>
                </c:pt>
                <c:pt idx="5">
                  <c:v>131.98416112582501</c:v>
                </c:pt>
                <c:pt idx="6">
                  <c:v>226.55060425366301</c:v>
                </c:pt>
                <c:pt idx="7">
                  <c:v>234.212754098446</c:v>
                </c:pt>
                <c:pt idx="8">
                  <c:v>253.26420268197899</c:v>
                </c:pt>
                <c:pt idx="9">
                  <c:v>249.80921998102099</c:v>
                </c:pt>
                <c:pt idx="10">
                  <c:v>178.70012960282099</c:v>
                </c:pt>
                <c:pt idx="11">
                  <c:v>140.12518575883001</c:v>
                </c:pt>
                <c:pt idx="12">
                  <c:v>135.88395908472199</c:v>
                </c:pt>
                <c:pt idx="13">
                  <c:v>131.58236554591301</c:v>
                </c:pt>
                <c:pt idx="14">
                  <c:v>132.62966947231601</c:v>
                </c:pt>
                <c:pt idx="15">
                  <c:v>132.55962231881099</c:v>
                </c:pt>
                <c:pt idx="16">
                  <c:v>133.62811445980401</c:v>
                </c:pt>
                <c:pt idx="17">
                  <c:v>134.819292262483</c:v>
                </c:pt>
                <c:pt idx="18">
                  <c:v>234.835554575618</c:v>
                </c:pt>
                <c:pt idx="19">
                  <c:v>267.187369689099</c:v>
                </c:pt>
                <c:pt idx="20">
                  <c:v>263.44395795403699</c:v>
                </c:pt>
                <c:pt idx="21">
                  <c:v>255.097637448006</c:v>
                </c:pt>
                <c:pt idx="22">
                  <c:v>226.98729002024999</c:v>
                </c:pt>
                <c:pt idx="23">
                  <c:v>197.426133681311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238.837929061262</c:v>
                </c:pt>
                <c:pt idx="19">
                  <c:v>736.11710418243501</c:v>
                </c:pt>
                <c:pt idx="20">
                  <c:v>773.44115415629904</c:v>
                </c:pt>
                <c:pt idx="21">
                  <c:v>40.088495464148899</c:v>
                </c:pt>
                <c:pt idx="22">
                  <c:v>0</c:v>
                </c:pt>
                <c:pt idx="23">
                  <c:v>114.391237155521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0800"/>
        <c:axId val="170702336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'9.8'!$Q$5:$Q$28</c:f>
              <c:numCache>
                <c:formatCode>General</c:formatCode>
                <c:ptCount val="24"/>
                <c:pt idx="0">
                  <c:v>-1913.0910241505401</c:v>
                </c:pt>
                <c:pt idx="1">
                  <c:v>-1952.0883000208701</c:v>
                </c:pt>
                <c:pt idx="2">
                  <c:v>-1999.4759912699999</c:v>
                </c:pt>
                <c:pt idx="3">
                  <c:v>-1900.3385902980499</c:v>
                </c:pt>
                <c:pt idx="4">
                  <c:v>-1341.5408437828501</c:v>
                </c:pt>
                <c:pt idx="5">
                  <c:v>-1408.52034579165</c:v>
                </c:pt>
                <c:pt idx="6">
                  <c:v>-1989.21806673478</c:v>
                </c:pt>
                <c:pt idx="7">
                  <c:v>-1983.50952151517</c:v>
                </c:pt>
                <c:pt idx="8">
                  <c:v>-1683.1876825152499</c:v>
                </c:pt>
                <c:pt idx="9">
                  <c:v>-1459.5627355602801</c:v>
                </c:pt>
                <c:pt idx="10">
                  <c:v>-1158.0509952351499</c:v>
                </c:pt>
                <c:pt idx="11">
                  <c:v>-1162.43192851562</c:v>
                </c:pt>
                <c:pt idx="12">
                  <c:v>-488.59800397196699</c:v>
                </c:pt>
                <c:pt idx="13">
                  <c:v>-468.67388014833699</c:v>
                </c:pt>
                <c:pt idx="14">
                  <c:v>-496.03623324622902</c:v>
                </c:pt>
                <c:pt idx="15">
                  <c:v>-408.19469125388298</c:v>
                </c:pt>
                <c:pt idx="16">
                  <c:v>-306.67935641729298</c:v>
                </c:pt>
                <c:pt idx="17">
                  <c:v>-1175.7491662592799</c:v>
                </c:pt>
                <c:pt idx="18">
                  <c:v>-1348.54982477457</c:v>
                </c:pt>
                <c:pt idx="19">
                  <c:v>-1691.5421081909899</c:v>
                </c:pt>
                <c:pt idx="20">
                  <c:v>-1818.6599034962401</c:v>
                </c:pt>
                <c:pt idx="21">
                  <c:v>-1444.65580298753</c:v>
                </c:pt>
                <c:pt idx="22">
                  <c:v>-1543.96335515397</c:v>
                </c:pt>
                <c:pt idx="23">
                  <c:v>-1755.2107966262699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-114.693487994801</c:v>
                </c:pt>
                <c:pt idx="4">
                  <c:v>-695.231171985571</c:v>
                </c:pt>
                <c:pt idx="5">
                  <c:v>-715.85273615910103</c:v>
                </c:pt>
                <c:pt idx="6">
                  <c:v>-119.57148966542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-14.942869100210901</c:v>
                </c:pt>
                <c:pt idx="12">
                  <c:v>-901.05064862390304</c:v>
                </c:pt>
                <c:pt idx="13">
                  <c:v>-941.31850953362004</c:v>
                </c:pt>
                <c:pt idx="14">
                  <c:v>-933.33845761952</c:v>
                </c:pt>
                <c:pt idx="15">
                  <c:v>-924.60471735616102</c:v>
                </c:pt>
                <c:pt idx="16">
                  <c:v>-876.00430790104599</c:v>
                </c:pt>
                <c:pt idx="17">
                  <c:v>-4.9787183784686002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9760"/>
        <c:axId val="170703872"/>
      </c:areaChart>
      <c:catAx>
        <c:axId val="17070080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702336"/>
        <c:crosses val="autoZero"/>
        <c:auto val="1"/>
        <c:lblAlgn val="ctr"/>
        <c:lblOffset val="100"/>
        <c:noMultiLvlLbl val="0"/>
      </c:catAx>
      <c:valAx>
        <c:axId val="170702336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700800"/>
        <c:crosses val="autoZero"/>
        <c:crossBetween val="midCat"/>
        <c:majorUnit val="2000"/>
      </c:valAx>
      <c:valAx>
        <c:axId val="17070387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709760"/>
        <c:crosses val="max"/>
        <c:crossBetween val="midCat"/>
      </c:valAx>
      <c:catAx>
        <c:axId val="17070976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7038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653.18586099999993</c:v>
                </c:pt>
                <c:pt idx="2">
                  <c:v>0</c:v>
                </c:pt>
                <c:pt idx="3">
                  <c:v>0.38204499999999997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2.8538730000000001</c:v>
                </c:pt>
                <c:pt idx="2">
                  <c:v>0</c:v>
                </c:pt>
                <c:pt idx="3">
                  <c:v>631.90451000000007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683.90935300000001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6655.4712269999991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15.483664000000001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0.80316599999999994</c:v>
                </c:pt>
                <c:pt idx="2">
                  <c:v>0</c:v>
                </c:pt>
                <c:pt idx="3">
                  <c:v>3.1099999999999999E-3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58.000619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181.77937599999996</c:v>
                </c:pt>
                <c:pt idx="2">
                  <c:v>0</c:v>
                </c:pt>
                <c:pt idx="3">
                  <c:v>65.00367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4.1236080000000008</c:v>
                </c:pt>
                <c:pt idx="2">
                  <c:v>0</c:v>
                </c:pt>
                <c:pt idx="3">
                  <c:v>2.1958699999999998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131.60011500000002</c:v>
                </c:pt>
                <c:pt idx="2">
                  <c:v>902.89420999999993</c:v>
                </c:pt>
                <c:pt idx="3">
                  <c:v>142.5051630000001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7235.9710599999999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16</c:v>
              </c:pt>
              <c:pt idx="2">
                <c:v>33</c:v>
              </c:pt>
              <c:pt idx="3">
                <c:v>49</c:v>
              </c:pt>
              <c:pt idx="4">
                <c:v>65</c:v>
              </c:pt>
              <c:pt idx="5">
                <c:v>82</c:v>
              </c:pt>
              <c:pt idx="6">
                <c:v>98</c:v>
              </c:pt>
              <c:pt idx="7">
                <c:v>115</c:v>
              </c:pt>
              <c:pt idx="8">
                <c:v>131</c:v>
              </c:pt>
              <c:pt idx="9">
                <c:v>147</c:v>
              </c:pt>
              <c:pt idx="10">
                <c:v>164</c:v>
              </c:pt>
              <c:pt idx="11">
                <c:v>180</c:v>
              </c:pt>
              <c:pt idx="12">
                <c:v>196</c:v>
              </c:pt>
              <c:pt idx="13">
                <c:v>213</c:v>
              </c:pt>
              <c:pt idx="14">
                <c:v>229</c:v>
              </c:pt>
              <c:pt idx="15">
                <c:v>245</c:v>
              </c:pt>
              <c:pt idx="16">
                <c:v>262</c:v>
              </c:pt>
              <c:pt idx="17">
                <c:v>278</c:v>
              </c:pt>
              <c:pt idx="18">
                <c:v>294</c:v>
              </c:pt>
              <c:pt idx="19">
                <c:v>311</c:v>
              </c:pt>
              <c:pt idx="20">
                <c:v>327</c:v>
              </c:pt>
              <c:pt idx="21">
                <c:v>344</c:v>
              </c:pt>
              <c:pt idx="22">
                <c:v>360</c:v>
              </c:pt>
              <c:pt idx="23">
                <c:v>376</c:v>
              </c:pt>
              <c:pt idx="24">
                <c:v>393</c:v>
              </c:pt>
              <c:pt idx="25">
                <c:v>409</c:v>
              </c:pt>
              <c:pt idx="26">
                <c:v>425</c:v>
              </c:pt>
              <c:pt idx="27">
                <c:v>442</c:v>
              </c:pt>
              <c:pt idx="28">
                <c:v>458</c:v>
              </c:pt>
              <c:pt idx="29">
                <c:v>474</c:v>
              </c:pt>
              <c:pt idx="30">
                <c:v>491</c:v>
              </c:pt>
              <c:pt idx="31">
                <c:v>507</c:v>
              </c:pt>
              <c:pt idx="32">
                <c:v>523</c:v>
              </c:pt>
              <c:pt idx="33">
                <c:v>540</c:v>
              </c:pt>
              <c:pt idx="34">
                <c:v>556</c:v>
              </c:pt>
              <c:pt idx="35">
                <c:v>573</c:v>
              </c:pt>
              <c:pt idx="36">
                <c:v>589</c:v>
              </c:pt>
              <c:pt idx="37">
                <c:v>605</c:v>
              </c:pt>
              <c:pt idx="38">
                <c:v>622</c:v>
              </c:pt>
              <c:pt idx="39">
                <c:v>638</c:v>
              </c:pt>
              <c:pt idx="40">
                <c:v>654</c:v>
              </c:pt>
              <c:pt idx="41">
                <c:v>671</c:v>
              </c:pt>
              <c:pt idx="42">
                <c:v>687</c:v>
              </c:pt>
              <c:pt idx="43">
                <c:v>703</c:v>
              </c:pt>
              <c:pt idx="44">
                <c:v>720</c:v>
              </c:pt>
              <c:pt idx="45">
                <c:v>736</c:v>
              </c:pt>
              <c:pt idx="46">
                <c:v>752</c:v>
              </c:pt>
              <c:pt idx="47">
                <c:v>769</c:v>
              </c:pt>
              <c:pt idx="48">
                <c:v>785</c:v>
              </c:pt>
              <c:pt idx="49">
                <c:v>802</c:v>
              </c:pt>
              <c:pt idx="50">
                <c:v>818</c:v>
              </c:pt>
              <c:pt idx="51">
                <c:v>834</c:v>
              </c:pt>
              <c:pt idx="52">
                <c:v>851</c:v>
              </c:pt>
              <c:pt idx="53">
                <c:v>867</c:v>
              </c:pt>
              <c:pt idx="54">
                <c:v>883</c:v>
              </c:pt>
              <c:pt idx="55">
                <c:v>900</c:v>
              </c:pt>
              <c:pt idx="56">
                <c:v>916</c:v>
              </c:pt>
              <c:pt idx="57">
                <c:v>932</c:v>
              </c:pt>
              <c:pt idx="58">
                <c:v>949</c:v>
              </c:pt>
              <c:pt idx="59">
                <c:v>965</c:v>
              </c:pt>
              <c:pt idx="60">
                <c:v>981</c:v>
              </c:pt>
              <c:pt idx="61">
                <c:v>998</c:v>
              </c:pt>
              <c:pt idx="62">
                <c:v>1014</c:v>
              </c:pt>
              <c:pt idx="63">
                <c:v>1031</c:v>
              </c:pt>
              <c:pt idx="64">
                <c:v>1047</c:v>
              </c:pt>
              <c:pt idx="65">
                <c:v>1063</c:v>
              </c:pt>
              <c:pt idx="66">
                <c:v>1080</c:v>
              </c:pt>
              <c:pt idx="67">
                <c:v>1096</c:v>
              </c:pt>
              <c:pt idx="68">
                <c:v>1112</c:v>
              </c:pt>
              <c:pt idx="69">
                <c:v>1129</c:v>
              </c:pt>
              <c:pt idx="70">
                <c:v>1145</c:v>
              </c:pt>
              <c:pt idx="71">
                <c:v>1161</c:v>
              </c:pt>
              <c:pt idx="72">
                <c:v>1178</c:v>
              </c:pt>
              <c:pt idx="73">
                <c:v>1194</c:v>
              </c:pt>
              <c:pt idx="74">
                <c:v>1210</c:v>
              </c:pt>
              <c:pt idx="75">
                <c:v>1227</c:v>
              </c:pt>
              <c:pt idx="76">
                <c:v>1243</c:v>
              </c:pt>
              <c:pt idx="77">
                <c:v>1260</c:v>
              </c:pt>
              <c:pt idx="78">
                <c:v>1276</c:v>
              </c:pt>
              <c:pt idx="79">
                <c:v>1292</c:v>
              </c:pt>
              <c:pt idx="80">
                <c:v>1309</c:v>
              </c:pt>
              <c:pt idx="81">
                <c:v>1325</c:v>
              </c:pt>
              <c:pt idx="82">
                <c:v>1341</c:v>
              </c:pt>
              <c:pt idx="83">
                <c:v>1358</c:v>
              </c:pt>
              <c:pt idx="84">
                <c:v>1374</c:v>
              </c:pt>
              <c:pt idx="85">
                <c:v>1390</c:v>
              </c:pt>
              <c:pt idx="86">
                <c:v>1407</c:v>
              </c:pt>
              <c:pt idx="87">
                <c:v>1423</c:v>
              </c:pt>
              <c:pt idx="88">
                <c:v>1439</c:v>
              </c:pt>
              <c:pt idx="89">
                <c:v>1456</c:v>
              </c:pt>
              <c:pt idx="90">
                <c:v>1472</c:v>
              </c:pt>
              <c:pt idx="91">
                <c:v>1489</c:v>
              </c:pt>
              <c:pt idx="92">
                <c:v>1505</c:v>
              </c:pt>
              <c:pt idx="93">
                <c:v>1521</c:v>
              </c:pt>
              <c:pt idx="94">
                <c:v>1538</c:v>
              </c:pt>
              <c:pt idx="95">
                <c:v>1554</c:v>
              </c:pt>
              <c:pt idx="96">
                <c:v>1570</c:v>
              </c:pt>
              <c:pt idx="97">
                <c:v>1587</c:v>
              </c:pt>
              <c:pt idx="98">
                <c:v>1603</c:v>
              </c:pt>
              <c:pt idx="99">
                <c:v>1619</c:v>
              </c:pt>
              <c:pt idx="100">
                <c:v>1636</c:v>
              </c:pt>
              <c:pt idx="101">
                <c:v>1652</c:v>
              </c:pt>
              <c:pt idx="102">
                <c:v>1668</c:v>
              </c:pt>
              <c:pt idx="103">
                <c:v>1685</c:v>
              </c:pt>
              <c:pt idx="104">
                <c:v>1701</c:v>
              </c:pt>
              <c:pt idx="105">
                <c:v>1718</c:v>
              </c:pt>
              <c:pt idx="106">
                <c:v>1734</c:v>
              </c:pt>
              <c:pt idx="107">
                <c:v>1750</c:v>
              </c:pt>
              <c:pt idx="108">
                <c:v>1767</c:v>
              </c:pt>
              <c:pt idx="109">
                <c:v>1783</c:v>
              </c:pt>
              <c:pt idx="110">
                <c:v>1799</c:v>
              </c:pt>
              <c:pt idx="111">
                <c:v>1816</c:v>
              </c:pt>
              <c:pt idx="112">
                <c:v>1832</c:v>
              </c:pt>
              <c:pt idx="113">
                <c:v>1848</c:v>
              </c:pt>
              <c:pt idx="114">
                <c:v>1865</c:v>
              </c:pt>
              <c:pt idx="115">
                <c:v>1881</c:v>
              </c:pt>
              <c:pt idx="116">
                <c:v>1897</c:v>
              </c:pt>
              <c:pt idx="117">
                <c:v>1914</c:v>
              </c:pt>
              <c:pt idx="118">
                <c:v>1930</c:v>
              </c:pt>
              <c:pt idx="119">
                <c:v>1947</c:v>
              </c:pt>
              <c:pt idx="120">
                <c:v>1963</c:v>
              </c:pt>
              <c:pt idx="121">
                <c:v>1979</c:v>
              </c:pt>
              <c:pt idx="122">
                <c:v>1996</c:v>
              </c:pt>
              <c:pt idx="123">
                <c:v>2012</c:v>
              </c:pt>
              <c:pt idx="124">
                <c:v>2028</c:v>
              </c:pt>
              <c:pt idx="125">
                <c:v>2045</c:v>
              </c:pt>
              <c:pt idx="126">
                <c:v>2061</c:v>
              </c:pt>
              <c:pt idx="127">
                <c:v>2077</c:v>
              </c:pt>
              <c:pt idx="128">
                <c:v>2094</c:v>
              </c:pt>
              <c:pt idx="129">
                <c:v>2110</c:v>
              </c:pt>
              <c:pt idx="130">
                <c:v>2126</c:v>
              </c:pt>
              <c:pt idx="131">
                <c:v>2143</c:v>
              </c:pt>
              <c:pt idx="132">
                <c:v>2159</c:v>
              </c:pt>
              <c:pt idx="133">
                <c:v>2176</c:v>
              </c:pt>
              <c:pt idx="134">
                <c:v>2192</c:v>
              </c:pt>
              <c:pt idx="135">
                <c:v>2208</c:v>
              </c:pt>
              <c:pt idx="136">
                <c:v>2225</c:v>
              </c:pt>
              <c:pt idx="137">
                <c:v>2241</c:v>
              </c:pt>
              <c:pt idx="138">
                <c:v>2257</c:v>
              </c:pt>
              <c:pt idx="139">
                <c:v>2274</c:v>
              </c:pt>
              <c:pt idx="140">
                <c:v>2290</c:v>
              </c:pt>
              <c:pt idx="141">
                <c:v>2306</c:v>
              </c:pt>
              <c:pt idx="142">
                <c:v>2323</c:v>
              </c:pt>
              <c:pt idx="143">
                <c:v>2339</c:v>
              </c:pt>
              <c:pt idx="144">
                <c:v>2355</c:v>
              </c:pt>
              <c:pt idx="145">
                <c:v>2372</c:v>
              </c:pt>
              <c:pt idx="146">
                <c:v>2388</c:v>
              </c:pt>
              <c:pt idx="147">
                <c:v>2405</c:v>
              </c:pt>
              <c:pt idx="148">
                <c:v>2421</c:v>
              </c:pt>
              <c:pt idx="149">
                <c:v>2437</c:v>
              </c:pt>
              <c:pt idx="150">
                <c:v>2454</c:v>
              </c:pt>
              <c:pt idx="151">
                <c:v>2470</c:v>
              </c:pt>
              <c:pt idx="152">
                <c:v>2486</c:v>
              </c:pt>
              <c:pt idx="153">
                <c:v>2503</c:v>
              </c:pt>
              <c:pt idx="154">
                <c:v>2519</c:v>
              </c:pt>
              <c:pt idx="155">
                <c:v>2535</c:v>
              </c:pt>
              <c:pt idx="156">
                <c:v>2552</c:v>
              </c:pt>
              <c:pt idx="157">
                <c:v>2568</c:v>
              </c:pt>
              <c:pt idx="158">
                <c:v>2584</c:v>
              </c:pt>
              <c:pt idx="159">
                <c:v>2601</c:v>
              </c:pt>
              <c:pt idx="160">
                <c:v>2617</c:v>
              </c:pt>
              <c:pt idx="161">
                <c:v>2634</c:v>
              </c:pt>
              <c:pt idx="162">
                <c:v>2650</c:v>
              </c:pt>
              <c:pt idx="163">
                <c:v>2666</c:v>
              </c:pt>
              <c:pt idx="164">
                <c:v>2683</c:v>
              </c:pt>
              <c:pt idx="165">
                <c:v>2699</c:v>
              </c:pt>
              <c:pt idx="166">
                <c:v>2715</c:v>
              </c:pt>
              <c:pt idx="167">
                <c:v>2732</c:v>
              </c:pt>
              <c:pt idx="168">
                <c:v>2748</c:v>
              </c:pt>
              <c:pt idx="169">
                <c:v>2764</c:v>
              </c:pt>
              <c:pt idx="170">
                <c:v>2781</c:v>
              </c:pt>
              <c:pt idx="171">
                <c:v>2797</c:v>
              </c:pt>
              <c:pt idx="172">
                <c:v>2813</c:v>
              </c:pt>
              <c:pt idx="173">
                <c:v>2830</c:v>
              </c:pt>
              <c:pt idx="174">
                <c:v>2846</c:v>
              </c:pt>
              <c:pt idx="175">
                <c:v>2863</c:v>
              </c:pt>
              <c:pt idx="176">
                <c:v>2879</c:v>
              </c:pt>
              <c:pt idx="177">
                <c:v>2895</c:v>
              </c:pt>
              <c:pt idx="178">
                <c:v>2912</c:v>
              </c:pt>
              <c:pt idx="179">
                <c:v>2928</c:v>
              </c:pt>
              <c:pt idx="180">
                <c:v>2944</c:v>
              </c:pt>
              <c:pt idx="181">
                <c:v>2961</c:v>
              </c:pt>
              <c:pt idx="182">
                <c:v>2977</c:v>
              </c:pt>
              <c:pt idx="183">
                <c:v>2993</c:v>
              </c:pt>
              <c:pt idx="184">
                <c:v>3010</c:v>
              </c:pt>
              <c:pt idx="185">
                <c:v>3026</c:v>
              </c:pt>
              <c:pt idx="186">
                <c:v>3042</c:v>
              </c:pt>
              <c:pt idx="187">
                <c:v>3059</c:v>
              </c:pt>
              <c:pt idx="188">
                <c:v>3075</c:v>
              </c:pt>
              <c:pt idx="189">
                <c:v>3092</c:v>
              </c:pt>
              <c:pt idx="190">
                <c:v>3108</c:v>
              </c:pt>
              <c:pt idx="191">
                <c:v>3124</c:v>
              </c:pt>
              <c:pt idx="192">
                <c:v>3141</c:v>
              </c:pt>
              <c:pt idx="193">
                <c:v>3157</c:v>
              </c:pt>
              <c:pt idx="194">
                <c:v>3173</c:v>
              </c:pt>
              <c:pt idx="195">
                <c:v>3190</c:v>
              </c:pt>
              <c:pt idx="196">
                <c:v>3206</c:v>
              </c:pt>
              <c:pt idx="197">
                <c:v>3222</c:v>
              </c:pt>
              <c:pt idx="198">
                <c:v>3239</c:v>
              </c:pt>
              <c:pt idx="199">
                <c:v>3255</c:v>
              </c:pt>
              <c:pt idx="200">
                <c:v>3272</c:v>
              </c:pt>
              <c:pt idx="201">
                <c:v>3288</c:v>
              </c:pt>
              <c:pt idx="202">
                <c:v>3304</c:v>
              </c:pt>
              <c:pt idx="203">
                <c:v>3321</c:v>
              </c:pt>
              <c:pt idx="204">
                <c:v>3337</c:v>
              </c:pt>
              <c:pt idx="205">
                <c:v>3353</c:v>
              </c:pt>
              <c:pt idx="206">
                <c:v>3370</c:v>
              </c:pt>
              <c:pt idx="207">
                <c:v>3386</c:v>
              </c:pt>
              <c:pt idx="208">
                <c:v>3402</c:v>
              </c:pt>
              <c:pt idx="209">
                <c:v>3419</c:v>
              </c:pt>
              <c:pt idx="210">
                <c:v>3435</c:v>
              </c:pt>
              <c:pt idx="211">
                <c:v>3451</c:v>
              </c:pt>
              <c:pt idx="212">
                <c:v>3468</c:v>
              </c:pt>
              <c:pt idx="213">
                <c:v>3484</c:v>
              </c:pt>
              <c:pt idx="214">
                <c:v>3501</c:v>
              </c:pt>
              <c:pt idx="215">
                <c:v>3517</c:v>
              </c:pt>
              <c:pt idx="216">
                <c:v>3533</c:v>
              </c:pt>
              <c:pt idx="217">
                <c:v>3550</c:v>
              </c:pt>
              <c:pt idx="218">
                <c:v>3566</c:v>
              </c:pt>
              <c:pt idx="219">
                <c:v>3582</c:v>
              </c:pt>
              <c:pt idx="220">
                <c:v>3599</c:v>
              </c:pt>
              <c:pt idx="221">
                <c:v>3615</c:v>
              </c:pt>
              <c:pt idx="222">
                <c:v>3631</c:v>
              </c:pt>
              <c:pt idx="223">
                <c:v>3648</c:v>
              </c:pt>
              <c:pt idx="224">
                <c:v>3664</c:v>
              </c:pt>
              <c:pt idx="225">
                <c:v>3680</c:v>
              </c:pt>
              <c:pt idx="226">
                <c:v>3697</c:v>
              </c:pt>
              <c:pt idx="227">
                <c:v>3713</c:v>
              </c:pt>
              <c:pt idx="228">
                <c:v>3730</c:v>
              </c:pt>
              <c:pt idx="229">
                <c:v>3746</c:v>
              </c:pt>
              <c:pt idx="230">
                <c:v>3762</c:v>
              </c:pt>
              <c:pt idx="231">
                <c:v>3779</c:v>
              </c:pt>
              <c:pt idx="232">
                <c:v>3795</c:v>
              </c:pt>
              <c:pt idx="233">
                <c:v>3811</c:v>
              </c:pt>
              <c:pt idx="234">
                <c:v>3828</c:v>
              </c:pt>
              <c:pt idx="235">
                <c:v>3844</c:v>
              </c:pt>
              <c:pt idx="236">
                <c:v>3860</c:v>
              </c:pt>
              <c:pt idx="237">
                <c:v>3877</c:v>
              </c:pt>
              <c:pt idx="238">
                <c:v>3893</c:v>
              </c:pt>
              <c:pt idx="239">
                <c:v>3909</c:v>
              </c:pt>
              <c:pt idx="240">
                <c:v>3926</c:v>
              </c:pt>
              <c:pt idx="241">
                <c:v>3942</c:v>
              </c:pt>
              <c:pt idx="242">
                <c:v>3959</c:v>
              </c:pt>
              <c:pt idx="243">
                <c:v>3975</c:v>
              </c:pt>
              <c:pt idx="244">
                <c:v>3991</c:v>
              </c:pt>
              <c:pt idx="245">
                <c:v>4008</c:v>
              </c:pt>
              <c:pt idx="246">
                <c:v>4024</c:v>
              </c:pt>
              <c:pt idx="247">
                <c:v>4040</c:v>
              </c:pt>
              <c:pt idx="248">
                <c:v>4057</c:v>
              </c:pt>
              <c:pt idx="249">
                <c:v>4073</c:v>
              </c:pt>
              <c:pt idx="250">
                <c:v>4089</c:v>
              </c:pt>
              <c:pt idx="251">
                <c:v>4106</c:v>
              </c:pt>
              <c:pt idx="252">
                <c:v>4122</c:v>
              </c:pt>
              <c:pt idx="253">
                <c:v>4138</c:v>
              </c:pt>
              <c:pt idx="254">
                <c:v>4155</c:v>
              </c:pt>
              <c:pt idx="255">
                <c:v>4171</c:v>
              </c:pt>
              <c:pt idx="256">
                <c:v>4188</c:v>
              </c:pt>
              <c:pt idx="257">
                <c:v>4204</c:v>
              </c:pt>
              <c:pt idx="258">
                <c:v>4220</c:v>
              </c:pt>
              <c:pt idx="259">
                <c:v>4237</c:v>
              </c:pt>
              <c:pt idx="260">
                <c:v>4253</c:v>
              </c:pt>
              <c:pt idx="261">
                <c:v>4269</c:v>
              </c:pt>
              <c:pt idx="262">
                <c:v>4286</c:v>
              </c:pt>
              <c:pt idx="263">
                <c:v>4302</c:v>
              </c:pt>
              <c:pt idx="264">
                <c:v>4318</c:v>
              </c:pt>
              <c:pt idx="265">
                <c:v>4335</c:v>
              </c:pt>
              <c:pt idx="266">
                <c:v>4351</c:v>
              </c:pt>
              <c:pt idx="267">
                <c:v>4367</c:v>
              </c:pt>
              <c:pt idx="268">
                <c:v>4384</c:v>
              </c:pt>
              <c:pt idx="269">
                <c:v>4400</c:v>
              </c:pt>
              <c:pt idx="270">
                <c:v>4417</c:v>
              </c:pt>
              <c:pt idx="271">
                <c:v>4433</c:v>
              </c:pt>
              <c:pt idx="272">
                <c:v>4449</c:v>
              </c:pt>
              <c:pt idx="273">
                <c:v>4466</c:v>
              </c:pt>
              <c:pt idx="274">
                <c:v>4482</c:v>
              </c:pt>
              <c:pt idx="275">
                <c:v>4498</c:v>
              </c:pt>
              <c:pt idx="276">
                <c:v>4515</c:v>
              </c:pt>
              <c:pt idx="277">
                <c:v>4531</c:v>
              </c:pt>
              <c:pt idx="278">
                <c:v>4547</c:v>
              </c:pt>
              <c:pt idx="279">
                <c:v>4564</c:v>
              </c:pt>
              <c:pt idx="280">
                <c:v>4580</c:v>
              </c:pt>
              <c:pt idx="281">
                <c:v>4596</c:v>
              </c:pt>
              <c:pt idx="282">
                <c:v>4613</c:v>
              </c:pt>
              <c:pt idx="283">
                <c:v>4629</c:v>
              </c:pt>
              <c:pt idx="284">
                <c:v>4646</c:v>
              </c:pt>
              <c:pt idx="285">
                <c:v>4662</c:v>
              </c:pt>
              <c:pt idx="286">
                <c:v>4678</c:v>
              </c:pt>
              <c:pt idx="287">
                <c:v>4695</c:v>
              </c:pt>
              <c:pt idx="288">
                <c:v>4711</c:v>
              </c:pt>
              <c:pt idx="289">
                <c:v>4727</c:v>
              </c:pt>
              <c:pt idx="290">
                <c:v>4744</c:v>
              </c:pt>
              <c:pt idx="291">
                <c:v>4760</c:v>
              </c:pt>
              <c:pt idx="292">
                <c:v>4776</c:v>
              </c:pt>
              <c:pt idx="293">
                <c:v>4793</c:v>
              </c:pt>
              <c:pt idx="294">
                <c:v>4809</c:v>
              </c:pt>
              <c:pt idx="295">
                <c:v>4825</c:v>
              </c:pt>
              <c:pt idx="296">
                <c:v>4842</c:v>
              </c:pt>
              <c:pt idx="297">
                <c:v>4858</c:v>
              </c:pt>
              <c:pt idx="298">
                <c:v>4875</c:v>
              </c:pt>
              <c:pt idx="299">
                <c:v>4891</c:v>
              </c:pt>
              <c:pt idx="300">
                <c:v>4907</c:v>
              </c:pt>
              <c:pt idx="301">
                <c:v>4924</c:v>
              </c:pt>
              <c:pt idx="302">
                <c:v>4940</c:v>
              </c:pt>
              <c:pt idx="303">
                <c:v>4956</c:v>
              </c:pt>
              <c:pt idx="304">
                <c:v>4973</c:v>
              </c:pt>
              <c:pt idx="305">
                <c:v>4989</c:v>
              </c:pt>
              <c:pt idx="306">
                <c:v>5005</c:v>
              </c:pt>
              <c:pt idx="307">
                <c:v>5022</c:v>
              </c:pt>
              <c:pt idx="308">
                <c:v>5038</c:v>
              </c:pt>
              <c:pt idx="309">
                <c:v>5054</c:v>
              </c:pt>
              <c:pt idx="310">
                <c:v>5071</c:v>
              </c:pt>
              <c:pt idx="311">
                <c:v>5087</c:v>
              </c:pt>
              <c:pt idx="312">
                <c:v>5104</c:v>
              </c:pt>
              <c:pt idx="313">
                <c:v>5120</c:v>
              </c:pt>
              <c:pt idx="314">
                <c:v>5136</c:v>
              </c:pt>
              <c:pt idx="315">
                <c:v>5153</c:v>
              </c:pt>
              <c:pt idx="316">
                <c:v>5169</c:v>
              </c:pt>
              <c:pt idx="317">
                <c:v>5185</c:v>
              </c:pt>
              <c:pt idx="318">
                <c:v>5202</c:v>
              </c:pt>
              <c:pt idx="319">
                <c:v>5218</c:v>
              </c:pt>
              <c:pt idx="320">
                <c:v>5234</c:v>
              </c:pt>
              <c:pt idx="321">
                <c:v>5251</c:v>
              </c:pt>
              <c:pt idx="322">
                <c:v>5267</c:v>
              </c:pt>
              <c:pt idx="323">
                <c:v>5283</c:v>
              </c:pt>
              <c:pt idx="324">
                <c:v>5300</c:v>
              </c:pt>
              <c:pt idx="325">
                <c:v>5316</c:v>
              </c:pt>
              <c:pt idx="326">
                <c:v>5333</c:v>
              </c:pt>
              <c:pt idx="327">
                <c:v>5349</c:v>
              </c:pt>
              <c:pt idx="328">
                <c:v>5365</c:v>
              </c:pt>
              <c:pt idx="329">
                <c:v>5382</c:v>
              </c:pt>
              <c:pt idx="330">
                <c:v>5398</c:v>
              </c:pt>
              <c:pt idx="331">
                <c:v>5414</c:v>
              </c:pt>
              <c:pt idx="332">
                <c:v>5431</c:v>
              </c:pt>
              <c:pt idx="333">
                <c:v>5447</c:v>
              </c:pt>
              <c:pt idx="334">
                <c:v>5463</c:v>
              </c:pt>
              <c:pt idx="335">
                <c:v>5480</c:v>
              </c:pt>
              <c:pt idx="336">
                <c:v>5496</c:v>
              </c:pt>
              <c:pt idx="337">
                <c:v>5512</c:v>
              </c:pt>
              <c:pt idx="338">
                <c:v>5529</c:v>
              </c:pt>
              <c:pt idx="339">
                <c:v>5545</c:v>
              </c:pt>
              <c:pt idx="340">
                <c:v>5562</c:v>
              </c:pt>
              <c:pt idx="341">
                <c:v>5578</c:v>
              </c:pt>
              <c:pt idx="342">
                <c:v>5594</c:v>
              </c:pt>
              <c:pt idx="343">
                <c:v>5611</c:v>
              </c:pt>
              <c:pt idx="344">
                <c:v>5627</c:v>
              </c:pt>
              <c:pt idx="345">
                <c:v>5643</c:v>
              </c:pt>
              <c:pt idx="346">
                <c:v>5660</c:v>
              </c:pt>
              <c:pt idx="347">
                <c:v>5676</c:v>
              </c:pt>
              <c:pt idx="348">
                <c:v>5692</c:v>
              </c:pt>
              <c:pt idx="349">
                <c:v>5709</c:v>
              </c:pt>
              <c:pt idx="350">
                <c:v>5725</c:v>
              </c:pt>
              <c:pt idx="351">
                <c:v>5741</c:v>
              </c:pt>
              <c:pt idx="352">
                <c:v>5758</c:v>
              </c:pt>
              <c:pt idx="353">
                <c:v>5774</c:v>
              </c:pt>
              <c:pt idx="354">
                <c:v>5791</c:v>
              </c:pt>
              <c:pt idx="355">
                <c:v>5807</c:v>
              </c:pt>
              <c:pt idx="356">
                <c:v>5823</c:v>
              </c:pt>
              <c:pt idx="357">
                <c:v>5840</c:v>
              </c:pt>
              <c:pt idx="358">
                <c:v>5856</c:v>
              </c:pt>
              <c:pt idx="359">
                <c:v>5872</c:v>
              </c:pt>
              <c:pt idx="360">
                <c:v>5889</c:v>
              </c:pt>
              <c:pt idx="361">
                <c:v>5905</c:v>
              </c:pt>
              <c:pt idx="362">
                <c:v>5921</c:v>
              </c:pt>
              <c:pt idx="363">
                <c:v>5938</c:v>
              </c:pt>
              <c:pt idx="364">
                <c:v>5954</c:v>
              </c:pt>
              <c:pt idx="365">
                <c:v>5970</c:v>
              </c:pt>
              <c:pt idx="366">
                <c:v>5987</c:v>
              </c:pt>
              <c:pt idx="367">
                <c:v>6003</c:v>
              </c:pt>
              <c:pt idx="368">
                <c:v>6020</c:v>
              </c:pt>
              <c:pt idx="369">
                <c:v>6036</c:v>
              </c:pt>
              <c:pt idx="370">
                <c:v>6052</c:v>
              </c:pt>
              <c:pt idx="371">
                <c:v>6069</c:v>
              </c:pt>
              <c:pt idx="372">
                <c:v>6085</c:v>
              </c:pt>
              <c:pt idx="373">
                <c:v>6101</c:v>
              </c:pt>
              <c:pt idx="374">
                <c:v>6118</c:v>
              </c:pt>
              <c:pt idx="375">
                <c:v>6134</c:v>
              </c:pt>
              <c:pt idx="376">
                <c:v>6150</c:v>
              </c:pt>
              <c:pt idx="377">
                <c:v>6167</c:v>
              </c:pt>
              <c:pt idx="378">
                <c:v>6183</c:v>
              </c:pt>
              <c:pt idx="379">
                <c:v>6199</c:v>
              </c:pt>
              <c:pt idx="380">
                <c:v>6216</c:v>
              </c:pt>
              <c:pt idx="381">
                <c:v>6232</c:v>
              </c:pt>
              <c:pt idx="382">
                <c:v>6249</c:v>
              </c:pt>
              <c:pt idx="383">
                <c:v>6265</c:v>
              </c:pt>
              <c:pt idx="384">
                <c:v>6281</c:v>
              </c:pt>
              <c:pt idx="385">
                <c:v>6298</c:v>
              </c:pt>
              <c:pt idx="386">
                <c:v>6314</c:v>
              </c:pt>
              <c:pt idx="387">
                <c:v>6330</c:v>
              </c:pt>
              <c:pt idx="388">
                <c:v>6347</c:v>
              </c:pt>
              <c:pt idx="389">
                <c:v>6363</c:v>
              </c:pt>
              <c:pt idx="390">
                <c:v>6379</c:v>
              </c:pt>
              <c:pt idx="391">
                <c:v>6396</c:v>
              </c:pt>
              <c:pt idx="392">
                <c:v>6412</c:v>
              </c:pt>
              <c:pt idx="393">
                <c:v>6428</c:v>
              </c:pt>
              <c:pt idx="394">
                <c:v>6445</c:v>
              </c:pt>
              <c:pt idx="395">
                <c:v>6461</c:v>
              </c:pt>
              <c:pt idx="396">
                <c:v>6478</c:v>
              </c:pt>
              <c:pt idx="397">
                <c:v>6494</c:v>
              </c:pt>
              <c:pt idx="398">
                <c:v>6510</c:v>
              </c:pt>
              <c:pt idx="399">
                <c:v>6527</c:v>
              </c:pt>
              <c:pt idx="400">
                <c:v>6543</c:v>
              </c:pt>
            </c:numLit>
          </c:xVal>
          <c:yVal>
            <c:numLit>
              <c:formatCode>General</c:formatCode>
              <c:ptCount val="401"/>
              <c:pt idx="0">
                <c:v>12108.0158759229</c:v>
              </c:pt>
              <c:pt idx="1">
                <c:v>11719.8997349571</c:v>
              </c:pt>
              <c:pt idx="2">
                <c:v>11545.1518415707</c:v>
              </c:pt>
              <c:pt idx="3">
                <c:v>11444.609936536999</c:v>
              </c:pt>
              <c:pt idx="4">
                <c:v>11354.611453006501</c:v>
              </c:pt>
              <c:pt idx="5">
                <c:v>11263.606411065401</c:v>
              </c:pt>
              <c:pt idx="6">
                <c:v>11189.239327386</c:v>
              </c:pt>
              <c:pt idx="7">
                <c:v>11148.869352625599</c:v>
              </c:pt>
              <c:pt idx="8">
                <c:v>11127.3789413838</c:v>
              </c:pt>
              <c:pt idx="9">
                <c:v>11096.1644731737</c:v>
              </c:pt>
              <c:pt idx="10">
                <c:v>11043.504474102499</c:v>
              </c:pt>
              <c:pt idx="11">
                <c:v>10975.834029870301</c:v>
              </c:pt>
              <c:pt idx="12">
                <c:v>10943.232873233699</c:v>
              </c:pt>
              <c:pt idx="13">
                <c:v>10881.337485210701</c:v>
              </c:pt>
              <c:pt idx="14">
                <c:v>10832.315784775599</c:v>
              </c:pt>
              <c:pt idx="15">
                <c:v>10810.136038836299</c:v>
              </c:pt>
              <c:pt idx="16">
                <c:v>10789.6850690059</c:v>
              </c:pt>
              <c:pt idx="17">
                <c:v>10763.0695962429</c:v>
              </c:pt>
              <c:pt idx="18">
                <c:v>10721.979032449401</c:v>
              </c:pt>
              <c:pt idx="19">
                <c:v>10683.1617987631</c:v>
              </c:pt>
              <c:pt idx="20">
                <c:v>10651.957777891401</c:v>
              </c:pt>
              <c:pt idx="21">
                <c:v>10605.454320134</c:v>
              </c:pt>
              <c:pt idx="22">
                <c:v>10582.4417885287</c:v>
              </c:pt>
              <c:pt idx="23">
                <c:v>10557.5234255861</c:v>
              </c:pt>
              <c:pt idx="24">
                <c:v>10534.024243920599</c:v>
              </c:pt>
              <c:pt idx="25">
                <c:v>10516.249978513501</c:v>
              </c:pt>
              <c:pt idx="26">
                <c:v>10498.568673383599</c:v>
              </c:pt>
              <c:pt idx="27">
                <c:v>10478.6075595315</c:v>
              </c:pt>
              <c:pt idx="28">
                <c:v>10460.9955922261</c:v>
              </c:pt>
              <c:pt idx="29">
                <c:v>10428.457431445</c:v>
              </c:pt>
              <c:pt idx="30">
                <c:v>10400.0274816537</c:v>
              </c:pt>
              <c:pt idx="31">
                <c:v>10355.0541900221</c:v>
              </c:pt>
              <c:pt idx="32">
                <c:v>10325.7202453441</c:v>
              </c:pt>
              <c:pt idx="33">
                <c:v>10294.056687796499</c:v>
              </c:pt>
              <c:pt idx="34">
                <c:v>10264.390089595299</c:v>
              </c:pt>
              <c:pt idx="35">
                <c:v>10236.858779357601</c:v>
              </c:pt>
              <c:pt idx="36">
                <c:v>10216.871075328099</c:v>
              </c:pt>
              <c:pt idx="37">
                <c:v>10191.7895620379</c:v>
              </c:pt>
              <c:pt idx="38">
                <c:v>10169.128350286799</c:v>
              </c:pt>
              <c:pt idx="39">
                <c:v>10144.750410848999</c:v>
              </c:pt>
              <c:pt idx="40">
                <c:v>10120.1734179423</c:v>
              </c:pt>
              <c:pt idx="41">
                <c:v>10096.781118135001</c:v>
              </c:pt>
              <c:pt idx="42">
                <c:v>10076.3862881311</c:v>
              </c:pt>
              <c:pt idx="43">
                <c:v>10039.669127290899</c:v>
              </c:pt>
              <c:pt idx="44">
                <c:v>10021.6856078454</c:v>
              </c:pt>
              <c:pt idx="45">
                <c:v>9998.0162406825602</c:v>
              </c:pt>
              <c:pt idx="46">
                <c:v>9972.5626249303496</c:v>
              </c:pt>
              <c:pt idx="47">
                <c:v>9951.0318689894593</c:v>
              </c:pt>
              <c:pt idx="48">
                <c:v>9921.6673430245301</c:v>
              </c:pt>
              <c:pt idx="49">
                <c:v>9899.1816962662306</c:v>
              </c:pt>
              <c:pt idx="50">
                <c:v>9880.3172941516605</c:v>
              </c:pt>
              <c:pt idx="51">
                <c:v>9861.9204476511004</c:v>
              </c:pt>
              <c:pt idx="52">
                <c:v>9828.1192756941691</c:v>
              </c:pt>
              <c:pt idx="53">
                <c:v>9808.6433183085392</c:v>
              </c:pt>
              <c:pt idx="54">
                <c:v>9792.3917644981593</c:v>
              </c:pt>
              <c:pt idx="55">
                <c:v>9761.0665007919506</c:v>
              </c:pt>
              <c:pt idx="56">
                <c:v>9739.9296606894404</c:v>
              </c:pt>
              <c:pt idx="57">
                <c:v>9713.3880547240096</c:v>
              </c:pt>
              <c:pt idx="58">
                <c:v>9691.9073712782592</c:v>
              </c:pt>
              <c:pt idx="59">
                <c:v>9666.1626195175904</c:v>
              </c:pt>
              <c:pt idx="60">
                <c:v>9641.6432515052093</c:v>
              </c:pt>
              <c:pt idx="61">
                <c:v>9617.7197975256004</c:v>
              </c:pt>
              <c:pt idx="62">
                <c:v>9597.2997587724203</c:v>
              </c:pt>
              <c:pt idx="63">
                <c:v>9559.6839800098205</c:v>
              </c:pt>
              <c:pt idx="64">
                <c:v>9543.3805626121793</c:v>
              </c:pt>
              <c:pt idx="65">
                <c:v>9525.8684080736202</c:v>
              </c:pt>
              <c:pt idx="66">
                <c:v>9499.4701479242703</c:v>
              </c:pt>
              <c:pt idx="67">
                <c:v>9482.0778909633791</c:v>
              </c:pt>
              <c:pt idx="68">
                <c:v>9456.7648913835692</c:v>
              </c:pt>
              <c:pt idx="69">
                <c:v>9433.2683004091796</c:v>
              </c:pt>
              <c:pt idx="70">
                <c:v>9419.6424188739693</c:v>
              </c:pt>
              <c:pt idx="71">
                <c:v>9397.5184630193999</c:v>
              </c:pt>
              <c:pt idx="72">
                <c:v>9376.5452492613695</c:v>
              </c:pt>
              <c:pt idx="73">
                <c:v>9363.2926302299202</c:v>
              </c:pt>
              <c:pt idx="74">
                <c:v>9348.5542755418592</c:v>
              </c:pt>
              <c:pt idx="75">
                <c:v>9333.7967608104009</c:v>
              </c:pt>
              <c:pt idx="76">
                <c:v>9322.2164137975305</c:v>
              </c:pt>
              <c:pt idx="77">
                <c:v>9307.4472699212092</c:v>
              </c:pt>
              <c:pt idx="78">
                <c:v>9287.5539487438491</c:v>
              </c:pt>
              <c:pt idx="79">
                <c:v>9262.2934904060894</c:v>
              </c:pt>
              <c:pt idx="80">
                <c:v>9235.4578105550208</c:v>
              </c:pt>
              <c:pt idx="81">
                <c:v>9213.1741809334908</c:v>
              </c:pt>
              <c:pt idx="82">
                <c:v>9195.6041056658905</c:v>
              </c:pt>
              <c:pt idx="83">
                <c:v>9178.7205446725293</c:v>
              </c:pt>
              <c:pt idx="84">
                <c:v>9156.4615273319305</c:v>
              </c:pt>
              <c:pt idx="85">
                <c:v>9134.1905789452903</c:v>
              </c:pt>
              <c:pt idx="86">
                <c:v>9120.0589323121003</c:v>
              </c:pt>
              <c:pt idx="87">
                <c:v>9099.5826303376507</c:v>
              </c:pt>
              <c:pt idx="88">
                <c:v>9083.9141570702504</c:v>
              </c:pt>
              <c:pt idx="89">
                <c:v>9067.7435239917304</c:v>
              </c:pt>
              <c:pt idx="90">
                <c:v>9050.4890285296606</c:v>
              </c:pt>
              <c:pt idx="91">
                <c:v>9034.2569587559901</c:v>
              </c:pt>
              <c:pt idx="92">
                <c:v>9024.2046996120407</c:v>
              </c:pt>
              <c:pt idx="93">
                <c:v>9015.6488738919397</c:v>
              </c:pt>
              <c:pt idx="94">
                <c:v>9008.7239941222306</c:v>
              </c:pt>
              <c:pt idx="95">
                <c:v>8998.0705119095892</c:v>
              </c:pt>
              <c:pt idx="96">
                <c:v>8982.8048437794005</c:v>
              </c:pt>
              <c:pt idx="97">
                <c:v>8974.5074460922606</c:v>
              </c:pt>
              <c:pt idx="98">
                <c:v>8965.5862082595195</c:v>
              </c:pt>
              <c:pt idx="99">
                <c:v>8959.2663408761891</c:v>
              </c:pt>
              <c:pt idx="100">
                <c:v>8946.0074699743309</c:v>
              </c:pt>
              <c:pt idx="101">
                <c:v>8937.1692802281505</c:v>
              </c:pt>
              <c:pt idx="102">
                <c:v>8929.8836144174893</c:v>
              </c:pt>
              <c:pt idx="103">
                <c:v>8921.0296033497107</c:v>
              </c:pt>
              <c:pt idx="104">
                <c:v>8910.5179966217602</c:v>
              </c:pt>
              <c:pt idx="105">
                <c:v>8901.6669244288405</c:v>
              </c:pt>
              <c:pt idx="106">
                <c:v>8894.6944284056608</c:v>
              </c:pt>
              <c:pt idx="107">
                <c:v>8885.8010573682604</c:v>
              </c:pt>
              <c:pt idx="108">
                <c:v>8878.8650005324507</c:v>
              </c:pt>
              <c:pt idx="109">
                <c:v>8870.0787212562791</c:v>
              </c:pt>
              <c:pt idx="110">
                <c:v>8863.31259348809</c:v>
              </c:pt>
              <c:pt idx="111">
                <c:v>8857.5964501134495</c:v>
              </c:pt>
              <c:pt idx="112">
                <c:v>8848.1653403795899</c:v>
              </c:pt>
              <c:pt idx="113">
                <c:v>8840.5158995874608</c:v>
              </c:pt>
              <c:pt idx="114">
                <c:v>8833.6440365487397</c:v>
              </c:pt>
              <c:pt idx="115">
                <c:v>8822.8404079122793</c:v>
              </c:pt>
              <c:pt idx="116">
                <c:v>8816.1674335674106</c:v>
              </c:pt>
              <c:pt idx="117">
                <c:v>8806.1729978213007</c:v>
              </c:pt>
              <c:pt idx="118">
                <c:v>8794.6100291371695</c:v>
              </c:pt>
              <c:pt idx="119">
                <c:v>8790.0837726944901</c:v>
              </c:pt>
              <c:pt idx="120">
                <c:v>8781.5869341349899</c:v>
              </c:pt>
              <c:pt idx="121">
                <c:v>8775.2616796571801</c:v>
              </c:pt>
              <c:pt idx="122">
                <c:v>8768.9654011084604</c:v>
              </c:pt>
              <c:pt idx="123">
                <c:v>8754.9427726146896</c:v>
              </c:pt>
              <c:pt idx="124">
                <c:v>8746.9814361499593</c:v>
              </c:pt>
              <c:pt idx="125">
                <c:v>8737.5120864002001</c:v>
              </c:pt>
              <c:pt idx="126">
                <c:v>8730.3431097920093</c:v>
              </c:pt>
              <c:pt idx="127">
                <c:v>8721.2086821076191</c:v>
              </c:pt>
              <c:pt idx="128">
                <c:v>8715.0503383164305</c:v>
              </c:pt>
              <c:pt idx="129">
                <c:v>8703.5442496977503</c:v>
              </c:pt>
              <c:pt idx="130">
                <c:v>8693.6723768640604</c:v>
              </c:pt>
              <c:pt idx="131">
                <c:v>8683.91409010793</c:v>
              </c:pt>
              <c:pt idx="132">
                <c:v>8674.8982472273292</c:v>
              </c:pt>
              <c:pt idx="133">
                <c:v>8669.1581372373494</c:v>
              </c:pt>
              <c:pt idx="134">
                <c:v>8662.1429981064502</c:v>
              </c:pt>
              <c:pt idx="135">
                <c:v>8651.2698240688605</c:v>
              </c:pt>
              <c:pt idx="136">
                <c:v>8644.2363062126005</c:v>
              </c:pt>
              <c:pt idx="137">
                <c:v>8638.0890417083901</c:v>
              </c:pt>
              <c:pt idx="138">
                <c:v>8629.5284691275501</c:v>
              </c:pt>
              <c:pt idx="139">
                <c:v>8621.9581522340395</c:v>
              </c:pt>
              <c:pt idx="140">
                <c:v>8618.0715522718601</c:v>
              </c:pt>
              <c:pt idx="141">
                <c:v>8612.6919863678904</c:v>
              </c:pt>
              <c:pt idx="142">
                <c:v>8600.4340073424191</c:v>
              </c:pt>
              <c:pt idx="143">
                <c:v>8593.1238659673909</c:v>
              </c:pt>
              <c:pt idx="144">
                <c:v>8585.1655842083601</c:v>
              </c:pt>
              <c:pt idx="145">
                <c:v>8575.4053344520798</c:v>
              </c:pt>
              <c:pt idx="146">
                <c:v>8567.3351735989509</c:v>
              </c:pt>
              <c:pt idx="147">
                <c:v>8560.5897757027305</c:v>
              </c:pt>
              <c:pt idx="148">
                <c:v>8553.55390693757</c:v>
              </c:pt>
              <c:pt idx="149">
                <c:v>8545.5583542351105</c:v>
              </c:pt>
              <c:pt idx="150">
                <c:v>8539.7075462412504</c:v>
              </c:pt>
              <c:pt idx="151">
                <c:v>8532.87684942126</c:v>
              </c:pt>
              <c:pt idx="152">
                <c:v>8524.0654616359006</c:v>
              </c:pt>
              <c:pt idx="153">
                <c:v>8517.2608954184907</c:v>
              </c:pt>
              <c:pt idx="154">
                <c:v>8504.8452716342799</c:v>
              </c:pt>
              <c:pt idx="155">
                <c:v>8499.8934622500201</c:v>
              </c:pt>
              <c:pt idx="156">
                <c:v>8492.4795567258607</c:v>
              </c:pt>
              <c:pt idx="157">
                <c:v>8486.9453441483292</c:v>
              </c:pt>
              <c:pt idx="158">
                <c:v>8481.3162131438203</c:v>
              </c:pt>
              <c:pt idx="159">
                <c:v>8471.9736174643804</c:v>
              </c:pt>
              <c:pt idx="160">
                <c:v>8467.6411983627495</c:v>
              </c:pt>
              <c:pt idx="161">
                <c:v>8459.2536569553104</c:v>
              </c:pt>
              <c:pt idx="162">
                <c:v>8451.9526658637205</c:v>
              </c:pt>
              <c:pt idx="163">
                <c:v>8443.0356066253298</c:v>
              </c:pt>
              <c:pt idx="164">
                <c:v>8433.9680733688401</c:v>
              </c:pt>
              <c:pt idx="165">
                <c:v>8425.3620574073302</c:v>
              </c:pt>
              <c:pt idx="166">
                <c:v>8417.0032743142492</c:v>
              </c:pt>
              <c:pt idx="167">
                <c:v>8410.3839526342199</c:v>
              </c:pt>
              <c:pt idx="168">
                <c:v>8405.2625974492203</c:v>
              </c:pt>
              <c:pt idx="169">
                <c:v>8396.7762466213408</c:v>
              </c:pt>
              <c:pt idx="170">
                <c:v>8386.8630195553906</c:v>
              </c:pt>
              <c:pt idx="171">
                <c:v>8376.6152204414102</c:v>
              </c:pt>
              <c:pt idx="172">
                <c:v>8368.9835763404299</c:v>
              </c:pt>
              <c:pt idx="173">
                <c:v>8353.8993681290794</c:v>
              </c:pt>
              <c:pt idx="174">
                <c:v>8345.4385408561193</c:v>
              </c:pt>
              <c:pt idx="175">
                <c:v>8334.0618510774602</c:v>
              </c:pt>
              <c:pt idx="176">
                <c:v>8320.3002337698399</c:v>
              </c:pt>
              <c:pt idx="177">
                <c:v>8315.4633202956102</c:v>
              </c:pt>
              <c:pt idx="178">
                <c:v>8302.8110848965807</c:v>
              </c:pt>
              <c:pt idx="179">
                <c:v>8294.5984371332906</c:v>
              </c:pt>
              <c:pt idx="180">
                <c:v>8284.0782375237904</c:v>
              </c:pt>
              <c:pt idx="181">
                <c:v>8272.7390562510409</c:v>
              </c:pt>
              <c:pt idx="182">
                <c:v>8266.7798781881902</c:v>
              </c:pt>
              <c:pt idx="183">
                <c:v>8260.3284984079</c:v>
              </c:pt>
              <c:pt idx="184">
                <c:v>8250.8700429481596</c:v>
              </c:pt>
              <c:pt idx="185">
                <c:v>8241.5390004386209</c:v>
              </c:pt>
              <c:pt idx="186">
                <c:v>8234.9224392916694</c:v>
              </c:pt>
              <c:pt idx="187">
                <c:v>8224.4268357540404</c:v>
              </c:pt>
              <c:pt idx="188">
                <c:v>8213.8558631814994</c:v>
              </c:pt>
              <c:pt idx="189">
                <c:v>8205.0737467931103</c:v>
              </c:pt>
              <c:pt idx="190">
                <c:v>8195.8970296544594</c:v>
              </c:pt>
              <c:pt idx="191">
                <c:v>8191.1578199320502</c:v>
              </c:pt>
              <c:pt idx="192">
                <c:v>8183.8033983560499</c:v>
              </c:pt>
              <c:pt idx="193">
                <c:v>8175.6440222921401</c:v>
              </c:pt>
              <c:pt idx="194">
                <c:v>8166.3944470879696</c:v>
              </c:pt>
              <c:pt idx="195">
                <c:v>8159.3911527322298</c:v>
              </c:pt>
              <c:pt idx="196">
                <c:v>8144.7213434382602</c:v>
              </c:pt>
              <c:pt idx="197">
                <c:v>8131.6877834445904</c:v>
              </c:pt>
              <c:pt idx="198">
                <c:v>8122.2013184841799</c:v>
              </c:pt>
              <c:pt idx="199">
                <c:v>8112.3042853144698</c:v>
              </c:pt>
              <c:pt idx="200">
                <c:v>8099.8618776294797</c:v>
              </c:pt>
              <c:pt idx="201">
                <c:v>8094.6153952131999</c:v>
              </c:pt>
              <c:pt idx="202">
                <c:v>8087.9151892295204</c:v>
              </c:pt>
              <c:pt idx="203">
                <c:v>8078.2949877465098</c:v>
              </c:pt>
              <c:pt idx="204">
                <c:v>8066.5647109197398</c:v>
              </c:pt>
              <c:pt idx="205">
                <c:v>8053.4083508859103</c:v>
              </c:pt>
              <c:pt idx="206">
                <c:v>8041.6262435119897</c:v>
              </c:pt>
              <c:pt idx="207">
                <c:v>8032.6109898853801</c:v>
              </c:pt>
              <c:pt idx="208">
                <c:v>8021.7306958239496</c:v>
              </c:pt>
              <c:pt idx="209">
                <c:v>8010.5522116428901</c:v>
              </c:pt>
              <c:pt idx="210">
                <c:v>8003.98779235245</c:v>
              </c:pt>
              <c:pt idx="211">
                <c:v>7986.6051878099097</c:v>
              </c:pt>
              <c:pt idx="212">
                <c:v>7976.2843959828297</c:v>
              </c:pt>
              <c:pt idx="213">
                <c:v>7964.6479539637403</c:v>
              </c:pt>
              <c:pt idx="214">
                <c:v>7956.3903949385403</c:v>
              </c:pt>
              <c:pt idx="215">
                <c:v>7947.3767432735904</c:v>
              </c:pt>
              <c:pt idx="216">
                <c:v>7940.9172587635003</c:v>
              </c:pt>
              <c:pt idx="217">
                <c:v>7928.6067902403802</c:v>
              </c:pt>
              <c:pt idx="218">
                <c:v>7917.38687249749</c:v>
              </c:pt>
              <c:pt idx="219">
                <c:v>7906.0497813685397</c:v>
              </c:pt>
              <c:pt idx="220">
                <c:v>7896.7617260773904</c:v>
              </c:pt>
              <c:pt idx="221">
                <c:v>7889.2812367522702</c:v>
              </c:pt>
              <c:pt idx="222">
                <c:v>7875.8935853495605</c:v>
              </c:pt>
              <c:pt idx="223">
                <c:v>7864.3289233852702</c:v>
              </c:pt>
              <c:pt idx="224">
                <c:v>7851.0759206065704</c:v>
              </c:pt>
              <c:pt idx="225">
                <c:v>7845.2047749134299</c:v>
              </c:pt>
              <c:pt idx="226">
                <c:v>7829.4981765801103</c:v>
              </c:pt>
              <c:pt idx="227">
                <c:v>7820.06940556465</c:v>
              </c:pt>
              <c:pt idx="228">
                <c:v>7806.4793595089504</c:v>
              </c:pt>
              <c:pt idx="229">
                <c:v>7795.8896173871699</c:v>
              </c:pt>
              <c:pt idx="230">
                <c:v>7785.6554613479302</c:v>
              </c:pt>
              <c:pt idx="231">
                <c:v>7774.5216051908401</c:v>
              </c:pt>
              <c:pt idx="232">
                <c:v>7765.3768995426999</c:v>
              </c:pt>
              <c:pt idx="233">
                <c:v>7757.6268277987801</c:v>
              </c:pt>
              <c:pt idx="234">
                <c:v>7741.3073699694796</c:v>
              </c:pt>
              <c:pt idx="235">
                <c:v>7734.4845128706402</c:v>
              </c:pt>
              <c:pt idx="236">
                <c:v>7714.5283198470697</c:v>
              </c:pt>
              <c:pt idx="237">
                <c:v>7704.6308301956096</c:v>
              </c:pt>
              <c:pt idx="238">
                <c:v>7695.1502426002498</c:v>
              </c:pt>
              <c:pt idx="239">
                <c:v>7689.0933057491202</c:v>
              </c:pt>
              <c:pt idx="240">
                <c:v>7674.57809915499</c:v>
              </c:pt>
              <c:pt idx="241">
                <c:v>7660.6773091510204</c:v>
              </c:pt>
              <c:pt idx="242">
                <c:v>7646.1630328810697</c:v>
              </c:pt>
              <c:pt idx="243">
                <c:v>7633.7188559327797</c:v>
              </c:pt>
              <c:pt idx="244">
                <c:v>7624.6615111519905</c:v>
              </c:pt>
              <c:pt idx="245">
                <c:v>7614.6025839699096</c:v>
              </c:pt>
              <c:pt idx="246">
                <c:v>7598.3065939599201</c:v>
              </c:pt>
              <c:pt idx="247">
                <c:v>7586.5293119651997</c:v>
              </c:pt>
              <c:pt idx="248">
                <c:v>7575.3883069482599</c:v>
              </c:pt>
              <c:pt idx="249">
                <c:v>7564.1500267169104</c:v>
              </c:pt>
              <c:pt idx="250">
                <c:v>7551.9095046778502</c:v>
              </c:pt>
              <c:pt idx="251">
                <c:v>7540.3373202798903</c:v>
              </c:pt>
              <c:pt idx="252">
                <c:v>7527.4502470359503</c:v>
              </c:pt>
              <c:pt idx="253">
                <c:v>7516.0298571827998</c:v>
              </c:pt>
              <c:pt idx="254">
                <c:v>7505.9679755038696</c:v>
              </c:pt>
              <c:pt idx="255">
                <c:v>7494.5737217227697</c:v>
              </c:pt>
              <c:pt idx="256">
                <c:v>7486.33282572811</c:v>
              </c:pt>
              <c:pt idx="257">
                <c:v>7475.4783996644801</c:v>
              </c:pt>
              <c:pt idx="258">
                <c:v>7457.8330173777304</c:v>
              </c:pt>
              <c:pt idx="259">
                <c:v>7445.4469036451501</c:v>
              </c:pt>
              <c:pt idx="260">
                <c:v>7435.4184765592699</c:v>
              </c:pt>
              <c:pt idx="261">
                <c:v>7421.3621334830796</c:v>
              </c:pt>
              <c:pt idx="262">
                <c:v>7403.8079928324496</c:v>
              </c:pt>
              <c:pt idx="263">
                <c:v>7391.5035943662697</c:v>
              </c:pt>
              <c:pt idx="264">
                <c:v>7377.2517184278204</c:v>
              </c:pt>
              <c:pt idx="265">
                <c:v>7366.15912981988</c:v>
              </c:pt>
              <c:pt idx="266">
                <c:v>7355.0796089675096</c:v>
              </c:pt>
              <c:pt idx="267">
                <c:v>7344.6185610202901</c:v>
              </c:pt>
              <c:pt idx="268">
                <c:v>7326.3679646968403</c:v>
              </c:pt>
              <c:pt idx="269">
                <c:v>7311.5129260911999</c:v>
              </c:pt>
              <c:pt idx="270">
                <c:v>7303.5782647074602</c:v>
              </c:pt>
              <c:pt idx="271">
                <c:v>7296.0782140943702</c:v>
              </c:pt>
              <c:pt idx="272">
                <c:v>7284.7305622425001</c:v>
              </c:pt>
              <c:pt idx="273">
                <c:v>7272.9778883100098</c:v>
              </c:pt>
              <c:pt idx="274">
                <c:v>7264.0964094030396</c:v>
              </c:pt>
              <c:pt idx="275">
                <c:v>7252.59209999016</c:v>
              </c:pt>
              <c:pt idx="276">
                <c:v>7238.8903560914296</c:v>
              </c:pt>
              <c:pt idx="277">
                <c:v>7230.6917346070704</c:v>
              </c:pt>
              <c:pt idx="278">
                <c:v>7224.0642229311397</c:v>
              </c:pt>
              <c:pt idx="279">
                <c:v>7211.87178772266</c:v>
              </c:pt>
              <c:pt idx="280">
                <c:v>7202.99924816575</c:v>
              </c:pt>
              <c:pt idx="281">
                <c:v>7192.1498685789602</c:v>
              </c:pt>
              <c:pt idx="282">
                <c:v>7180.7760229284604</c:v>
              </c:pt>
              <c:pt idx="283">
                <c:v>7170.9328138883002</c:v>
              </c:pt>
              <c:pt idx="284">
                <c:v>7163.7196303812698</c:v>
              </c:pt>
              <c:pt idx="285">
                <c:v>7153.8289281786301</c:v>
              </c:pt>
              <c:pt idx="286">
                <c:v>7144.6166734561502</c:v>
              </c:pt>
              <c:pt idx="287">
                <c:v>7134.5056081344901</c:v>
              </c:pt>
              <c:pt idx="288">
                <c:v>7126.8273415866497</c:v>
              </c:pt>
              <c:pt idx="289">
                <c:v>7110.6553724200603</c:v>
              </c:pt>
              <c:pt idx="290">
                <c:v>7102.4853160741504</c:v>
              </c:pt>
              <c:pt idx="291">
                <c:v>7091.2072504396901</c:v>
              </c:pt>
              <c:pt idx="292">
                <c:v>7079.1560826700097</c:v>
              </c:pt>
              <c:pt idx="293">
                <c:v>7066.2774614175396</c:v>
              </c:pt>
              <c:pt idx="294">
                <c:v>7057.9951347667002</c:v>
              </c:pt>
              <c:pt idx="295">
                <c:v>7045.2753176691103</c:v>
              </c:pt>
              <c:pt idx="296">
                <c:v>7036.4701508349699</c:v>
              </c:pt>
              <c:pt idx="297">
                <c:v>7020.7103555849199</c:v>
              </c:pt>
              <c:pt idx="298">
                <c:v>7010.9638619744401</c:v>
              </c:pt>
              <c:pt idx="299">
                <c:v>6998.9440985505098</c:v>
              </c:pt>
              <c:pt idx="300">
                <c:v>6985.0005293487802</c:v>
              </c:pt>
              <c:pt idx="301">
                <c:v>6977.72539084455</c:v>
              </c:pt>
              <c:pt idx="302">
                <c:v>6964.8486255520902</c:v>
              </c:pt>
              <c:pt idx="303">
                <c:v>6956.9667349902502</c:v>
              </c:pt>
              <c:pt idx="304">
                <c:v>6939.4068270340604</c:v>
              </c:pt>
              <c:pt idx="305">
                <c:v>6925.095211543</c:v>
              </c:pt>
              <c:pt idx="306">
                <c:v>6915.4660042405903</c:v>
              </c:pt>
              <c:pt idx="307">
                <c:v>6900.8670868145</c:v>
              </c:pt>
              <c:pt idx="308">
                <c:v>6889.8843295911502</c:v>
              </c:pt>
              <c:pt idx="309">
                <c:v>6872.8406469407701</c:v>
              </c:pt>
              <c:pt idx="310">
                <c:v>6863.5100227536796</c:v>
              </c:pt>
              <c:pt idx="311">
                <c:v>6857.13923412638</c:v>
              </c:pt>
              <c:pt idx="312">
                <c:v>6848.2298092286601</c:v>
              </c:pt>
              <c:pt idx="313">
                <c:v>6839.1036218756699</c:v>
              </c:pt>
              <c:pt idx="314">
                <c:v>6830.8175800628496</c:v>
              </c:pt>
              <c:pt idx="315">
                <c:v>6820.3346496452696</c:v>
              </c:pt>
              <c:pt idx="316">
                <c:v>6813.9201811912999</c:v>
              </c:pt>
              <c:pt idx="317">
                <c:v>6799.4151684511498</c:v>
              </c:pt>
              <c:pt idx="318">
                <c:v>6783.9701244262897</c:v>
              </c:pt>
              <c:pt idx="319">
                <c:v>6770.5675950799296</c:v>
              </c:pt>
              <c:pt idx="320">
                <c:v>6760.9797270386498</c:v>
              </c:pt>
              <c:pt idx="321">
                <c:v>6750.8358076173799</c:v>
              </c:pt>
              <c:pt idx="322">
                <c:v>6740.03807911888</c:v>
              </c:pt>
              <c:pt idx="323">
                <c:v>6729.5314750874204</c:v>
              </c:pt>
              <c:pt idx="324">
                <c:v>6716.47310824945</c:v>
              </c:pt>
              <c:pt idx="325">
                <c:v>6706.9297097030703</c:v>
              </c:pt>
              <c:pt idx="326">
                <c:v>6693.6304885048403</c:v>
              </c:pt>
              <c:pt idx="327">
                <c:v>6683.4743359638396</c:v>
              </c:pt>
              <c:pt idx="328">
                <c:v>6672.3975717778703</c:v>
              </c:pt>
              <c:pt idx="329">
                <c:v>6659.3687918093201</c:v>
              </c:pt>
              <c:pt idx="330">
                <c:v>6646.9724509322596</c:v>
              </c:pt>
              <c:pt idx="331">
                <c:v>6635.33666319843</c:v>
              </c:pt>
              <c:pt idx="332">
                <c:v>6625.0040305676503</c:v>
              </c:pt>
              <c:pt idx="333">
                <c:v>6615.60170547904</c:v>
              </c:pt>
              <c:pt idx="334">
                <c:v>6605.9186803755201</c:v>
              </c:pt>
              <c:pt idx="335">
                <c:v>6597.9872500606898</c:v>
              </c:pt>
              <c:pt idx="336">
                <c:v>6589.0851757197097</c:v>
              </c:pt>
              <c:pt idx="337">
                <c:v>6571.8752740456503</c:v>
              </c:pt>
              <c:pt idx="338">
                <c:v>6556.4150413265797</c:v>
              </c:pt>
              <c:pt idx="339">
                <c:v>6547.8272076706999</c:v>
              </c:pt>
              <c:pt idx="340">
                <c:v>6533.62279810163</c:v>
              </c:pt>
              <c:pt idx="341">
                <c:v>6511.5677483671298</c:v>
              </c:pt>
              <c:pt idx="342">
                <c:v>6496.8079426907498</c:v>
              </c:pt>
              <c:pt idx="343">
                <c:v>6487.2274115125501</c:v>
              </c:pt>
              <c:pt idx="344">
                <c:v>6472.2949041396696</c:v>
              </c:pt>
              <c:pt idx="345">
                <c:v>6461.4425513980204</c:v>
              </c:pt>
              <c:pt idx="346">
                <c:v>6446.5307229110604</c:v>
              </c:pt>
              <c:pt idx="347">
                <c:v>6435.8380338759198</c:v>
              </c:pt>
              <c:pt idx="348">
                <c:v>6421.1126271582598</c:v>
              </c:pt>
              <c:pt idx="349">
                <c:v>6411.9710809405797</c:v>
              </c:pt>
              <c:pt idx="350">
                <c:v>6399.4192911929804</c:v>
              </c:pt>
              <c:pt idx="351">
                <c:v>6387.3519752238399</c:v>
              </c:pt>
              <c:pt idx="352">
                <c:v>6376.6748168060503</c:v>
              </c:pt>
              <c:pt idx="353">
                <c:v>6366.5017923622399</c:v>
              </c:pt>
              <c:pt idx="354">
                <c:v>6358.00997441046</c:v>
              </c:pt>
              <c:pt idx="355">
                <c:v>6346.4939685863101</c:v>
              </c:pt>
              <c:pt idx="356">
                <c:v>6331.2924441421401</c:v>
              </c:pt>
              <c:pt idx="357">
                <c:v>6315.7464679442401</c:v>
              </c:pt>
              <c:pt idx="358">
                <c:v>6306.8026331950596</c:v>
              </c:pt>
              <c:pt idx="359">
                <c:v>6297.2919106668996</c:v>
              </c:pt>
              <c:pt idx="360">
                <c:v>6277.89774964351</c:v>
              </c:pt>
              <c:pt idx="361">
                <c:v>6265.0086094356702</c:v>
              </c:pt>
              <c:pt idx="362">
                <c:v>6242.67868339507</c:v>
              </c:pt>
              <c:pt idx="363">
                <c:v>6229.8154043397299</c:v>
              </c:pt>
              <c:pt idx="364">
                <c:v>6213.6111609540603</c:v>
              </c:pt>
              <c:pt idx="365">
                <c:v>6199.6313148472</c:v>
              </c:pt>
              <c:pt idx="366">
                <c:v>6186.2517527497203</c:v>
              </c:pt>
              <c:pt idx="367">
                <c:v>6170.1960667130797</c:v>
              </c:pt>
              <c:pt idx="368">
                <c:v>6156.4436457758502</c:v>
              </c:pt>
              <c:pt idx="369">
                <c:v>6141.7039172273398</c:v>
              </c:pt>
              <c:pt idx="370">
                <c:v>6123.9169350336697</c:v>
              </c:pt>
              <c:pt idx="371">
                <c:v>6107.2882039617798</c:v>
              </c:pt>
              <c:pt idx="372">
                <c:v>6086.52649397396</c:v>
              </c:pt>
              <c:pt idx="373">
                <c:v>6066.7943003288401</c:v>
              </c:pt>
              <c:pt idx="374">
                <c:v>6044.4016342935402</c:v>
              </c:pt>
              <c:pt idx="375">
                <c:v>6019.6144543905302</c:v>
              </c:pt>
              <c:pt idx="376">
                <c:v>5986.5475145746695</c:v>
              </c:pt>
              <c:pt idx="377">
                <c:v>5953.0458962033699</c:v>
              </c:pt>
              <c:pt idx="378">
                <c:v>5939.2387661325001</c:v>
              </c:pt>
              <c:pt idx="379">
                <c:v>5920.24507468303</c:v>
              </c:pt>
              <c:pt idx="380">
                <c:v>5888.61874816209</c:v>
              </c:pt>
              <c:pt idx="381">
                <c:v>5859.0750069552496</c:v>
              </c:pt>
              <c:pt idx="382">
                <c:v>5837.7206946647602</c:v>
              </c:pt>
              <c:pt idx="383">
                <c:v>5819.6662634432496</c:v>
              </c:pt>
              <c:pt idx="384">
                <c:v>5791.1618046600697</c:v>
              </c:pt>
              <c:pt idx="385">
                <c:v>5763.3089957012298</c:v>
              </c:pt>
              <c:pt idx="386">
                <c:v>5743.4242645856402</c:v>
              </c:pt>
              <c:pt idx="387">
                <c:v>5691.22753847274</c:v>
              </c:pt>
              <c:pt idx="388">
                <c:v>5649.1611734539201</c:v>
              </c:pt>
              <c:pt idx="389">
                <c:v>5622.4330007481103</c:v>
              </c:pt>
              <c:pt idx="390">
                <c:v>5597.5823934341997</c:v>
              </c:pt>
              <c:pt idx="391">
                <c:v>5564.8121525605902</c:v>
              </c:pt>
              <c:pt idx="392">
                <c:v>5525.9659643898203</c:v>
              </c:pt>
              <c:pt idx="393">
                <c:v>5480.5156437632904</c:v>
              </c:pt>
              <c:pt idx="394">
                <c:v>5438.1678290397904</c:v>
              </c:pt>
              <c:pt idx="395">
                <c:v>5401.0632221740198</c:v>
              </c:pt>
              <c:pt idx="396">
                <c:v>5365.73178441445</c:v>
              </c:pt>
              <c:pt idx="397">
                <c:v>5309.2749526122598</c:v>
              </c:pt>
              <c:pt idx="398">
                <c:v>5237.01721841986</c:v>
              </c:pt>
              <c:pt idx="399">
                <c:v>5140.1656517688798</c:v>
              </c:pt>
              <c:pt idx="400">
                <c:v>4957.8087850969096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656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5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5387.0680000000002</c:v>
                </c:pt>
                <c:pt idx="1">
                  <c:v>4630.6210000000001</c:v>
                </c:pt>
                <c:pt idx="2">
                  <c:v>4800.442</c:v>
                </c:pt>
                <c:pt idx="3">
                  <c:v>4007.98</c:v>
                </c:pt>
                <c:pt idx="4">
                  <c:v>3576.366</c:v>
                </c:pt>
                <c:pt idx="5">
                  <c:v>3831.627</c:v>
                </c:pt>
                <c:pt idx="6">
                  <c:v>3848.7750000000001</c:v>
                </c:pt>
                <c:pt idx="7">
                  <c:v>4077.777</c:v>
                </c:pt>
                <c:pt idx="8">
                  <c:v>4483.4080000000004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32.185000000000002</c:v>
                </c:pt>
                <c:pt idx="1">
                  <c:v>24.317</c:v>
                </c:pt>
                <c:pt idx="2">
                  <c:v>8.3089999999999993</c:v>
                </c:pt>
                <c:pt idx="3">
                  <c:v>15.989000000000001</c:v>
                </c:pt>
                <c:pt idx="4">
                  <c:v>6.665</c:v>
                </c:pt>
                <c:pt idx="5">
                  <c:v>26.613</c:v>
                </c:pt>
                <c:pt idx="6">
                  <c:v>69.274000000000001</c:v>
                </c:pt>
                <c:pt idx="7">
                  <c:v>26.238</c:v>
                </c:pt>
                <c:pt idx="8">
                  <c:v>79.27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1159.0930000000001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1450.2349999999999</c:v>
                </c:pt>
                <c:pt idx="4">
                  <c:v>1150.4590000000001</c:v>
                </c:pt>
                <c:pt idx="5">
                  <c:v>849.03099999999995</c:v>
                </c:pt>
                <c:pt idx="6">
                  <c:v>1082.644</c:v>
                </c:pt>
                <c:pt idx="7">
                  <c:v>1181.039</c:v>
                </c:pt>
                <c:pt idx="8">
                  <c:v>1411.0229999999999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-4006.444</c:v>
                </c:pt>
                <c:pt idx="1">
                  <c:v>-3763.962</c:v>
                </c:pt>
                <c:pt idx="2">
                  <c:v>-3893.444</c:v>
                </c:pt>
                <c:pt idx="3">
                  <c:v>-3436.701</c:v>
                </c:pt>
                <c:pt idx="4">
                  <c:v>-3370.0590000000002</c:v>
                </c:pt>
                <c:pt idx="5">
                  <c:v>-3208.7710000000002</c:v>
                </c:pt>
                <c:pt idx="6">
                  <c:v>-2909.0830000000001</c:v>
                </c:pt>
                <c:pt idx="7">
                  <c:v>-3114.489</c:v>
                </c:pt>
                <c:pt idx="8">
                  <c:v>-3054.0189999999998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-2306.873</c:v>
                </c:pt>
                <c:pt idx="1">
                  <c:v>-1510.6579999999999</c:v>
                </c:pt>
                <c:pt idx="2">
                  <c:v>-1839.117</c:v>
                </c:pt>
                <c:pt idx="3">
                  <c:v>-1812.2159999999999</c:v>
                </c:pt>
                <c:pt idx="4">
                  <c:v>-1182.8889999999999</c:v>
                </c:pt>
                <c:pt idx="5">
                  <c:v>-1353.3889999999999</c:v>
                </c:pt>
                <c:pt idx="6">
                  <c:v>-1914.6210000000001</c:v>
                </c:pt>
                <c:pt idx="7">
                  <c:v>-1952.4739999999999</c:v>
                </c:pt>
                <c:pt idx="8">
                  <c:v>-2666.1060000000002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-156.285</c:v>
                </c:pt>
                <c:pt idx="1">
                  <c:v>-139.65199999999999</c:v>
                </c:pt>
                <c:pt idx="2">
                  <c:v>-120.392</c:v>
                </c:pt>
                <c:pt idx="3">
                  <c:v>-131.36199999999999</c:v>
                </c:pt>
                <c:pt idx="4">
                  <c:v>-99.031999999999996</c:v>
                </c:pt>
                <c:pt idx="5">
                  <c:v>-67.260999999999996</c:v>
                </c:pt>
                <c:pt idx="6">
                  <c:v>-91.665000000000006</c:v>
                </c:pt>
                <c:pt idx="7">
                  <c:v>-134.76300000000001</c:v>
                </c:pt>
                <c:pt idx="8">
                  <c:v>-147.499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-11.951000000000001</c:v>
                </c:pt>
                <c:pt idx="1">
                  <c:v>-11.911</c:v>
                </c:pt>
                <c:pt idx="2">
                  <c:v>-20.109000000000002</c:v>
                </c:pt>
                <c:pt idx="3">
                  <c:v>-16.335000000000001</c:v>
                </c:pt>
                <c:pt idx="4">
                  <c:v>-22.411999999999999</c:v>
                </c:pt>
                <c:pt idx="5">
                  <c:v>-11.087</c:v>
                </c:pt>
                <c:pt idx="6">
                  <c:v>-12.177</c:v>
                </c:pt>
                <c:pt idx="7">
                  <c:v>-15.215999999999999</c:v>
                </c:pt>
                <c:pt idx="8">
                  <c:v>-20.88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-96.793999999999997</c:v>
                </c:pt>
                <c:pt idx="1">
                  <c:v>-89.75</c:v>
                </c:pt>
                <c:pt idx="2">
                  <c:v>-95.899000000000001</c:v>
                </c:pt>
                <c:pt idx="3">
                  <c:v>-77.59</c:v>
                </c:pt>
                <c:pt idx="4">
                  <c:v>-59.098999999999997</c:v>
                </c:pt>
                <c:pt idx="5">
                  <c:v>-66.763000000000005</c:v>
                </c:pt>
                <c:pt idx="6">
                  <c:v>-73.147999999999996</c:v>
                </c:pt>
                <c:pt idx="7">
                  <c:v>-68.111000000000004</c:v>
                </c:pt>
                <c:pt idx="8">
                  <c:v>-85.197000000000003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4006.4437410000019</c:v>
                </c:pt>
                <c:pt idx="1">
                  <c:v>3763.9622659999995</c:v>
                </c:pt>
                <c:pt idx="2">
                  <c:v>3893.44353</c:v>
                </c:pt>
                <c:pt idx="3">
                  <c:v>3436.7006549999996</c:v>
                </c:pt>
                <c:pt idx="4">
                  <c:v>3370.0593439999998</c:v>
                </c:pt>
                <c:pt idx="5">
                  <c:v>3208.77117</c:v>
                </c:pt>
                <c:pt idx="6">
                  <c:v>2909.0829800000001</c:v>
                </c:pt>
                <c:pt idx="7">
                  <c:v>3114.4893960000004</c:v>
                </c:pt>
                <c:pt idx="8">
                  <c:v>3054.0188120000003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670.76064100000008</c:v>
                </c:pt>
                <c:pt idx="1">
                  <c:v>594.50759899999991</c:v>
                </c:pt>
                <c:pt idx="2">
                  <c:v>634.04727400000002</c:v>
                </c:pt>
                <c:pt idx="3">
                  <c:v>556.63531699999999</c:v>
                </c:pt>
                <c:pt idx="4">
                  <c:v>487.46155900000002</c:v>
                </c:pt>
                <c:pt idx="5">
                  <c:v>488.83321100000001</c:v>
                </c:pt>
                <c:pt idx="6">
                  <c:v>474.12227800000005</c:v>
                </c:pt>
                <c:pt idx="7">
                  <c:v>497.23278700000003</c:v>
                </c:pt>
                <c:pt idx="8">
                  <c:v>511.56168400000001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1478.265013</c:v>
                </c:pt>
                <c:pt idx="1">
                  <c:v>1385.5535789999999</c:v>
                </c:pt>
                <c:pt idx="2">
                  <c:v>1435.4541610000001</c:v>
                </c:pt>
                <c:pt idx="3">
                  <c:v>1295.082928</c:v>
                </c:pt>
                <c:pt idx="4">
                  <c:v>1208.5737720000002</c:v>
                </c:pt>
                <c:pt idx="5">
                  <c:v>1123.7343989999999</c:v>
                </c:pt>
                <c:pt idx="6">
                  <c:v>1317.444131</c:v>
                </c:pt>
                <c:pt idx="7">
                  <c:v>1102.2663139999997</c:v>
                </c:pt>
                <c:pt idx="8">
                  <c:v>1258.5579169999999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212.11114999999998</c:v>
                </c:pt>
                <c:pt idx="1">
                  <c:v>166.652919</c:v>
                </c:pt>
                <c:pt idx="2">
                  <c:v>175.11175299999999</c:v>
                </c:pt>
                <c:pt idx="3">
                  <c:v>173.22083299999997</c:v>
                </c:pt>
                <c:pt idx="4">
                  <c:v>146.18577200000001</c:v>
                </c:pt>
                <c:pt idx="5">
                  <c:v>118.04699100000001</c:v>
                </c:pt>
                <c:pt idx="6">
                  <c:v>108.14233900000001</c:v>
                </c:pt>
                <c:pt idx="7">
                  <c:v>77.327224000000001</c:v>
                </c:pt>
                <c:pt idx="8">
                  <c:v>108.127202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11.735567999999999</c:v>
                </c:pt>
                <c:pt idx="7">
                  <c:v>28.467047999999998</c:v>
                </c:pt>
                <c:pt idx="8">
                  <c:v>35.792431000000008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-32.184576</c:v>
                </c:pt>
                <c:pt idx="1">
                  <c:v>-24.317489999999999</c:v>
                </c:pt>
                <c:pt idx="2">
                  <c:v>-8.3093559999999993</c:v>
                </c:pt>
                <c:pt idx="3">
                  <c:v>-15.988509000000002</c:v>
                </c:pt>
                <c:pt idx="4">
                  <c:v>-6.664803</c:v>
                </c:pt>
                <c:pt idx="5">
                  <c:v>-26.612755000000003</c:v>
                </c:pt>
                <c:pt idx="6">
                  <c:v>-69.274481999999992</c:v>
                </c:pt>
                <c:pt idx="7">
                  <c:v>-26.238082999999989</c:v>
                </c:pt>
                <c:pt idx="8">
                  <c:v>-79.269787000000008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-670.76064099999996</c:v>
                </c:pt>
                <c:pt idx="1">
                  <c:v>-594.50759899999991</c:v>
                </c:pt>
                <c:pt idx="2">
                  <c:v>-634.04727400000002</c:v>
                </c:pt>
                <c:pt idx="3">
                  <c:v>-556.63531699999987</c:v>
                </c:pt>
                <c:pt idx="4">
                  <c:v>-487.46155900000002</c:v>
                </c:pt>
                <c:pt idx="5">
                  <c:v>-488.83321100000001</c:v>
                </c:pt>
                <c:pt idx="6">
                  <c:v>-474.12227800000005</c:v>
                </c:pt>
                <c:pt idx="7">
                  <c:v>-497.23278700000003</c:v>
                </c:pt>
                <c:pt idx="8">
                  <c:v>-511.56168400000001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-19.266116999999998</c:v>
                </c:pt>
                <c:pt idx="4">
                  <c:v>-25.186181000000001</c:v>
                </c:pt>
                <c:pt idx="5">
                  <c:v>-18.626767000000001</c:v>
                </c:pt>
                <c:pt idx="6">
                  <c:v>-3.279957</c:v>
                </c:pt>
                <c:pt idx="7">
                  <c:v>-0.13963200000000001</c:v>
                </c:pt>
                <c:pt idx="8">
                  <c:v>-3.5718999999999994E-2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-621.79466200000002</c:v>
                </c:pt>
                <c:pt idx="1">
                  <c:v>-595.66658499999994</c:v>
                </c:pt>
                <c:pt idx="2">
                  <c:v>-660.00356700000009</c:v>
                </c:pt>
                <c:pt idx="3">
                  <c:v>-614.76839500000006</c:v>
                </c:pt>
                <c:pt idx="4">
                  <c:v>-648.85798199999999</c:v>
                </c:pt>
                <c:pt idx="5">
                  <c:v>-626.15864299999998</c:v>
                </c:pt>
                <c:pt idx="6">
                  <c:v>-617.57801000000006</c:v>
                </c:pt>
                <c:pt idx="7">
                  <c:v>-592.337581</c:v>
                </c:pt>
                <c:pt idx="8">
                  <c:v>-599.73485399999993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-245.61113799999998</c:v>
                </c:pt>
                <c:pt idx="1">
                  <c:v>-232.156576</c:v>
                </c:pt>
                <c:pt idx="2">
                  <c:v>-254.11991100000003</c:v>
                </c:pt>
                <c:pt idx="3">
                  <c:v>-227.970372</c:v>
                </c:pt>
                <c:pt idx="4">
                  <c:v>-230.12869499999999</c:v>
                </c:pt>
                <c:pt idx="5">
                  <c:v>-236.72457200000002</c:v>
                </c:pt>
                <c:pt idx="6">
                  <c:v>-225.744348</c:v>
                </c:pt>
                <c:pt idx="7">
                  <c:v>-249.48199199999999</c:v>
                </c:pt>
                <c:pt idx="8">
                  <c:v>-253.3465380000012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-0.28167799999999998</c:v>
                </c:pt>
                <c:pt idx="1">
                  <c:v>-0.25556299999999998</c:v>
                </c:pt>
                <c:pt idx="2">
                  <c:v>-0.26330999999999999</c:v>
                </c:pt>
                <c:pt idx="3">
                  <c:v>-0.19988499999999998</c:v>
                </c:pt>
                <c:pt idx="4">
                  <c:v>-0.166073</c:v>
                </c:pt>
                <c:pt idx="5">
                  <c:v>-0.31995999999999997</c:v>
                </c:pt>
                <c:pt idx="6">
                  <c:v>-0.19711799999999999</c:v>
                </c:pt>
                <c:pt idx="7">
                  <c:v>-0.22391800000000001</c:v>
                </c:pt>
                <c:pt idx="8">
                  <c:v>-0.21690799999999999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-134.98630900000001</c:v>
                </c:pt>
                <c:pt idx="1">
                  <c:v>-121.702535</c:v>
                </c:pt>
                <c:pt idx="2">
                  <c:v>-139.590091</c:v>
                </c:pt>
                <c:pt idx="3">
                  <c:v>-133.73480799999999</c:v>
                </c:pt>
                <c:pt idx="4">
                  <c:v>-150.29325900000001</c:v>
                </c:pt>
                <c:pt idx="5">
                  <c:v>-153.74668699999998</c:v>
                </c:pt>
                <c:pt idx="6">
                  <c:v>-135.40198800000002</c:v>
                </c:pt>
                <c:pt idx="7">
                  <c:v>-137.36339999999998</c:v>
                </c:pt>
                <c:pt idx="8">
                  <c:v>-153.17208299999999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-1649.2133989999998</c:v>
                </c:pt>
                <c:pt idx="1">
                  <c:v>-1569.484786</c:v>
                </c:pt>
                <c:pt idx="2">
                  <c:v>-1709.8263730000001</c:v>
                </c:pt>
                <c:pt idx="3">
                  <c:v>-1565.863572</c:v>
                </c:pt>
                <c:pt idx="4">
                  <c:v>-1602.2632990000002</c:v>
                </c:pt>
                <c:pt idx="5">
                  <c:v>-1654.4131790000001</c:v>
                </c:pt>
                <c:pt idx="6">
                  <c:v>-1556.2239550000002</c:v>
                </c:pt>
                <c:pt idx="7">
                  <c:v>-1542.6924369999999</c:v>
                </c:pt>
                <c:pt idx="8">
                  <c:v>-1569.5757389999992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-804.77766125434107</c:v>
                </c:pt>
                <c:pt idx="1">
                  <c:v>-746.57763940725602</c:v>
                </c:pt>
                <c:pt idx="2">
                  <c:v>-719.65108968553204</c:v>
                </c:pt>
                <c:pt idx="3">
                  <c:v>-620.22655353803304</c:v>
                </c:pt>
                <c:pt idx="4">
                  <c:v>-581.51584238647604</c:v>
                </c:pt>
                <c:pt idx="5">
                  <c:v>-513.37608376113701</c:v>
                </c:pt>
                <c:pt idx="6">
                  <c:v>-520.61155655175105</c:v>
                </c:pt>
                <c:pt idx="7">
                  <c:v>-537.30044102829606</c:v>
                </c:pt>
                <c:pt idx="8">
                  <c:v>-538.50041768927906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-1953.4305257456592</c:v>
                </c:pt>
                <c:pt idx="1">
                  <c:v>-1773.4715355927431</c:v>
                </c:pt>
                <c:pt idx="2">
                  <c:v>-1723.2208113144677</c:v>
                </c:pt>
                <c:pt idx="3">
                  <c:v>-1486.5384984619679</c:v>
                </c:pt>
                <c:pt idx="4">
                  <c:v>-1270.8310906135239</c:v>
                </c:pt>
                <c:pt idx="5">
                  <c:v>-1023.911614238864</c:v>
                </c:pt>
                <c:pt idx="6">
                  <c:v>-1025.5937624482499</c:v>
                </c:pt>
                <c:pt idx="7">
                  <c:v>-1043.9261779717021</c:v>
                </c:pt>
                <c:pt idx="8">
                  <c:v>-1064.5224573107221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-10.783699</c:v>
                </c:pt>
                <c:pt idx="1">
                  <c:v>-9.8834070000000018</c:v>
                </c:pt>
                <c:pt idx="2">
                  <c:v>-9.0619519999999998</c:v>
                </c:pt>
                <c:pt idx="3">
                  <c:v>-7.139937999999999</c:v>
                </c:pt>
                <c:pt idx="4">
                  <c:v>-5.0674359999999998</c:v>
                </c:pt>
                <c:pt idx="5">
                  <c:v>-3.5386690000000001</c:v>
                </c:pt>
                <c:pt idx="6">
                  <c:v>-3.429033</c:v>
                </c:pt>
                <c:pt idx="7">
                  <c:v>-3.5102539999999998</c:v>
                </c:pt>
                <c:pt idx="8">
                  <c:v>-3.7626929999999996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-259.48129599999999</c:v>
                </c:pt>
                <c:pt idx="1">
                  <c:v>-235.19467399999996</c:v>
                </c:pt>
                <c:pt idx="2">
                  <c:v>-240.029169</c:v>
                </c:pt>
                <c:pt idx="3">
                  <c:v>-213.40033300000002</c:v>
                </c:pt>
                <c:pt idx="4">
                  <c:v>-204.04806800000003</c:v>
                </c:pt>
                <c:pt idx="5">
                  <c:v>-193.24161999999998</c:v>
                </c:pt>
                <c:pt idx="6">
                  <c:v>-189.070808</c:v>
                </c:pt>
                <c:pt idx="7">
                  <c:v>-189.33606599999999</c:v>
                </c:pt>
                <c:pt idx="8">
                  <c:v>-194.35916599999999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6.6666666666666666E-2"/>
                  <c:y val="-0.114613180515759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2.1428571428571429E-2"/>
                  <c:y val="-0.1489971346704871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-8.7300578797851381E-17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7235971.0600000005</c:v>
                </c:pt>
                <c:pt idx="1">
                  <c:v>8387210.8619999997</c:v>
                </c:pt>
                <c:pt idx="2">
                  <c:v>902894.21</c:v>
                </c:pt>
                <c:pt idx="3">
                  <c:v>841994.36799999978</c:v>
                </c:pt>
                <c:pt idx="4">
                  <c:v>594664.6050000001</c:v>
                </c:pt>
                <c:pt idx="5">
                  <c:v>291247.63400000002</c:v>
                </c:pt>
                <c:pt idx="6">
                  <c:v>95717.099000000002</c:v>
                </c:pt>
                <c:pt idx="7">
                  <c:v>741872.73600000143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11560.106000000053</c:v>
                </c:pt>
                <c:pt idx="1">
                  <c:v>9366.037999999995</c:v>
                </c:pt>
                <c:pt idx="2">
                  <c:v>8144.4069999999992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18841.267999999978</c:v>
                </c:pt>
                <c:pt idx="1">
                  <c:v>15000.127000000017</c:v>
                </c:pt>
                <c:pt idx="2">
                  <c:v>12967.84199999999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7783.8889999999965</c:v>
                </c:pt>
                <c:pt idx="1">
                  <c:v>6234.9349999999959</c:v>
                </c:pt>
                <c:pt idx="2">
                  <c:v>5531.9360000000033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64087.535999999978</c:v>
                </c:pt>
                <c:pt idx="1">
                  <c:v>51549.028000000013</c:v>
                </c:pt>
                <c:pt idx="2">
                  <c:v>47865.273000000037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140364.34300000002</c:v>
                </c:pt>
                <c:pt idx="1">
                  <c:v>113390.27099999999</c:v>
                </c:pt>
                <c:pt idx="2">
                  <c:v>106419.78900000005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47671.462</c:v>
                </c:pt>
                <c:pt idx="1">
                  <c:v>38678.294999999998</c:v>
                </c:pt>
                <c:pt idx="2">
                  <c:v>36416.190999999999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7.3809523809523811E-2"/>
                  <c:y val="-8.78701050620821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10027.195</c:v>
                </c:pt>
                <c:pt idx="2">
                  <c:v>1363.5</c:v>
                </c:pt>
                <c:pt idx="3">
                  <c:v>975.55</c:v>
                </c:pt>
                <c:pt idx="4">
                  <c:v>1089.7873300000001</c:v>
                </c:pt>
                <c:pt idx="5">
                  <c:v>1171.5</c:v>
                </c:pt>
                <c:pt idx="6">
                  <c:v>339.4144</c:v>
                </c:pt>
                <c:pt idx="7">
                  <c:v>2061.0898699999966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2.7843999999999998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57.465000000000011</c:v>
                </c:pt>
                <c:pt idx="1">
                  <c:v>62.47699999999999</c:v>
                </c:pt>
                <c:pt idx="2">
                  <c:v>83.551999999999992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431.57899999999995</c:v>
                </c:pt>
                <c:pt idx="1">
                  <c:v>488.26800000000003</c:v>
                </c:pt>
                <c:pt idx="2">
                  <c:v>392.23199999999997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5075.271999999999</c:v>
                </c:pt>
                <c:pt idx="1">
                  <c:v>5920.8240000000005</c:v>
                </c:pt>
                <c:pt idx="2">
                  <c:v>5561.1889999999985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24059.074999999986</c:v>
                </c:pt>
                <c:pt idx="1">
                  <c:v>27937.119999999981</c:v>
                </c:pt>
                <c:pt idx="2">
                  <c:v>25648.045999999988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8249.1951480000007</c:v>
                </c:pt>
                <c:pt idx="1">
                  <c:v>7240.3458280000013</c:v>
                </c:pt>
                <c:pt idx="2">
                  <c:v>7494.2310500000003</c:v>
                </c:pt>
                <c:pt idx="3">
                  <c:v>6441.7175999999999</c:v>
                </c:pt>
                <c:pt idx="4">
                  <c:v>5858.7429669999974</c:v>
                </c:pt>
                <c:pt idx="5">
                  <c:v>5963.7603399999998</c:v>
                </c:pt>
                <c:pt idx="6">
                  <c:v>6169.3667649999998</c:v>
                </c:pt>
                <c:pt idx="7">
                  <c:v>6139.3585319999993</c:v>
                </c:pt>
                <c:pt idx="8">
                  <c:v>6782.847276999998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-6000.9170830000057</c:v>
                </c:pt>
                <c:pt idx="1">
                  <c:v>-5581.2191390000025</c:v>
                </c:pt>
                <c:pt idx="2">
                  <c:v>-5778.2529699999986</c:v>
                </c:pt>
                <c:pt idx="3">
                  <c:v>-5161.4142929999907</c:v>
                </c:pt>
                <c:pt idx="4">
                  <c:v>-4996.4119620000038</c:v>
                </c:pt>
                <c:pt idx="5">
                  <c:v>-4651.2338889999937</c:v>
                </c:pt>
                <c:pt idx="6">
                  <c:v>-4508.5852610000065</c:v>
                </c:pt>
                <c:pt idx="7">
                  <c:v>-4531.7893990000011</c:v>
                </c:pt>
                <c:pt idx="8">
                  <c:v>-4646.0662340000044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-520.39526999999998</c:v>
                </c:pt>
                <c:pt idx="1">
                  <c:v>-459.19337399999989</c:v>
                </c:pt>
                <c:pt idx="2">
                  <c:v>-467.41642299999995</c:v>
                </c:pt>
                <c:pt idx="3">
                  <c:v>-405.2355169999999</c:v>
                </c:pt>
                <c:pt idx="4">
                  <c:v>-380.5841299999999</c:v>
                </c:pt>
                <c:pt idx="5">
                  <c:v>-395.408097</c:v>
                </c:pt>
                <c:pt idx="6">
                  <c:v>-429.20175399999994</c:v>
                </c:pt>
                <c:pt idx="7">
                  <c:v>-437.15907199999992</c:v>
                </c:pt>
                <c:pt idx="8">
                  <c:v>-467.5458129999999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-356.27529599999997</c:v>
                </c:pt>
                <c:pt idx="1">
                  <c:v>-324.94467399999996</c:v>
                </c:pt>
                <c:pt idx="2">
                  <c:v>-335.92816900000003</c:v>
                </c:pt>
                <c:pt idx="3">
                  <c:v>-290.99033300000002</c:v>
                </c:pt>
                <c:pt idx="4">
                  <c:v>-263.14706800000005</c:v>
                </c:pt>
                <c:pt idx="5">
                  <c:v>-260.00461999999999</c:v>
                </c:pt>
                <c:pt idx="6">
                  <c:v>-262.21880799999997</c:v>
                </c:pt>
                <c:pt idx="7">
                  <c:v>-257.44706600000001</c:v>
                </c:pt>
                <c:pt idx="8">
                  <c:v>-279.55616599999996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-156.566678</c:v>
                </c:pt>
                <c:pt idx="1">
                  <c:v>-139.90756299999998</c:v>
                </c:pt>
                <c:pt idx="2">
                  <c:v>-120.65531</c:v>
                </c:pt>
                <c:pt idx="3">
                  <c:v>-131.56188499999999</c:v>
                </c:pt>
                <c:pt idx="4">
                  <c:v>-99.198072999999994</c:v>
                </c:pt>
                <c:pt idx="5">
                  <c:v>-67.58095999999999</c:v>
                </c:pt>
                <c:pt idx="6">
                  <c:v>-91.862118000000009</c:v>
                </c:pt>
                <c:pt idx="7">
                  <c:v>-134.986918</c:v>
                </c:pt>
                <c:pt idx="8">
                  <c:v>-147.71590799999998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-1131.7679600000001</c:v>
                </c:pt>
                <c:pt idx="1">
                  <c:v>-657.12097300000005</c:v>
                </c:pt>
                <c:pt idx="2">
                  <c:v>-718.84281399999975</c:v>
                </c:pt>
                <c:pt idx="3">
                  <c:v>-381.15555199999983</c:v>
                </c:pt>
                <c:pt idx="4">
                  <c:v>-57.413340000000034</c:v>
                </c:pt>
                <c:pt idx="5">
                  <c:v>-522.86677700000018</c:v>
                </c:pt>
                <c:pt idx="6">
                  <c:v>-823.52138900000023</c:v>
                </c:pt>
                <c:pt idx="7">
                  <c:v>-725.30558400000007</c:v>
                </c:pt>
                <c:pt idx="8">
                  <c:v>-1206.5912879999998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6.8328183789367392E-2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0.36885033794789801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3.9679579982313266E-4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0.52252910809240372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3.9895574370507732E-2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16901.255999999998</c:v>
                </c:pt>
                <c:pt idx="1">
                  <c:v>6119.4760000000006</c:v>
                </c:pt>
                <c:pt idx="2">
                  <c:v>21636.376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79635.664000000004</c:v>
                </c:pt>
                <c:pt idx="1">
                  <c:v>83203.301000000007</c:v>
                </c:pt>
                <c:pt idx="2">
                  <c:v>78229.778000000006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62.132999999999996</c:v>
                </c:pt>
                <c:pt idx="1">
                  <c:v>135.57900000000001</c:v>
                </c:pt>
                <c:pt idx="2">
                  <c:v>61.621000000000002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104416.35199999997</c:v>
                </c:pt>
                <c:pt idx="1">
                  <c:v>113400.05099999998</c:v>
                </c:pt>
                <c:pt idx="2">
                  <c:v>123691.85200000001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9002.7820000000011</c:v>
                </c:pt>
                <c:pt idx="1">
                  <c:v>9077.9140000000007</c:v>
                </c:pt>
                <c:pt idx="2">
                  <c:v>7993.7710000000006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2.9601649230995668E-2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4.2820464806685346E-2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0.92757788596231905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6277.8050000000012</c:v>
                </c:pt>
                <c:pt idx="1">
                  <c:v>6214.8730000000014</c:v>
                </c:pt>
                <c:pt idx="2">
                  <c:v>6297.2169999999987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8890.1899999999969</c:v>
                </c:pt>
                <c:pt idx="1">
                  <c:v>9032.5899999999983</c:v>
                </c:pt>
                <c:pt idx="2">
                  <c:v>9257.8690000000006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197245.22199999986</c:v>
                </c:pt>
                <c:pt idx="1">
                  <c:v>198213.00300000008</c:v>
                </c:pt>
                <c:pt idx="2">
                  <c:v>193329.61400000003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1.3580570000000001</c:v>
                </c:pt>
                <c:pt idx="1">
                  <c:v>12.466563000000001</c:v>
                </c:pt>
                <c:pt idx="2">
                  <c:v>296.467105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276.12404299999992</c:v>
                </c:pt>
                <c:pt idx="1">
                  <c:v>149.070967</c:v>
                </c:pt>
                <c:pt idx="2">
                  <c:v>3.7009569999999998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0.71591500000000008</c:v>
                </c:pt>
                <c:pt idx="2">
                  <c:v>82.008380999999986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0.31885800000000003</c:v>
                </c:pt>
                <c:pt idx="1">
                  <c:v>2.7967470000000003</c:v>
                </c:pt>
                <c:pt idx="2">
                  <c:v>352.79862000000003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0.47793299999999994</c:v>
                </c:pt>
                <c:pt idx="1">
                  <c:v>4.8690950000000006</c:v>
                </c:pt>
                <c:pt idx="2">
                  <c:v>3.1970000000000001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0.17799999999999999</c:v>
                </c:pt>
                <c:pt idx="2">
                  <c:v>7.6333999999999999E-2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0.46101000000000003</c:v>
                </c:pt>
                <c:pt idx="1">
                  <c:v>4.1785000000000005</c:v>
                </c:pt>
                <c:pt idx="2">
                  <c:v>24.143405999999999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1.5435060000000003</c:v>
                </c:pt>
                <c:pt idx="1">
                  <c:v>6.9527329999999994</c:v>
                </c:pt>
                <c:pt idx="2">
                  <c:v>49.538234000000003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1.310152</c:v>
                </c:pt>
                <c:pt idx="1">
                  <c:v>0.33920400000000001</c:v>
                </c:pt>
                <c:pt idx="2">
                  <c:v>0.11147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78.528507999999988</c:v>
                </c:pt>
                <c:pt idx="1">
                  <c:v>67.142740999999987</c:v>
                </c:pt>
                <c:pt idx="2">
                  <c:v>100.419365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467.73800000000017</c:v>
                </c:pt>
                <c:pt idx="1">
                  <c:v>381.99899999999985</c:v>
                </c:pt>
                <c:pt idx="2">
                  <c:v>9582.448000000004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882.66500000000156</c:v>
                </c:pt>
                <c:pt idx="1">
                  <c:v>1130.7799999999995</c:v>
                </c:pt>
                <c:pt idx="2">
                  <c:v>17882.191999999992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10027.195</c:v>
                </c:pt>
                <c:pt idx="2">
                  <c:v>1363.5</c:v>
                </c:pt>
                <c:pt idx="3">
                  <c:v>975.55</c:v>
                </c:pt>
                <c:pt idx="4">
                  <c:v>1089.7873300000001</c:v>
                </c:pt>
                <c:pt idx="5">
                  <c:v>1171.5</c:v>
                </c:pt>
                <c:pt idx="6">
                  <c:v>339.4144</c:v>
                </c:pt>
                <c:pt idx="7">
                  <c:v>2061.0898699999966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10050.455999999998</c:v>
                </c:pt>
                <c:pt idx="1">
                  <c:v>10050.455999999998</c:v>
                </c:pt>
                <c:pt idx="2">
                  <c:v>10050.455999999998</c:v>
                </c:pt>
                <c:pt idx="3">
                  <c:v>10050.031999999997</c:v>
                </c:pt>
                <c:pt idx="4">
                  <c:v>10050.023999999998</c:v>
                </c:pt>
                <c:pt idx="5">
                  <c:v>10050.023999999998</c:v>
                </c:pt>
                <c:pt idx="6">
                  <c:v>10052.194999999998</c:v>
                </c:pt>
                <c:pt idx="7">
                  <c:v>10027.194999999998</c:v>
                </c:pt>
                <c:pt idx="8">
                  <c:v>10027.194999999998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962.40999999999963</c:v>
                </c:pt>
                <c:pt idx="1">
                  <c:v>965.61099999999965</c:v>
                </c:pt>
                <c:pt idx="2">
                  <c:v>967.6279999999997</c:v>
                </c:pt>
                <c:pt idx="3">
                  <c:v>970.99599999999953</c:v>
                </c:pt>
                <c:pt idx="4">
                  <c:v>973.27099999999962</c:v>
                </c:pt>
                <c:pt idx="5">
                  <c:v>974.19499999999982</c:v>
                </c:pt>
                <c:pt idx="6">
                  <c:v>974.48999999999978</c:v>
                </c:pt>
                <c:pt idx="7">
                  <c:v>975.28999999999985</c:v>
                </c:pt>
                <c:pt idx="8">
                  <c:v>975.54999999999984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1093.9273299999973</c:v>
                </c:pt>
                <c:pt idx="1">
                  <c:v>1093.883829999997</c:v>
                </c:pt>
                <c:pt idx="2">
                  <c:v>1093.540829999997</c:v>
                </c:pt>
                <c:pt idx="3">
                  <c:v>1093.5228299999969</c:v>
                </c:pt>
                <c:pt idx="4">
                  <c:v>1093.6498299999971</c:v>
                </c:pt>
                <c:pt idx="5">
                  <c:v>1093.1398299999973</c:v>
                </c:pt>
                <c:pt idx="6">
                  <c:v>1091.8208299999974</c:v>
                </c:pt>
                <c:pt idx="7">
                  <c:v>1091.0918299999973</c:v>
                </c:pt>
                <c:pt idx="8">
                  <c:v>1089.7873299999974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339.41440000000011</c:v>
                </c:pt>
                <c:pt idx="1">
                  <c:v>339.41440000000011</c:v>
                </c:pt>
                <c:pt idx="2">
                  <c:v>339.41440000000011</c:v>
                </c:pt>
                <c:pt idx="3">
                  <c:v>339.41440000000011</c:v>
                </c:pt>
                <c:pt idx="4">
                  <c:v>339.41440000000011</c:v>
                </c:pt>
                <c:pt idx="5">
                  <c:v>339.41440000000011</c:v>
                </c:pt>
                <c:pt idx="6">
                  <c:v>339.41440000000011</c:v>
                </c:pt>
                <c:pt idx="7">
                  <c:v>339.41440000000011</c:v>
                </c:pt>
                <c:pt idx="8">
                  <c:v>339.41440000000011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2075.9012700001044</c:v>
                </c:pt>
                <c:pt idx="1">
                  <c:v>2076.1181600001005</c:v>
                </c:pt>
                <c:pt idx="2">
                  <c:v>2075.4404100001025</c:v>
                </c:pt>
                <c:pt idx="3">
                  <c:v>2076.0487700000972</c:v>
                </c:pt>
                <c:pt idx="4">
                  <c:v>2074.6495800000976</c:v>
                </c:pt>
                <c:pt idx="5">
                  <c:v>2074.1173300000978</c:v>
                </c:pt>
                <c:pt idx="6">
                  <c:v>2071.3790400000944</c:v>
                </c:pt>
                <c:pt idx="7">
                  <c:v>2068.936590000093</c:v>
                </c:pt>
                <c:pt idx="8">
                  <c:v>2061.089870000093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15.260000000000002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1259.6520000000003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1652.002</c:v>
                </c:pt>
                <c:pt idx="12">
                  <c:v>4003.413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19.638999999999996</c:v>
                </c:pt>
                <c:pt idx="1">
                  <c:v>51.424999999999983</c:v>
                </c:pt>
                <c:pt idx="2">
                  <c:v>78.10899999999998</c:v>
                </c:pt>
                <c:pt idx="3">
                  <c:v>22.401999999999997</c:v>
                </c:pt>
                <c:pt idx="4">
                  <c:v>83.917000000000016</c:v>
                </c:pt>
                <c:pt idx="5">
                  <c:v>58.431000000000026</c:v>
                </c:pt>
                <c:pt idx="6">
                  <c:v>40.624000000000017</c:v>
                </c:pt>
                <c:pt idx="7">
                  <c:v>93.208999999999975</c:v>
                </c:pt>
                <c:pt idx="8">
                  <c:v>119.23699999999992</c:v>
                </c:pt>
                <c:pt idx="9">
                  <c:v>57.738000000000014</c:v>
                </c:pt>
                <c:pt idx="10">
                  <c:v>69.694000000000003</c:v>
                </c:pt>
                <c:pt idx="11">
                  <c:v>202.91399999999999</c:v>
                </c:pt>
                <c:pt idx="12">
                  <c:v>45.507000000000026</c:v>
                </c:pt>
                <c:pt idx="13">
                  <c:v>32.703999999999994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156.6669500000001</c:v>
                </c:pt>
                <c:pt idx="2">
                  <c:v>34.119</c:v>
                </c:pt>
                <c:pt idx="3">
                  <c:v>7.756999999999997</c:v>
                </c:pt>
                <c:pt idx="4">
                  <c:v>16.163099999999986</c:v>
                </c:pt>
                <c:pt idx="5">
                  <c:v>30.050399999999968</c:v>
                </c:pt>
                <c:pt idx="6">
                  <c:v>25.723799999999979</c:v>
                </c:pt>
                <c:pt idx="7">
                  <c:v>17.67039999999999</c:v>
                </c:pt>
                <c:pt idx="8">
                  <c:v>11.53754</c:v>
                </c:pt>
                <c:pt idx="9">
                  <c:v>29.687500000000014</c:v>
                </c:pt>
                <c:pt idx="10">
                  <c:v>20.544799999999988</c:v>
                </c:pt>
                <c:pt idx="11">
                  <c:v>643.8777</c:v>
                </c:pt>
                <c:pt idx="12">
                  <c:v>77.25063999999999</c:v>
                </c:pt>
                <c:pt idx="13">
                  <c:v>7.5324999999999989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50.098699999999994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21.105910000000037</c:v>
                </c:pt>
                <c:pt idx="1">
                  <c:v>243.71428000000023</c:v>
                </c:pt>
                <c:pt idx="2">
                  <c:v>449.01258999999919</c:v>
                </c:pt>
                <c:pt idx="3">
                  <c:v>12.78465999999999</c:v>
                </c:pt>
                <c:pt idx="4">
                  <c:v>90.774719999999817</c:v>
                </c:pt>
                <c:pt idx="5">
                  <c:v>92.299939999999694</c:v>
                </c:pt>
                <c:pt idx="6">
                  <c:v>111.66482999999995</c:v>
                </c:pt>
                <c:pt idx="7">
                  <c:v>60.636460000000326</c:v>
                </c:pt>
                <c:pt idx="8">
                  <c:v>109.70674999999997</c:v>
                </c:pt>
                <c:pt idx="9">
                  <c:v>93.600699999999762</c:v>
                </c:pt>
                <c:pt idx="10">
                  <c:v>209.17243999999849</c:v>
                </c:pt>
                <c:pt idx="11">
                  <c:v>246.83125999999893</c:v>
                </c:pt>
                <c:pt idx="12">
                  <c:v>163.35745999999997</c:v>
                </c:pt>
                <c:pt idx="13">
                  <c:v>156.42787000000041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30858.841</c:v>
                </c:pt>
                <c:pt idx="1">
                  <c:v>44966.022122213806</c:v>
                </c:pt>
                <c:pt idx="2">
                  <c:v>150574.60858346979</c:v>
                </c:pt>
                <c:pt idx="3">
                  <c:v>26987.236000000001</c:v>
                </c:pt>
                <c:pt idx="4">
                  <c:v>76605.2474115027</c:v>
                </c:pt>
                <c:pt idx="5">
                  <c:v>116976.10800000001</c:v>
                </c:pt>
                <c:pt idx="6">
                  <c:v>16788.391</c:v>
                </c:pt>
                <c:pt idx="7">
                  <c:v>385097.11</c:v>
                </c:pt>
                <c:pt idx="8">
                  <c:v>108150.394</c:v>
                </c:pt>
                <c:pt idx="9">
                  <c:v>91882.963000000003</c:v>
                </c:pt>
                <c:pt idx="10">
                  <c:v>45942.225999999995</c:v>
                </c:pt>
                <c:pt idx="11">
                  <c:v>176236.70600000001</c:v>
                </c:pt>
                <c:pt idx="12">
                  <c:v>493459.51099999994</c:v>
                </c:pt>
                <c:pt idx="13">
                  <c:v>150485.59688281378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751520.13599999994</c:v>
                </c:pt>
                <c:pt idx="1">
                  <c:v>267521.98490003997</c:v>
                </c:pt>
                <c:pt idx="2">
                  <c:v>675868.68515422894</c:v>
                </c:pt>
                <c:pt idx="3">
                  <c:v>121923.20999999999</c:v>
                </c:pt>
                <c:pt idx="4">
                  <c:v>308363.76597653818</c:v>
                </c:pt>
                <c:pt idx="5">
                  <c:v>325220.353</c:v>
                </c:pt>
                <c:pt idx="6">
                  <c:v>296152.978</c:v>
                </c:pt>
                <c:pt idx="7">
                  <c:v>617376.31300000008</c:v>
                </c:pt>
                <c:pt idx="8">
                  <c:v>385242.49640013883</c:v>
                </c:pt>
                <c:pt idx="9">
                  <c:v>236911.24899999998</c:v>
                </c:pt>
                <c:pt idx="10">
                  <c:v>345818.23599999998</c:v>
                </c:pt>
                <c:pt idx="11">
                  <c:v>703091.353</c:v>
                </c:pt>
                <c:pt idx="12">
                  <c:v>393136.05099999998</c:v>
                </c:pt>
                <c:pt idx="13">
                  <c:v>254206.79756905287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224800</c:v>
                </c:pt>
                <c:pt idx="1">
                  <c:v>132710.2147103126</c:v>
                </c:pt>
                <c:pt idx="2">
                  <c:v>147059.5534492037</c:v>
                </c:pt>
                <c:pt idx="3">
                  <c:v>49534.334999999999</c:v>
                </c:pt>
                <c:pt idx="4">
                  <c:v>82045.593900210893</c:v>
                </c:pt>
                <c:pt idx="5">
                  <c:v>99842.563999999984</c:v>
                </c:pt>
                <c:pt idx="6">
                  <c:v>72242.487999999998</c:v>
                </c:pt>
                <c:pt idx="7">
                  <c:v>135008.731</c:v>
                </c:pt>
                <c:pt idx="8">
                  <c:v>77873.231105683808</c:v>
                </c:pt>
                <c:pt idx="9">
                  <c:v>80954.06700000001</c:v>
                </c:pt>
                <c:pt idx="10">
                  <c:v>98898.519</c:v>
                </c:pt>
                <c:pt idx="11">
                  <c:v>210340.34699999998</c:v>
                </c:pt>
                <c:pt idx="12">
                  <c:v>114115.47200000001</c:v>
                </c:pt>
                <c:pt idx="13">
                  <c:v>86873.938103914377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307248.77799999999</c:v>
                </c:pt>
                <c:pt idx="1">
                  <c:v>247197.24442985738</c:v>
                </c:pt>
                <c:pt idx="2">
                  <c:v>284931.96007621905</c:v>
                </c:pt>
                <c:pt idx="3">
                  <c:v>76732.111000000004</c:v>
                </c:pt>
                <c:pt idx="4">
                  <c:v>150209.908369935</c:v>
                </c:pt>
                <c:pt idx="5">
                  <c:v>194092.09899999999</c:v>
                </c:pt>
                <c:pt idx="6">
                  <c:v>151541.93399999998</c:v>
                </c:pt>
                <c:pt idx="7">
                  <c:v>273456.30800000002</c:v>
                </c:pt>
                <c:pt idx="8">
                  <c:v>164050.23814252752</c:v>
                </c:pt>
                <c:pt idx="9">
                  <c:v>146829.26</c:v>
                </c:pt>
                <c:pt idx="10">
                  <c:v>180310.10399999999</c:v>
                </c:pt>
                <c:pt idx="11">
                  <c:v>578231.62899999996</c:v>
                </c:pt>
                <c:pt idx="12">
                  <c:v>214761.304</c:v>
                </c:pt>
                <c:pt idx="13">
                  <c:v>176484.49971213512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7.0052613775642383E-2"/>
                  <c:y val="0.140112480364309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8.4724335347778571E-3"/>
                  <c:y val="0.1546411233665918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-2.5276235745249554E-2"/>
                  <c:y val="0.154799538446349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5203886.3208175832</c:v>
                </c:pt>
                <c:pt idx="1">
                  <c:v>1006438.671086772</c:v>
                </c:pt>
                <c:pt idx="2">
                  <c:v>158271.77609340209</c:v>
                </c:pt>
                <c:pt idx="3">
                  <c:v>117146.40682488632</c:v>
                </c:pt>
                <c:pt idx="4">
                  <c:v>236424.61109204061</c:v>
                </c:pt>
                <c:pt idx="5">
                  <c:v>3146140.186730674</c:v>
                </c:pt>
                <c:pt idx="6">
                  <c:v>2965880.9962767563</c:v>
                </c:pt>
                <c:pt idx="7">
                  <c:v>224808.71507788598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187910.11499999999</c:v>
                </c:pt>
                <c:pt idx="1">
                  <c:v>241867.70595246681</c:v>
                </c:pt>
                <c:pt idx="2">
                  <c:v>530965.42627937999</c:v>
                </c:pt>
                <c:pt idx="3">
                  <c:v>106225.148</c:v>
                </c:pt>
                <c:pt idx="4">
                  <c:v>335999.85610966966</c:v>
                </c:pt>
                <c:pt idx="5">
                  <c:v>296480.36</c:v>
                </c:pt>
                <c:pt idx="6">
                  <c:v>241809.899</c:v>
                </c:pt>
                <c:pt idx="7">
                  <c:v>738266.19700000016</c:v>
                </c:pt>
                <c:pt idx="8">
                  <c:v>366661.08628357359</c:v>
                </c:pt>
                <c:pt idx="9">
                  <c:v>252223.35</c:v>
                </c:pt>
                <c:pt idx="10">
                  <c:v>259457.07300000003</c:v>
                </c:pt>
                <c:pt idx="11">
                  <c:v>655063.94900000002</c:v>
                </c:pt>
                <c:pt idx="12">
                  <c:v>683033.34299999999</c:v>
                </c:pt>
                <c:pt idx="13">
                  <c:v>307922.81219249271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61198.167999999998</c:v>
                </c:pt>
                <c:pt idx="1">
                  <c:v>32426.77264271682</c:v>
                </c:pt>
                <c:pt idx="2">
                  <c:v>66359.603593142092</c:v>
                </c:pt>
                <c:pt idx="3">
                  <c:v>57192.92</c:v>
                </c:pt>
                <c:pt idx="4">
                  <c:v>10684.83124852993</c:v>
                </c:pt>
                <c:pt idx="5">
                  <c:v>61047.431000000004</c:v>
                </c:pt>
                <c:pt idx="6">
                  <c:v>30355.966</c:v>
                </c:pt>
                <c:pt idx="7">
                  <c:v>265742.91499999998</c:v>
                </c:pt>
                <c:pt idx="8">
                  <c:v>25279.075944742071</c:v>
                </c:pt>
                <c:pt idx="9">
                  <c:v>28957.21</c:v>
                </c:pt>
                <c:pt idx="10">
                  <c:v>30522.022000000001</c:v>
                </c:pt>
                <c:pt idx="11">
                  <c:v>99420.793000000005</c:v>
                </c:pt>
                <c:pt idx="12">
                  <c:v>86506.076000000001</c:v>
                </c:pt>
                <c:pt idx="13">
                  <c:v>150744.88665764101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81563.254000000001</c:v>
                </c:pt>
                <c:pt idx="1">
                  <c:v>3895.0843327820003</c:v>
                </c:pt>
                <c:pt idx="2">
                  <c:v>16189.640450423911</c:v>
                </c:pt>
                <c:pt idx="3">
                  <c:v>594.70500000000004</c:v>
                </c:pt>
                <c:pt idx="4">
                  <c:v>1682.5351349284661</c:v>
                </c:pt>
                <c:pt idx="5">
                  <c:v>4122.5740000000005</c:v>
                </c:pt>
                <c:pt idx="6">
                  <c:v>2365.1559999999999</c:v>
                </c:pt>
                <c:pt idx="7">
                  <c:v>10710.557999999999</c:v>
                </c:pt>
                <c:pt idx="8">
                  <c:v>2598.7663663765043</c:v>
                </c:pt>
                <c:pt idx="9">
                  <c:v>4449.3590000000004</c:v>
                </c:pt>
                <c:pt idx="10">
                  <c:v>5430.33</c:v>
                </c:pt>
                <c:pt idx="11">
                  <c:v>9116.875</c:v>
                </c:pt>
                <c:pt idx="12">
                  <c:v>12566.847999999998</c:v>
                </c:pt>
                <c:pt idx="13">
                  <c:v>2986.0908088912361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24561.257999999998</c:v>
                </c:pt>
                <c:pt idx="1">
                  <c:v>3071.75454743102</c:v>
                </c:pt>
                <c:pt idx="2">
                  <c:v>11986.578503864401</c:v>
                </c:pt>
                <c:pt idx="3">
                  <c:v>4984.6759999999995</c:v>
                </c:pt>
                <c:pt idx="4">
                  <c:v>3022.9631908834181</c:v>
                </c:pt>
                <c:pt idx="5">
                  <c:v>5516.0240000000003</c:v>
                </c:pt>
                <c:pt idx="6">
                  <c:v>4609.567</c:v>
                </c:pt>
                <c:pt idx="7">
                  <c:v>10318.892</c:v>
                </c:pt>
                <c:pt idx="8">
                  <c:v>9135.7670182725687</c:v>
                </c:pt>
                <c:pt idx="9">
                  <c:v>4492.8590000000004</c:v>
                </c:pt>
                <c:pt idx="10">
                  <c:v>5112.857</c:v>
                </c:pt>
                <c:pt idx="11">
                  <c:v>17726.578000000001</c:v>
                </c:pt>
                <c:pt idx="12">
                  <c:v>9717.2520000000004</c:v>
                </c:pt>
                <c:pt idx="13">
                  <c:v>2889.3805644349068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7717.1760000000013</c:v>
                </c:pt>
                <c:pt idx="1">
                  <c:v>21824.787325189947</c:v>
                </c:pt>
                <c:pt idx="2">
                  <c:v>34099.474503733196</c:v>
                </c:pt>
                <c:pt idx="3">
                  <c:v>3970.931</c:v>
                </c:pt>
                <c:pt idx="4">
                  <c:v>26229.892656416672</c:v>
                </c:pt>
                <c:pt idx="5">
                  <c:v>16373.446</c:v>
                </c:pt>
                <c:pt idx="6">
                  <c:v>4790.2419999999993</c:v>
                </c:pt>
                <c:pt idx="7">
                  <c:v>10351.865</c:v>
                </c:pt>
                <c:pt idx="8">
                  <c:v>16871.458025273671</c:v>
                </c:pt>
                <c:pt idx="9">
                  <c:v>18709.54</c:v>
                </c:pt>
                <c:pt idx="10">
                  <c:v>17055.017</c:v>
                </c:pt>
                <c:pt idx="11">
                  <c:v>34875.522999999994</c:v>
                </c:pt>
                <c:pt idx="12">
                  <c:v>10532.892</c:v>
                </c:pt>
                <c:pt idx="13">
                  <c:v>13022.366581427133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307248.77799999999</c:v>
                </c:pt>
                <c:pt idx="1">
                  <c:v>247197.24442985738</c:v>
                </c:pt>
                <c:pt idx="2">
                  <c:v>284940.05207621906</c:v>
                </c:pt>
                <c:pt idx="3">
                  <c:v>76740.891000000003</c:v>
                </c:pt>
                <c:pt idx="4">
                  <c:v>150215.23036993499</c:v>
                </c:pt>
                <c:pt idx="5">
                  <c:v>194099.17899999997</c:v>
                </c:pt>
                <c:pt idx="6">
                  <c:v>151541.93399999998</c:v>
                </c:pt>
                <c:pt idx="7">
                  <c:v>273472.2</c:v>
                </c:pt>
                <c:pt idx="8">
                  <c:v>164050.23814252752</c:v>
                </c:pt>
                <c:pt idx="9">
                  <c:v>146832.38200000001</c:v>
                </c:pt>
                <c:pt idx="10">
                  <c:v>180310.10399999999</c:v>
                </c:pt>
                <c:pt idx="11">
                  <c:v>578246.14999999991</c:v>
                </c:pt>
                <c:pt idx="12">
                  <c:v>214761.304</c:v>
                </c:pt>
                <c:pt idx="13">
                  <c:v>176484.49971213512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546221.875</c:v>
                </c:pt>
                <c:pt idx="1">
                  <c:v>127533.3223848428</c:v>
                </c:pt>
                <c:pt idx="2">
                  <c:v>307404.39431815181</c:v>
                </c:pt>
                <c:pt idx="3">
                  <c:v>77681.736000000004</c:v>
                </c:pt>
                <c:pt idx="4">
                  <c:v>88352.243121237087</c:v>
                </c:pt>
                <c:pt idx="5">
                  <c:v>187224.25</c:v>
                </c:pt>
                <c:pt idx="6">
                  <c:v>109151.163</c:v>
                </c:pt>
                <c:pt idx="7">
                  <c:v>308147.60600000003</c:v>
                </c:pt>
                <c:pt idx="8">
                  <c:v>151254.29212348143</c:v>
                </c:pt>
                <c:pt idx="9">
                  <c:v>106313.537</c:v>
                </c:pt>
                <c:pt idx="10">
                  <c:v>174301.84299999999</c:v>
                </c:pt>
                <c:pt idx="11">
                  <c:v>413044.70900000003</c:v>
                </c:pt>
                <c:pt idx="12">
                  <c:v>263848.71100000001</c:v>
                </c:pt>
                <c:pt idx="13">
                  <c:v>105401.31432904241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99618.124000000011</c:v>
                </c:pt>
                <c:pt idx="1">
                  <c:v>18975.835547136958</c:v>
                </c:pt>
                <c:pt idx="2">
                  <c:v>14316.606538207941</c:v>
                </c:pt>
                <c:pt idx="3">
                  <c:v>14.497</c:v>
                </c:pt>
                <c:pt idx="4">
                  <c:v>3776.5478265865027</c:v>
                </c:pt>
                <c:pt idx="5">
                  <c:v>425.589</c:v>
                </c:pt>
                <c:pt idx="6">
                  <c:v>0</c:v>
                </c:pt>
                <c:pt idx="7">
                  <c:v>442.71600000000007</c:v>
                </c:pt>
                <c:pt idx="8">
                  <c:v>1685.5797441027719</c:v>
                </c:pt>
                <c:pt idx="9">
                  <c:v>1381.6750000000002</c:v>
                </c:pt>
                <c:pt idx="10">
                  <c:v>0</c:v>
                </c:pt>
                <c:pt idx="11">
                  <c:v>404.64000000000004</c:v>
                </c:pt>
                <c:pt idx="12">
                  <c:v>79603.358999999997</c:v>
                </c:pt>
                <c:pt idx="13">
                  <c:v>4163.5454218517898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3559911.4510000004</c:v>
                </c:pt>
                <c:pt idx="1">
                  <c:v>3317573.9350000005</c:v>
                </c:pt>
                <c:pt idx="2">
                  <c:v>3418918.26</c:v>
                </c:pt>
                <c:pt idx="3">
                  <c:v>3061561.64</c:v>
                </c:pt>
                <c:pt idx="4">
                  <c:v>2935432.602</c:v>
                </c:pt>
                <c:pt idx="5">
                  <c:v>2713160.108</c:v>
                </c:pt>
                <c:pt idx="6">
                  <c:v>2630631.1320000002</c:v>
                </c:pt>
                <c:pt idx="7">
                  <c:v>2630685.1809999999</c:v>
                </c:pt>
                <c:pt idx="8">
                  <c:v>2683199.105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1311788.919</c:v>
                </c:pt>
                <c:pt idx="1">
                  <c:v>1221404.2839999991</c:v>
                </c:pt>
                <c:pt idx="2">
                  <c:v>1272219.4080000001</c:v>
                </c:pt>
                <c:pt idx="3">
                  <c:v>1125833.0380000011</c:v>
                </c:pt>
                <c:pt idx="4">
                  <c:v>1097689.2450000001</c:v>
                </c:pt>
                <c:pt idx="5">
                  <c:v>1044914.8560000008</c:v>
                </c:pt>
                <c:pt idx="6">
                  <c:v>1009342.978999999</c:v>
                </c:pt>
                <c:pt idx="7">
                  <c:v>1034502.0749999981</c:v>
                </c:pt>
                <c:pt idx="8">
                  <c:v>1040545.604000001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534334.18299999996</c:v>
                </c:pt>
                <c:pt idx="1">
                  <c:v>495800.25800000003</c:v>
                </c:pt>
                <c:pt idx="2">
                  <c:v>510792.56599999999</c:v>
                </c:pt>
                <c:pt idx="3">
                  <c:v>457998.97500000003</c:v>
                </c:pt>
                <c:pt idx="4">
                  <c:v>447681.10400000005</c:v>
                </c:pt>
                <c:pt idx="5">
                  <c:v>445899.299</c:v>
                </c:pt>
                <c:pt idx="6">
                  <c:v>437799.58300000004</c:v>
                </c:pt>
                <c:pt idx="7">
                  <c:v>435547.82300000003</c:v>
                </c:pt>
                <c:pt idx="8">
                  <c:v>441080.34899999999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4119.085</c:v>
                </c:pt>
                <c:pt idx="1">
                  <c:v>4351.83</c:v>
                </c:pt>
                <c:pt idx="2">
                  <c:v>4537.549</c:v>
                </c:pt>
                <c:pt idx="3">
                  <c:v>3974.1349999999998</c:v>
                </c:pt>
                <c:pt idx="4">
                  <c:v>5051.8559999999998</c:v>
                </c:pt>
                <c:pt idx="5">
                  <c:v>4913.6230000000005</c:v>
                </c:pt>
                <c:pt idx="6">
                  <c:v>3680.2179999999998</c:v>
                </c:pt>
                <c:pt idx="7">
                  <c:v>4117.0239999999994</c:v>
                </c:pt>
                <c:pt idx="8">
                  <c:v>4609.9290000000001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4672632.3670000006</c:v>
                </c:pt>
                <c:pt idx="1">
                  <c:v>10771625.708000001</c:v>
                </c:pt>
                <c:pt idx="2">
                  <c:v>3411479.1970000002</c:v>
                </c:pt>
                <c:pt idx="3">
                  <c:v>8095336.1420000009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82111.738000000012</c:v>
                </c:pt>
                <c:pt idx="1">
                  <c:v>2195386.3470000005</c:v>
                </c:pt>
                <c:pt idx="2">
                  <c:v>809900</c:v>
                </c:pt>
                <c:pt idx="3">
                  <c:v>1119536.0549999999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209.89663199999998</c:v>
                </c:pt>
                <c:pt idx="1">
                  <c:v>211.78235199999997</c:v>
                </c:pt>
                <c:pt idx="2">
                  <c:v>231.506877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0.85948000000000002</c:v>
                </c:pt>
                <c:pt idx="1">
                  <c:v>0.98172000000000004</c:v>
                </c:pt>
                <c:pt idx="2">
                  <c:v>1.0126729999999999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268.46269999999998</c:v>
                </c:pt>
                <c:pt idx="1">
                  <c:v>140.22070400000001</c:v>
                </c:pt>
                <c:pt idx="2">
                  <c:v>275.22594899999996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2130.6920839999998</c:v>
                </c:pt>
                <c:pt idx="1">
                  <c:v>2266.0003479999991</c:v>
                </c:pt>
                <c:pt idx="2">
                  <c:v>2258.7787950000002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6.9249749999999999</c:v>
                </c:pt>
                <c:pt idx="1">
                  <c:v>4.279871</c:v>
                </c:pt>
                <c:pt idx="2">
                  <c:v>4.2788180000000002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</c:v>
                </c:pt>
                <c:pt idx="1">
                  <c:v>9.7348000000000004E-2</c:v>
                </c:pt>
                <c:pt idx="2">
                  <c:v>0.70581799999999995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19.546139</c:v>
                </c:pt>
                <c:pt idx="1">
                  <c:v>21.970560000000003</c:v>
                </c:pt>
                <c:pt idx="2">
                  <c:v>16.483919999999998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67.582344999999989</c:v>
                </c:pt>
                <c:pt idx="1">
                  <c:v>59.407975999999991</c:v>
                </c:pt>
                <c:pt idx="2">
                  <c:v>54.789054999999991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0.93096599999999996</c:v>
                </c:pt>
                <c:pt idx="1">
                  <c:v>0.81943700000000008</c:v>
                </c:pt>
                <c:pt idx="2">
                  <c:v>2.3732050000000005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40.512939000000003</c:v>
                </c:pt>
                <c:pt idx="1">
                  <c:v>43.634611000000014</c:v>
                </c:pt>
                <c:pt idx="2">
                  <c:v>47.452564999999993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3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 baseline="0"/>
              <a:t> </a:t>
            </a:r>
          </a:p>
          <a:p>
            <a:pPr>
              <a:defRPr sz="1000"/>
            </a:pPr>
            <a:r>
              <a:rPr lang="cs-CZ" sz="1000"/>
              <a:t>EG.D</a:t>
            </a:r>
            <a:r>
              <a:rPr lang="en-US" sz="1000"/>
              <a:t>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1065777.7689999999</c:v>
                </c:pt>
                <c:pt idx="1">
                  <c:v>4480491.5689999983</c:v>
                </c:pt>
                <c:pt idx="2">
                  <c:v>1418082.8163021011</c:v>
                </c:pt>
                <c:pt idx="3">
                  <c:v>3193888.2536978987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38681.325000000004</c:v>
                </c:pt>
                <c:pt idx="2">
                  <c:v>673.92400000000009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16514.733</c:v>
                </c:pt>
                <c:pt idx="2">
                  <c:v>0</c:v>
                </c:pt>
                <c:pt idx="3">
                  <c:v>14666.056999999997</c:v>
                </c:pt>
                <c:pt idx="4">
                  <c:v>13269.733999999999</c:v>
                </c:pt>
                <c:pt idx="5">
                  <c:v>0</c:v>
                </c:pt>
                <c:pt idx="6">
                  <c:v>0</c:v>
                </c:pt>
                <c:pt idx="7">
                  <c:v>6857.8860000000004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1.6114185050870838E-2</c:v>
                </c:pt>
                <c:pt idx="1">
                  <c:v>0.13225508085412077</c:v>
                </c:pt>
                <c:pt idx="2">
                  <c:v>0.13942822791140114</c:v>
                </c:pt>
                <c:pt idx="3">
                  <c:v>9.7660909478845814E-2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1.47538768319555E-2</c:v>
                </c:pt>
                <c:pt idx="2">
                  <c:v>0</c:v>
                </c:pt>
                <c:pt idx="3">
                  <c:v>2.0131208036492234E-2</c:v>
                </c:pt>
                <c:pt idx="4">
                  <c:v>1.0282740211340126E-2</c:v>
                </c:pt>
                <c:pt idx="5">
                  <c:v>0</c:v>
                </c:pt>
                <c:pt idx="6">
                  <c:v>0</c:v>
                </c:pt>
                <c:pt idx="7">
                  <c:v>1.0240169682654367E-2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6917.9369999999999</c:v>
                </c:pt>
                <c:pt idx="1">
                  <c:v>7928.2669999999998</c:v>
                </c:pt>
                <c:pt idx="2">
                  <c:v>1668.529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4482.6119999999992</c:v>
                </c:pt>
                <c:pt idx="1">
                  <c:v>4550.7479999999978</c:v>
                </c:pt>
                <c:pt idx="2">
                  <c:v>5632.697000000001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5331.3029999999999</c:v>
                </c:pt>
                <c:pt idx="1">
                  <c:v>4766.9270000000006</c:v>
                </c:pt>
                <c:pt idx="2">
                  <c:v>3171.5039999999995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2729.585</c:v>
                </c:pt>
                <c:pt idx="1">
                  <c:v>2245.3099999999986</c:v>
                </c:pt>
                <c:pt idx="2">
                  <c:v>1882.9910000000013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2075.0688700000001</c:v>
                </c:pt>
                <c:pt idx="1">
                  <c:v>2340.7240999999995</c:v>
                </c:pt>
                <c:pt idx="2">
                  <c:v>2820.1780899999999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1.9690375348524296E-3</c:v>
                </c:pt>
                <c:pt idx="2">
                  <c:v>0</c:v>
                </c:pt>
                <c:pt idx="3">
                  <c:v>1.7418236460222974E-2</c:v>
                </c:pt>
                <c:pt idx="4">
                  <c:v>2.2314652475406697E-2</c:v>
                </c:pt>
                <c:pt idx="5">
                  <c:v>0</c:v>
                </c:pt>
                <c:pt idx="6">
                  <c:v>0</c:v>
                </c:pt>
                <c:pt idx="7">
                  <c:v>9.2440194486402959E-3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3252418.32</c:v>
                </c:pt>
                <c:pt idx="1">
                  <c:v>76077.506999999998</c:v>
                </c:pt>
                <c:pt idx="2">
                  <c:v>0</c:v>
                </c:pt>
                <c:pt idx="3">
                  <c:v>71081.455000000002</c:v>
                </c:pt>
                <c:pt idx="4">
                  <c:v>66714.994000000006</c:v>
                </c:pt>
                <c:pt idx="5">
                  <c:v>0</c:v>
                </c:pt>
                <c:pt idx="6">
                  <c:v>0</c:v>
                </c:pt>
                <c:pt idx="7">
                  <c:v>87457.547000000035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2.3480817101293763E-2</c:v>
                </c:pt>
                <c:pt idx="1">
                  <c:v>4.7079432803394196E-2</c:v>
                </c:pt>
                <c:pt idx="2">
                  <c:v>8.2311165759788446E-2</c:v>
                </c:pt>
                <c:pt idx="3">
                  <c:v>7.8573161035271635E-2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2.1486068636343471E-2</c:v>
                </c:pt>
                <c:pt idx="2">
                  <c:v>0</c:v>
                </c:pt>
                <c:pt idx="3">
                  <c:v>5.2713853723540559E-2</c:v>
                </c:pt>
                <c:pt idx="4">
                  <c:v>0.14375919565884476</c:v>
                </c:pt>
                <c:pt idx="5">
                  <c:v>0</c:v>
                </c:pt>
                <c:pt idx="6">
                  <c:v>0</c:v>
                </c:pt>
                <c:pt idx="7">
                  <c:v>0.11824534366373853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803226.14</c:v>
                </c:pt>
                <c:pt idx="1">
                  <c:v>897136.95</c:v>
                </c:pt>
                <c:pt idx="2">
                  <c:v>1552055.23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27356.900999999998</c:v>
                </c:pt>
                <c:pt idx="1">
                  <c:v>23330.003000000004</c:v>
                </c:pt>
                <c:pt idx="2">
                  <c:v>25390.602999999999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23768.962999999989</c:v>
                </c:pt>
                <c:pt idx="1">
                  <c:v>23757.143000000011</c:v>
                </c:pt>
                <c:pt idx="2">
                  <c:v>23555.349000000002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26947.034999999996</c:v>
                </c:pt>
                <c:pt idx="1">
                  <c:v>19669.199999999997</c:v>
                </c:pt>
                <c:pt idx="2">
                  <c:v>20098.759000000013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34289.35400000005</c:v>
                </c:pt>
                <c:pt idx="1">
                  <c:v>27248.158999999963</c:v>
                </c:pt>
                <c:pt idx="2">
                  <c:v>25920.034000000018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0.44947917743606891</c:v>
                </c:pt>
                <c:pt idx="1">
                  <c:v>9.0706562946551092E-3</c:v>
                </c:pt>
                <c:pt idx="2">
                  <c:v>0</c:v>
                </c:pt>
                <c:pt idx="3">
                  <c:v>8.4420344958886964E-2</c:v>
                </c:pt>
                <c:pt idx="4">
                  <c:v>0.1121892802077904</c:v>
                </c:pt>
                <c:pt idx="5">
                  <c:v>0</c:v>
                </c:pt>
                <c:pt idx="6">
                  <c:v>0</c:v>
                </c:pt>
                <c:pt idx="7">
                  <c:v>0.11788753347582229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95459.319000000003</c:v>
                </c:pt>
                <c:pt idx="2">
                  <c:v>581.80000000000007</c:v>
                </c:pt>
                <c:pt idx="3">
                  <c:v>75605.262999999992</c:v>
                </c:pt>
                <c:pt idx="4">
                  <c:v>18077.004999999997</c:v>
                </c:pt>
                <c:pt idx="5">
                  <c:v>0</c:v>
                </c:pt>
                <c:pt idx="6">
                  <c:v>2298</c:v>
                </c:pt>
                <c:pt idx="7">
                  <c:v>174377.16700000019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7.862858837363583E-2</c:v>
                </c:pt>
                <c:pt idx="1">
                  <c:v>0.11894168009603519</c:v>
                </c:pt>
                <c:pt idx="2">
                  <c:v>9.1211089567902345E-2</c:v>
                </c:pt>
                <c:pt idx="3">
                  <c:v>9.0567371957566395E-2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0.12155500000000001</c:v>
                </c:pt>
                <c:pt idx="1">
                  <c:v>0.15396899999999999</c:v>
                </c:pt>
                <c:pt idx="2">
                  <c:v>0.10652099999999999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211.5537369999999</c:v>
                </c:pt>
                <c:pt idx="1">
                  <c:v>212.47874600000017</c:v>
                </c:pt>
                <c:pt idx="2">
                  <c:v>207.872027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1.9389999999999998E-3</c:v>
                </c:pt>
                <c:pt idx="1">
                  <c:v>7.7099999999999998E-4</c:v>
                </c:pt>
                <c:pt idx="2">
                  <c:v>4.0000000000000002E-4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21.929171</c:v>
                </c:pt>
                <c:pt idx="1">
                  <c:v>22.195519000000001</c:v>
                </c:pt>
                <c:pt idx="2">
                  <c:v>20.878979999999999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0.73429500000000003</c:v>
                </c:pt>
                <c:pt idx="1">
                  <c:v>0.72309899999999983</c:v>
                </c:pt>
                <c:pt idx="2">
                  <c:v>0.73847599999999991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42.675776000000042</c:v>
                </c:pt>
                <c:pt idx="1">
                  <c:v>44.404544000000044</c:v>
                </c:pt>
                <c:pt idx="2">
                  <c:v>55.424842999999996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2.2568624625331414E-2</c:v>
                </c:pt>
                <c:pt idx="2">
                  <c:v>8.690869086908691E-2</c:v>
                </c:pt>
                <c:pt idx="3">
                  <c:v>8.006662908103121E-2</c:v>
                </c:pt>
                <c:pt idx="4">
                  <c:v>3.130794335808619E-2</c:v>
                </c:pt>
                <c:pt idx="5">
                  <c:v>0</c:v>
                </c:pt>
                <c:pt idx="6">
                  <c:v>2.477855977825336E-2</c:v>
                </c:pt>
                <c:pt idx="7">
                  <c:v>0.21785201923291148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34037.925999999999</c:v>
                </c:pt>
                <c:pt idx="1">
                  <c:v>30052.139000000003</c:v>
                </c:pt>
                <c:pt idx="2">
                  <c:v>31369.254000000001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0</c:v>
                </c:pt>
                <c:pt idx="1">
                  <c:v>9.6999999999999993</c:v>
                </c:pt>
                <c:pt idx="2">
                  <c:v>572.1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24600.343999999997</c:v>
                </c:pt>
                <c:pt idx="1">
                  <c:v>25075.859000000004</c:v>
                </c:pt>
                <c:pt idx="2">
                  <c:v>25929.059999999994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6910.0089999999982</c:v>
                </c:pt>
                <c:pt idx="1">
                  <c:v>6263.4989999999998</c:v>
                </c:pt>
                <c:pt idx="2">
                  <c:v>4903.4969999999985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842.89300000000003</c:v>
                </c:pt>
                <c:pt idx="1">
                  <c:v>714.7589999999999</c:v>
                </c:pt>
                <c:pt idx="2">
                  <c:v>740.34799999999996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68392.415000000226</c:v>
                </c:pt>
                <c:pt idx="1">
                  <c:v>54949.846000000034</c:v>
                </c:pt>
                <c:pt idx="2">
                  <c:v>51034.905999999944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1.1381533214158031E-2</c:v>
                </c:pt>
                <c:pt idx="2">
                  <c:v>6.443722792285932E-4</c:v>
                </c:pt>
                <c:pt idx="3">
                  <c:v>8.9793074482892518E-2</c:v>
                </c:pt>
                <c:pt idx="4">
                  <c:v>3.0398656398929268E-2</c:v>
                </c:pt>
                <c:pt idx="5">
                  <c:v>0</c:v>
                </c:pt>
                <c:pt idx="6">
                  <c:v>2.4008249560509558E-2</c:v>
                </c:pt>
                <c:pt idx="7">
                  <c:v>0.23504997358468752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385092.95899999997</c:v>
                </c:pt>
                <c:pt idx="2">
                  <c:v>522940.29</c:v>
                </c:pt>
                <c:pt idx="3">
                  <c:v>13225.733999999999</c:v>
                </c:pt>
                <c:pt idx="4">
                  <c:v>7090.616</c:v>
                </c:pt>
                <c:pt idx="5">
                  <c:v>0</c:v>
                </c:pt>
                <c:pt idx="6">
                  <c:v>17785.117999999999</c:v>
                </c:pt>
                <c:pt idx="7">
                  <c:v>4150.7339999999995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1.4092470774113757E-2</c:v>
                </c:pt>
                <c:pt idx="1">
                  <c:v>2.1456463006260616E-2</c:v>
                </c:pt>
                <c:pt idx="2">
                  <c:v>3.0722796040123193E-2</c:v>
                </c:pt>
                <c:pt idx="3">
                  <c:v>2.4389772337814638E-2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5.383419789881419E-2</c:v>
                </c:pt>
                <c:pt idx="2">
                  <c:v>0.29336266960029334</c:v>
                </c:pt>
                <c:pt idx="3">
                  <c:v>2.2963456511711344E-2</c:v>
                </c:pt>
                <c:pt idx="4">
                  <c:v>7.1179025360847172E-3</c:v>
                </c:pt>
                <c:pt idx="5">
                  <c:v>0</c:v>
                </c:pt>
                <c:pt idx="6">
                  <c:v>0.20007990232588826</c:v>
                </c:pt>
                <c:pt idx="7">
                  <c:v>6.2028639246089669E-3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84891.087999999989</c:v>
                </c:pt>
                <c:pt idx="1">
                  <c:v>131327.535</c:v>
                </c:pt>
                <c:pt idx="2">
                  <c:v>168874.33599999998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193867.33</c:v>
                </c:pt>
                <c:pt idx="1">
                  <c:v>191995.39</c:v>
                </c:pt>
                <c:pt idx="2">
                  <c:v>137077.57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4271.793999999999</c:v>
                </c:pt>
                <c:pt idx="1">
                  <c:v>4486.5320000000002</c:v>
                </c:pt>
                <c:pt idx="2">
                  <c:v>4467.4079999999994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3025.8660000000004</c:v>
                </c:pt>
                <c:pt idx="1">
                  <c:v>2252.5830000000005</c:v>
                </c:pt>
                <c:pt idx="2">
                  <c:v>1812.1669999999997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5913.5289999999995</c:v>
                </c:pt>
                <c:pt idx="1">
                  <c:v>6719.9699999999984</c:v>
                </c:pt>
                <c:pt idx="2">
                  <c:v>5151.6190000000015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1626.5579999999998</c:v>
                </c:pt>
                <c:pt idx="1">
                  <c:v>1336.6890000000003</c:v>
                </c:pt>
                <c:pt idx="2">
                  <c:v>1187.4869999999992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3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4.591430516487234E-2</c:v>
                </c:pt>
                <c:pt idx="2">
                  <c:v>0.57918223885830433</c:v>
                </c:pt>
                <c:pt idx="3">
                  <c:v>1.5707627631067481E-2</c:v>
                </c:pt>
                <c:pt idx="4">
                  <c:v>1.1923722953041739E-2</c:v>
                </c:pt>
                <c:pt idx="5">
                  <c:v>0</c:v>
                </c:pt>
                <c:pt idx="6">
                  <c:v>0.18580920426767217</c:v>
                </c:pt>
                <c:pt idx="7">
                  <c:v>5.5949407473574976E-3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429.47035</c:v>
                </c:pt>
                <c:pt idx="1">
                  <c:v>203.35567</c:v>
                </c:pt>
                <c:pt idx="2">
                  <c:v>270.06819000000002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3983552.74</c:v>
                </c:pt>
                <c:pt idx="1">
                  <c:v>9172.0280000000002</c:v>
                </c:pt>
                <c:pt idx="2">
                  <c:v>0</c:v>
                </c:pt>
                <c:pt idx="3">
                  <c:v>116508.73100000003</c:v>
                </c:pt>
                <c:pt idx="4">
                  <c:v>17771.53</c:v>
                </c:pt>
                <c:pt idx="5">
                  <c:v>114140.22</c:v>
                </c:pt>
                <c:pt idx="6">
                  <c:v>3084.4560000000001</c:v>
                </c:pt>
                <c:pt idx="7">
                  <c:v>32280.049000000021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4.0002511197899451E-2</c:v>
                </c:pt>
                <c:pt idx="1">
                  <c:v>5.4266908959719799E-2</c:v>
                </c:pt>
                <c:pt idx="2">
                  <c:v>5.0887329917459367E-2</c:v>
                </c:pt>
                <c:pt idx="3">
                  <c:v>4.774514111864734E-2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1.5218612981995469E-3</c:v>
                </c:pt>
                <c:pt idx="2">
                  <c:v>0</c:v>
                </c:pt>
                <c:pt idx="3">
                  <c:v>8.602019373686641E-2</c:v>
                </c:pt>
                <c:pt idx="4">
                  <c:v>1.4831425870954089E-2</c:v>
                </c:pt>
                <c:pt idx="5">
                  <c:v>0.40546308151941957</c:v>
                </c:pt>
                <c:pt idx="6">
                  <c:v>3.2143597914525715E-2</c:v>
                </c:pt>
                <c:pt idx="7">
                  <c:v>4.4042097009578618E-2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1271842.73</c:v>
                </c:pt>
                <c:pt idx="1">
                  <c:v>1443587.15</c:v>
                </c:pt>
                <c:pt idx="2">
                  <c:v>1268122.8600000001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4181.2840000000006</c:v>
                </c:pt>
                <c:pt idx="1">
                  <c:v>3824.5559999999996</c:v>
                </c:pt>
                <c:pt idx="2">
                  <c:v>1166.1880000000001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38830.49</c:v>
                </c:pt>
                <c:pt idx="1">
                  <c:v>38970.897000000012</c:v>
                </c:pt>
                <c:pt idx="2">
                  <c:v>38707.344000000019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6622.6349999999966</c:v>
                </c:pt>
                <c:pt idx="1">
                  <c:v>5673.2440000000006</c:v>
                </c:pt>
                <c:pt idx="2">
                  <c:v>5475.6510000000017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31929.09</c:v>
                </c:pt>
                <c:pt idx="1">
                  <c:v>39537.72</c:v>
                </c:pt>
                <c:pt idx="2">
                  <c:v>42673.41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1003.097</c:v>
                </c:pt>
                <c:pt idx="1">
                  <c:v>983.80299999999988</c:v>
                </c:pt>
                <c:pt idx="2">
                  <c:v>1097.556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12870.693000000027</c:v>
                </c:pt>
                <c:pt idx="1">
                  <c:v>10033.368999999992</c:v>
                </c:pt>
                <c:pt idx="2">
                  <c:v>9375.9869999999992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0.55052082256393098</c:v>
                </c:pt>
                <c:pt idx="1">
                  <c:v>1.0935730782155218E-3</c:v>
                </c:pt>
                <c:pt idx="2">
                  <c:v>0</c:v>
                </c:pt>
                <c:pt idx="3">
                  <c:v>0.13837234003921514</c:v>
                </c:pt>
                <c:pt idx="4">
                  <c:v>2.9884963474494999E-2</c:v>
                </c:pt>
                <c:pt idx="5">
                  <c:v>0.39190093472141302</c:v>
                </c:pt>
                <c:pt idx="6">
                  <c:v>3.2224712535426928E-2</c:v>
                </c:pt>
                <c:pt idx="7">
                  <c:v>4.3511572044076248E-2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81875.445000000007</c:v>
                </c:pt>
                <c:pt idx="2">
                  <c:v>0</c:v>
                </c:pt>
                <c:pt idx="3">
                  <c:v>72586.047999999995</c:v>
                </c:pt>
                <c:pt idx="4">
                  <c:v>21282.036</c:v>
                </c:pt>
                <c:pt idx="5">
                  <c:v>0</c:v>
                </c:pt>
                <c:pt idx="6">
                  <c:v>2950.9389999999999</c:v>
                </c:pt>
                <c:pt idx="7">
                  <c:v>32487.263000000021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6.1083779875033307E-2</c:v>
                </c:pt>
                <c:pt idx="1">
                  <c:v>5.723338872908218E-2</c:v>
                </c:pt>
                <c:pt idx="2">
                  <c:v>6.1925586159477984E-2</c:v>
                </c:pt>
                <c:pt idx="3">
                  <c:v>6.1693364687680483E-2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1.8210376880074642E-2</c:v>
                </c:pt>
                <c:pt idx="2">
                  <c:v>0</c:v>
                </c:pt>
                <c:pt idx="3">
                  <c:v>5.9895443595920285E-2</c:v>
                </c:pt>
                <c:pt idx="4">
                  <c:v>2.7574554385762545E-2</c:v>
                </c:pt>
                <c:pt idx="5">
                  <c:v>0</c:v>
                </c:pt>
                <c:pt idx="6">
                  <c:v>3.0065017866065778E-2</c:v>
                </c:pt>
                <c:pt idx="7">
                  <c:v>4.4782103557667603E-2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26463.363000000001</c:v>
                </c:pt>
                <c:pt idx="1">
                  <c:v>27795.360000000001</c:v>
                </c:pt>
                <c:pt idx="2">
                  <c:v>27616.722000000005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24080.174999999999</c:v>
                </c:pt>
                <c:pt idx="1">
                  <c:v>24067.355999999989</c:v>
                </c:pt>
                <c:pt idx="2">
                  <c:v>24438.517000000003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8539.5240000000013</c:v>
                </c:pt>
                <c:pt idx="1">
                  <c:v>6135.0720000000001</c:v>
                </c:pt>
                <c:pt idx="2">
                  <c:v>6607.4399999999969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1001.773</c:v>
                </c:pt>
                <c:pt idx="1">
                  <c:v>966.52599999999995</c:v>
                </c:pt>
                <c:pt idx="2">
                  <c:v>982.64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12648.179999999988</c:v>
                </c:pt>
                <c:pt idx="1">
                  <c:v>10278.342000000031</c:v>
                </c:pt>
                <c:pt idx="2">
                  <c:v>9560.7410000000018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9.7619394989761979E-3</c:v>
                </c:pt>
                <c:pt idx="2">
                  <c:v>0</c:v>
                </c:pt>
                <c:pt idx="3">
                  <c:v>8.6207284464876632E-2</c:v>
                </c:pt>
                <c:pt idx="4">
                  <c:v>3.5788301205517348E-2</c:v>
                </c:pt>
                <c:pt idx="5">
                  <c:v>0</c:v>
                </c:pt>
                <c:pt idx="6">
                  <c:v>3.0829799804108143E-2</c:v>
                </c:pt>
                <c:pt idx="7">
                  <c:v>4.3790884101178179E-2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7232.5</c:v>
                </c:pt>
                <c:pt idx="2">
                  <c:v>0</c:v>
                </c:pt>
                <c:pt idx="3">
                  <c:v>22750.249999999996</c:v>
                </c:pt>
                <c:pt idx="4">
                  <c:v>15035.27</c:v>
                </c:pt>
                <c:pt idx="5">
                  <c:v>0</c:v>
                </c:pt>
                <c:pt idx="6">
                  <c:v>12389.298999999999</c:v>
                </c:pt>
                <c:pt idx="7">
                  <c:v>36991.312000000034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8.7667336333329734E-3</c:v>
                </c:pt>
                <c:pt idx="1">
                  <c:v>5.2118012777476207E-2</c:v>
                </c:pt>
                <c:pt idx="2">
                  <c:v>4.4807126698179094E-2</c:v>
                </c:pt>
                <c:pt idx="3">
                  <c:v>4.816853363896284E-2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4.8218868786335572E-4</c:v>
                </c:pt>
                <c:pt idx="2">
                  <c:v>0</c:v>
                </c:pt>
                <c:pt idx="3">
                  <c:v>4.1642150581723152E-2</c:v>
                </c:pt>
                <c:pt idx="4">
                  <c:v>2.3604421974698465E-2</c:v>
                </c:pt>
                <c:pt idx="5">
                  <c:v>0</c:v>
                </c:pt>
                <c:pt idx="6">
                  <c:v>0.14760334269848296</c:v>
                </c:pt>
                <c:pt idx="7">
                  <c:v>5.4177564804585604E-2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2330.4</c:v>
                </c:pt>
                <c:pt idx="1">
                  <c:v>2235.7600000000002</c:v>
                </c:pt>
                <c:pt idx="2">
                  <c:v>2666.34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7073.7290000000003</c:v>
                </c:pt>
                <c:pt idx="1">
                  <c:v>7731.5879999999997</c:v>
                </c:pt>
                <c:pt idx="2">
                  <c:v>7944.9329999999982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5899.2249999999985</c:v>
                </c:pt>
                <c:pt idx="1">
                  <c:v>4712.9180000000006</c:v>
                </c:pt>
                <c:pt idx="2">
                  <c:v>4423.1269999999995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3362.0549999999989</c:v>
                </c:pt>
                <c:pt idx="1">
                  <c:v>4040.1820000000002</c:v>
                </c:pt>
                <c:pt idx="2">
                  <c:v>4987.0620000000008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14068.922000000004</c:v>
                </c:pt>
                <c:pt idx="1">
                  <c:v>12050.20100000001</c:v>
                </c:pt>
                <c:pt idx="2">
                  <c:v>10872.189000000018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8.6232480844953391E-4</c:v>
                </c:pt>
                <c:pt idx="2">
                  <c:v>0</c:v>
                </c:pt>
                <c:pt idx="3">
                  <c:v>2.7019480016284386E-2</c:v>
                </c:pt>
                <c:pt idx="4">
                  <c:v>2.528361344122709E-2</c:v>
                </c:pt>
                <c:pt idx="5">
                  <c:v>0</c:v>
                </c:pt>
                <c:pt idx="6">
                  <c:v>0.12943663284237228</c:v>
                </c:pt>
                <c:pt idx="7">
                  <c:v>4.9862072300228003E-2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950155.28799999994</c:v>
                </c:pt>
                <c:pt idx="2">
                  <c:v>0</c:v>
                </c:pt>
                <c:pt idx="3">
                  <c:v>114162.37299999999</c:v>
                </c:pt>
                <c:pt idx="4">
                  <c:v>8496.2150000000001</c:v>
                </c:pt>
                <c:pt idx="5">
                  <c:v>0</c:v>
                </c:pt>
                <c:pt idx="6">
                  <c:v>10156.427</c:v>
                </c:pt>
                <c:pt idx="7">
                  <c:v>20968.272000000015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0.20109394559230409</c:v>
                </c:pt>
                <c:pt idx="1">
                  <c:v>0.10864799262442383</c:v>
                </c:pt>
                <c:pt idx="2">
                  <c:v>8.3736779874986858E-2</c:v>
                </c:pt>
                <c:pt idx="3">
                  <c:v>8.6919765526316861E-2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0.12562356671033131</c:v>
                </c:pt>
                <c:pt idx="2">
                  <c:v>0</c:v>
                </c:pt>
                <c:pt idx="3">
                  <c:v>9.5545077135974571E-2</c:v>
                </c:pt>
                <c:pt idx="4">
                  <c:v>1.6214539767130512E-2</c:v>
                </c:pt>
                <c:pt idx="5">
                  <c:v>0</c:v>
                </c:pt>
                <c:pt idx="6">
                  <c:v>8.3673527110222745E-2</c:v>
                </c:pt>
                <c:pt idx="7">
                  <c:v>2.9419609927052965E-2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362422.81099999999</c:v>
                </c:pt>
                <c:pt idx="1">
                  <c:v>226908.37100000001</c:v>
                </c:pt>
                <c:pt idx="2">
                  <c:v>360824.10599999997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38193.682999999997</c:v>
                </c:pt>
                <c:pt idx="1">
                  <c:v>37887.088000000003</c:v>
                </c:pt>
                <c:pt idx="2">
                  <c:v>38081.601999999977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1400.0229999999997</c:v>
                </c:pt>
                <c:pt idx="1">
                  <c:v>2017.1930000000004</c:v>
                </c:pt>
                <c:pt idx="2">
                  <c:v>5078.9989999999989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3011.0749999999998</c:v>
                </c:pt>
                <c:pt idx="1">
                  <c:v>3724.1729999999998</c:v>
                </c:pt>
                <c:pt idx="2">
                  <c:v>3421.1789999999996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8241.855000000005</c:v>
                </c:pt>
                <c:pt idx="1">
                  <c:v>6695.3149999999905</c:v>
                </c:pt>
                <c:pt idx="2">
                  <c:v>6031.1020000000217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4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0.11328620486994977</c:v>
                </c:pt>
                <c:pt idx="2">
                  <c:v>0</c:v>
                </c:pt>
                <c:pt idx="3">
                  <c:v>0.13558567294359863</c:v>
                </c:pt>
                <c:pt idx="4">
                  <c:v>1.4287406596193831E-2</c:v>
                </c:pt>
                <c:pt idx="5">
                  <c:v>0</c:v>
                </c:pt>
                <c:pt idx="6">
                  <c:v>0.1061088050735846</c:v>
                </c:pt>
                <c:pt idx="7">
                  <c:v>2.8263974375249145E-2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28801.949000000001</c:v>
                </c:pt>
                <c:pt idx="2">
                  <c:v>0</c:v>
                </c:pt>
                <c:pt idx="3">
                  <c:v>65899.178999999975</c:v>
                </c:pt>
                <c:pt idx="4">
                  <c:v>6721.0420000000013</c:v>
                </c:pt>
                <c:pt idx="5">
                  <c:v>177089.19</c:v>
                </c:pt>
                <c:pt idx="6">
                  <c:v>12236.77</c:v>
                </c:pt>
                <c:pt idx="7">
                  <c:v>40459.612000000008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5.6475078316797163E-2</c:v>
                </c:pt>
                <c:pt idx="1">
                  <c:v>6.7796290570508011E-2</c:v>
                </c:pt>
                <c:pt idx="2">
                  <c:v>4.8299495617439916E-2</c:v>
                </c:pt>
                <c:pt idx="3">
                  <c:v>5.2144374866221539E-2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1.1130331064669634E-2</c:v>
                </c:pt>
                <c:pt idx="2">
                  <c:v>0</c:v>
                </c:pt>
                <c:pt idx="3">
                  <c:v>0.12222541130644246</c:v>
                </c:pt>
                <c:pt idx="4">
                  <c:v>1.0586964706223913E-2</c:v>
                </c:pt>
                <c:pt idx="5">
                  <c:v>0.55484421681604779</c:v>
                </c:pt>
                <c:pt idx="6">
                  <c:v>0.13520934880782895</c:v>
                </c:pt>
                <c:pt idx="7">
                  <c:v>5.3227543154146857E-2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6498.6959999999999</c:v>
                </c:pt>
                <c:pt idx="1">
                  <c:v>10680.017</c:v>
                </c:pt>
                <c:pt idx="2">
                  <c:v>11623.235999999999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21915.003999999994</c:v>
                </c:pt>
                <c:pt idx="1">
                  <c:v>21771.934000000008</c:v>
                </c:pt>
                <c:pt idx="2">
                  <c:v>22212.24099999998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2476.886</c:v>
                </c:pt>
                <c:pt idx="1">
                  <c:v>2309.7850000000003</c:v>
                </c:pt>
                <c:pt idx="2">
                  <c:v>1934.3710000000005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40247.480000000003</c:v>
                </c:pt>
                <c:pt idx="1">
                  <c:v>65263.59</c:v>
                </c:pt>
                <c:pt idx="2">
                  <c:v>71578.12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4150.9880000000003</c:v>
                </c:pt>
                <c:pt idx="1">
                  <c:v>3944.7189999999996</c:v>
                </c:pt>
                <c:pt idx="2">
                  <c:v>4141.0630000000001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15674.28899999999</c:v>
                </c:pt>
                <c:pt idx="1">
                  <c:v>12658.258000000007</c:v>
                </c:pt>
                <c:pt idx="2">
                  <c:v>12127.065000000011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3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3.4340318222465601E-3</c:v>
                </c:pt>
                <c:pt idx="2">
                  <c:v>0</c:v>
                </c:pt>
                <c:pt idx="3">
                  <c:v>7.8265581700422956E-2</c:v>
                </c:pt>
                <c:pt idx="4">
                  <c:v>1.13022398567004E-2</c:v>
                </c:pt>
                <c:pt idx="5">
                  <c:v>0.60803649309645547</c:v>
                </c:pt>
                <c:pt idx="6">
                  <c:v>0.12784309311338407</c:v>
                </c:pt>
                <c:pt idx="7">
                  <c:v>5.4537132902535902E-2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3876675</xdr:rowOff>
    </xdr:from>
    <xdr:to>
      <xdr:col>0</xdr:col>
      <xdr:colOff>2116575</xdr:colOff>
      <xdr:row>1</xdr:row>
      <xdr:rowOff>592384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820C353-7504-4BF2-8115-927BE99C1BA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/>
        <a:stretch/>
      </xdr:blipFill>
      <xdr:spPr bwMode="auto">
        <a:xfrm>
          <a:off x="28575" y="3876675"/>
          <a:ext cx="2088000" cy="1287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3890135</xdr:rowOff>
    </xdr:from>
    <xdr:to>
      <xdr:col>0</xdr:col>
      <xdr:colOff>2116575</xdr:colOff>
      <xdr:row>1</xdr:row>
      <xdr:rowOff>605844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0C50805-2764-4945-9AA3-C511B8B7779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/>
        <a:stretch/>
      </xdr:blipFill>
      <xdr:spPr bwMode="auto">
        <a:xfrm>
          <a:off x="28575" y="3890135"/>
          <a:ext cx="2088000" cy="1287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10667" y="1697883"/>
          <a:ext cx="10078508" cy="5156995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34.85546875" style="2" customWidth="1"/>
    <col min="2" max="2" width="50.42578125" style="2" customWidth="1"/>
    <col min="3" max="9" width="9.85546875" style="2" customWidth="1"/>
    <col min="10" max="10" width="10.28515625" style="2" customWidth="1"/>
    <col min="11" max="16384" width="9.140625" style="2"/>
  </cols>
  <sheetData>
    <row r="1" spans="1:10" s="253" customFormat="1" ht="360" customHeight="1" x14ac:dyDescent="0.2">
      <c r="A1" s="400"/>
      <c r="B1" s="408" t="s">
        <v>422</v>
      </c>
      <c r="C1" s="12"/>
      <c r="D1" s="12"/>
      <c r="E1" s="12"/>
      <c r="F1" s="12"/>
      <c r="G1" s="12"/>
      <c r="H1" s="12"/>
      <c r="I1" s="12"/>
      <c r="J1" s="12"/>
    </row>
    <row r="2" spans="1:10" s="253" customFormat="1" ht="360" customHeight="1" x14ac:dyDescent="0.2">
      <c r="A2" s="401"/>
      <c r="B2" s="408"/>
      <c r="C2" s="297"/>
      <c r="D2" s="297"/>
      <c r="E2" s="297"/>
      <c r="F2" s="297"/>
      <c r="G2" s="297"/>
      <c r="H2" s="297"/>
      <c r="I2" s="297"/>
      <c r="J2" s="297"/>
    </row>
    <row r="3" spans="1:10" s="253" customFormat="1" x14ac:dyDescent="0.2">
      <c r="A3" s="298"/>
      <c r="B3" s="298"/>
      <c r="C3" s="298"/>
      <c r="D3" s="298"/>
      <c r="E3" s="298"/>
      <c r="F3" s="298"/>
      <c r="G3" s="298"/>
      <c r="H3" s="298"/>
      <c r="I3" s="298"/>
      <c r="J3" s="298"/>
    </row>
    <row r="4" spans="1:10" s="253" customFormat="1" x14ac:dyDescent="0.2">
      <c r="A4" s="12"/>
      <c r="B4" s="12"/>
      <c r="C4" s="12"/>
      <c r="D4" s="299"/>
      <c r="E4" s="300"/>
      <c r="F4" s="300"/>
      <c r="G4" s="300"/>
      <c r="H4" s="12"/>
      <c r="I4" s="12"/>
      <c r="J4" s="301"/>
    </row>
    <row r="5" spans="1:10" s="253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253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253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253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253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253" customFormat="1" x14ac:dyDescent="0.2">
      <c r="A10" s="12"/>
      <c r="B10" s="302"/>
      <c r="C10" s="12"/>
      <c r="D10" s="12"/>
      <c r="E10" s="12"/>
      <c r="F10" s="12"/>
      <c r="G10" s="12"/>
      <c r="H10" s="12"/>
      <c r="I10" s="303"/>
      <c r="J10" s="12"/>
    </row>
    <row r="11" spans="1:10" s="253" customFormat="1" x14ac:dyDescent="0.2">
      <c r="A11" s="12"/>
      <c r="B11" s="304"/>
      <c r="C11" s="305"/>
      <c r="D11" s="12"/>
      <c r="E11" s="12"/>
      <c r="F11" s="12"/>
      <c r="G11" s="12"/>
      <c r="H11" s="12"/>
      <c r="I11" s="12"/>
      <c r="J11" s="12"/>
    </row>
    <row r="12" spans="1:10" s="253" customFormat="1" x14ac:dyDescent="0.2">
      <c r="A12" s="12"/>
      <c r="B12" s="304"/>
      <c r="C12" s="305"/>
      <c r="D12" s="12"/>
      <c r="E12" s="12"/>
      <c r="F12" s="12"/>
      <c r="G12" s="12"/>
      <c r="H12" s="12"/>
      <c r="I12" s="12"/>
      <c r="J12" s="12"/>
    </row>
    <row r="13" spans="1:10" s="253" customFormat="1" x14ac:dyDescent="0.2">
      <c r="A13" s="12"/>
      <c r="B13" s="304"/>
      <c r="C13" s="305"/>
      <c r="D13" s="12"/>
      <c r="E13" s="12"/>
      <c r="F13" s="12"/>
      <c r="G13" s="12"/>
      <c r="H13" s="12"/>
      <c r="I13" s="12"/>
      <c r="J13" s="12"/>
    </row>
    <row r="14" spans="1:10" s="253" customFormat="1" x14ac:dyDescent="0.2">
      <c r="A14" s="306"/>
      <c r="B14" s="307"/>
      <c r="C14" s="308"/>
      <c r="D14" s="306"/>
      <c r="E14" s="306"/>
      <c r="F14" s="306"/>
      <c r="G14" s="306"/>
      <c r="H14" s="306"/>
      <c r="I14" s="306"/>
      <c r="J14" s="306"/>
    </row>
    <row r="15" spans="1:10" s="253" customFormat="1" x14ac:dyDescent="0.2">
      <c r="A15" s="306"/>
      <c r="B15" s="307"/>
      <c r="C15" s="308"/>
      <c r="D15" s="306"/>
      <c r="E15" s="306"/>
      <c r="F15" s="306"/>
      <c r="G15" s="306"/>
      <c r="H15" s="306"/>
      <c r="I15" s="306"/>
      <c r="J15" s="306"/>
    </row>
    <row r="16" spans="1:10" s="253" customFormat="1" x14ac:dyDescent="0.2">
      <c r="A16" s="306"/>
      <c r="B16" s="307"/>
      <c r="C16" s="308"/>
      <c r="D16" s="306"/>
      <c r="E16" s="306"/>
      <c r="F16" s="306"/>
      <c r="G16" s="306"/>
      <c r="H16" s="306"/>
      <c r="I16" s="306"/>
      <c r="J16" s="306"/>
    </row>
    <row r="17" spans="1:10" s="253" customFormat="1" x14ac:dyDescent="0.2">
      <c r="A17" s="306"/>
      <c r="B17" s="307"/>
      <c r="C17" s="308"/>
      <c r="D17" s="306"/>
      <c r="E17" s="306"/>
      <c r="F17" s="306"/>
      <c r="G17" s="306"/>
      <c r="H17" s="306"/>
      <c r="I17" s="306"/>
      <c r="J17" s="306"/>
    </row>
    <row r="18" spans="1:10" s="253" customFormat="1" x14ac:dyDescent="0.2">
      <c r="A18" s="306"/>
      <c r="B18" s="307"/>
      <c r="C18" s="308"/>
      <c r="D18" s="306"/>
      <c r="E18" s="306"/>
      <c r="F18" s="306"/>
      <c r="G18" s="306"/>
      <c r="H18" s="306"/>
      <c r="I18" s="306"/>
      <c r="J18" s="306"/>
    </row>
    <row r="19" spans="1:10" s="253" customFormat="1" x14ac:dyDescent="0.2">
      <c r="A19" s="306"/>
      <c r="B19" s="307"/>
      <c r="C19" s="308"/>
      <c r="D19" s="306"/>
      <c r="E19" s="306"/>
      <c r="F19" s="306"/>
      <c r="G19" s="306"/>
      <c r="H19" s="306"/>
      <c r="I19" s="306"/>
      <c r="J19" s="306"/>
    </row>
    <row r="20" spans="1:10" s="253" customFormat="1" x14ac:dyDescent="0.2">
      <c r="A20" s="306"/>
      <c r="B20" s="307"/>
      <c r="C20" s="308"/>
      <c r="D20" s="306"/>
      <c r="E20" s="306"/>
      <c r="F20" s="306"/>
      <c r="G20" s="306"/>
      <c r="H20" s="306"/>
      <c r="I20" s="306"/>
      <c r="J20" s="306"/>
    </row>
    <row r="21" spans="1:10" s="253" customFormat="1" x14ac:dyDescent="0.2"/>
    <row r="22" spans="1:10" s="253" customFormat="1" x14ac:dyDescent="0.2">
      <c r="A22" s="306"/>
      <c r="B22" s="307"/>
      <c r="C22" s="308"/>
      <c r="D22" s="306"/>
      <c r="E22" s="306"/>
      <c r="F22" s="306"/>
      <c r="G22" s="306"/>
      <c r="H22" s="306"/>
      <c r="I22" s="306"/>
      <c r="J22" s="306"/>
    </row>
    <row r="23" spans="1:10" s="253" customFormat="1" x14ac:dyDescent="0.2">
      <c r="A23" s="306"/>
      <c r="B23" s="307"/>
      <c r="C23" s="308"/>
      <c r="D23" s="306"/>
      <c r="E23" s="306"/>
      <c r="F23" s="306"/>
      <c r="G23" s="306"/>
      <c r="H23" s="306"/>
      <c r="I23" s="306"/>
      <c r="J23" s="306"/>
    </row>
    <row r="24" spans="1:10" s="253" customFormat="1" x14ac:dyDescent="0.2">
      <c r="A24" s="306"/>
      <c r="B24" s="307"/>
      <c r="C24" s="308"/>
      <c r="D24" s="306"/>
      <c r="E24" s="306"/>
      <c r="F24" s="306"/>
      <c r="G24" s="306"/>
      <c r="H24" s="306"/>
      <c r="I24" s="306"/>
      <c r="J24" s="306"/>
    </row>
    <row r="25" spans="1:10" s="253" customFormat="1" x14ac:dyDescent="0.2"/>
    <row r="26" spans="1:10" s="253" customFormat="1" x14ac:dyDescent="0.2">
      <c r="A26" s="306"/>
      <c r="B26" s="307"/>
      <c r="C26" s="308"/>
      <c r="D26" s="306"/>
      <c r="E26" s="306"/>
      <c r="F26" s="306"/>
      <c r="G26" s="306"/>
      <c r="H26" s="306"/>
      <c r="I26" s="306"/>
      <c r="J26" s="306"/>
    </row>
    <row r="27" spans="1:10" s="253" customFormat="1" x14ac:dyDescent="0.2">
      <c r="A27" s="306"/>
      <c r="B27" s="307"/>
      <c r="C27" s="308"/>
      <c r="D27" s="306"/>
      <c r="E27" s="306"/>
      <c r="F27" s="306"/>
      <c r="G27" s="306"/>
      <c r="H27" s="306"/>
      <c r="I27" s="306"/>
      <c r="J27" s="306"/>
    </row>
    <row r="28" spans="1:10" s="253" customFormat="1" x14ac:dyDescent="0.2">
      <c r="A28" s="306"/>
      <c r="B28" s="307"/>
      <c r="C28" s="308"/>
      <c r="D28" s="306"/>
      <c r="E28" s="306"/>
      <c r="F28" s="306"/>
      <c r="G28" s="306"/>
      <c r="H28" s="306"/>
      <c r="I28" s="306"/>
      <c r="J28" s="306"/>
    </row>
    <row r="29" spans="1:10" s="253" customFormat="1" x14ac:dyDescent="0.2">
      <c r="A29" s="404"/>
      <c r="B29" s="404"/>
      <c r="C29" s="404"/>
      <c r="D29" s="404"/>
      <c r="E29" s="404"/>
      <c r="F29" s="404"/>
      <c r="G29" s="404"/>
      <c r="H29" s="404"/>
      <c r="I29" s="404"/>
      <c r="J29" s="404"/>
    </row>
    <row r="30" spans="1:10" s="253" customFormat="1" x14ac:dyDescent="0.2">
      <c r="A30" s="306"/>
      <c r="B30" s="307"/>
      <c r="C30" s="308"/>
      <c r="D30" s="306"/>
      <c r="E30" s="306"/>
      <c r="F30" s="306"/>
      <c r="G30" s="306"/>
      <c r="H30" s="306"/>
      <c r="I30" s="306"/>
      <c r="J30" s="306"/>
    </row>
    <row r="31" spans="1:10" s="253" customFormat="1" x14ac:dyDescent="0.2"/>
    <row r="32" spans="1:10" s="253" customFormat="1" x14ac:dyDescent="0.2">
      <c r="A32" s="306"/>
      <c r="B32" s="307"/>
      <c r="C32" s="308"/>
      <c r="D32" s="306"/>
      <c r="E32" s="306"/>
      <c r="F32" s="306"/>
      <c r="G32" s="306"/>
      <c r="H32" s="306"/>
      <c r="I32" s="306"/>
      <c r="J32" s="306"/>
    </row>
    <row r="33" spans="1:10" s="253" customFormat="1" x14ac:dyDescent="0.2">
      <c r="A33" s="306"/>
      <c r="B33" s="307"/>
      <c r="C33" s="308"/>
      <c r="D33" s="306"/>
      <c r="E33" s="306"/>
      <c r="F33" s="306"/>
      <c r="G33" s="306"/>
      <c r="H33" s="306"/>
      <c r="I33" s="306"/>
      <c r="J33" s="306"/>
    </row>
    <row r="34" spans="1:10" s="253" customFormat="1" x14ac:dyDescent="0.2">
      <c r="A34" s="405"/>
      <c r="B34" s="405"/>
      <c r="C34" s="405"/>
      <c r="D34" s="405"/>
      <c r="E34" s="405"/>
      <c r="F34" s="405"/>
      <c r="G34" s="405"/>
      <c r="H34" s="405"/>
      <c r="I34" s="405"/>
      <c r="J34" s="405"/>
    </row>
    <row r="35" spans="1:10" s="253" customFormat="1" ht="33" customHeight="1" x14ac:dyDescent="0.4">
      <c r="A35" s="407" t="s">
        <v>423</v>
      </c>
      <c r="B35" s="407"/>
      <c r="C35" s="407"/>
      <c r="D35" s="407"/>
      <c r="E35" s="407"/>
      <c r="F35" s="407"/>
      <c r="G35" s="407"/>
      <c r="H35" s="407"/>
      <c r="I35" s="407"/>
      <c r="J35" s="407"/>
    </row>
    <row r="36" spans="1:10" s="253" customFormat="1" x14ac:dyDescent="0.2"/>
    <row r="37" spans="1:10" s="253" customFormat="1" x14ac:dyDescent="0.2"/>
    <row r="38" spans="1:10" s="253" customFormat="1" x14ac:dyDescent="0.2">
      <c r="B38" s="304"/>
      <c r="C38" s="305"/>
      <c r="D38" s="12"/>
      <c r="E38" s="12"/>
      <c r="F38" s="12"/>
      <c r="G38" s="12"/>
      <c r="H38" s="12"/>
      <c r="I38" s="12"/>
      <c r="J38" s="12"/>
    </row>
    <row r="39" spans="1:10" s="253" customFormat="1" x14ac:dyDescent="0.2"/>
    <row r="40" spans="1:10" s="253" customFormat="1" x14ac:dyDescent="0.2">
      <c r="B40" s="309"/>
      <c r="C40" s="309"/>
      <c r="D40" s="309"/>
      <c r="E40" s="309"/>
      <c r="F40" s="309"/>
      <c r="G40" s="309"/>
      <c r="H40" s="309"/>
      <c r="I40" s="309"/>
    </row>
    <row r="41" spans="1:10" s="253" customFormat="1" x14ac:dyDescent="0.2"/>
    <row r="42" spans="1:10" s="253" customFormat="1" x14ac:dyDescent="0.2"/>
    <row r="43" spans="1:10" s="253" customFormat="1" x14ac:dyDescent="0.2"/>
    <row r="44" spans="1:10" s="253" customFormat="1" x14ac:dyDescent="0.2"/>
    <row r="45" spans="1:10" s="253" customFormat="1" x14ac:dyDescent="0.2"/>
    <row r="46" spans="1:10" s="253" customFormat="1" x14ac:dyDescent="0.2"/>
    <row r="47" spans="1:10" s="253" customFormat="1" x14ac:dyDescent="0.2"/>
    <row r="48" spans="1:10" s="253" customFormat="1" x14ac:dyDescent="0.2"/>
    <row r="49" spans="1:10" s="253" customFormat="1" x14ac:dyDescent="0.2"/>
    <row r="50" spans="1:10" s="253" customFormat="1" x14ac:dyDescent="0.2"/>
    <row r="51" spans="1:10" s="253" customFormat="1" x14ac:dyDescent="0.2">
      <c r="A51" s="406"/>
      <c r="B51" s="406"/>
      <c r="C51" s="406"/>
      <c r="D51" s="406"/>
      <c r="E51" s="406"/>
      <c r="F51" s="406"/>
      <c r="G51" s="406"/>
      <c r="H51" s="406"/>
      <c r="I51" s="406"/>
      <c r="J51" s="406"/>
    </row>
    <row r="52" spans="1:10" s="253" customFormat="1" x14ac:dyDescent="0.2"/>
    <row r="53" spans="1:10" s="253" customFormat="1" x14ac:dyDescent="0.2"/>
    <row r="54" spans="1:10" s="253" customFormat="1" x14ac:dyDescent="0.2"/>
    <row r="55" spans="1:10" s="253" customFormat="1" x14ac:dyDescent="0.2"/>
  </sheetData>
  <mergeCells count="5">
    <mergeCell ref="A29:J29"/>
    <mergeCell ref="A34:J34"/>
    <mergeCell ref="A51:J51"/>
    <mergeCell ref="A35:J35"/>
    <mergeCell ref="B1:B2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63" t="s">
        <v>389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III. čtvrtletí 2021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57"/>
      <c r="B3" s="449" t="s">
        <v>196</v>
      </c>
      <c r="C3" s="450"/>
      <c r="D3" s="451"/>
      <c r="E3" s="449" t="s">
        <v>19</v>
      </c>
      <c r="F3" s="450"/>
      <c r="G3" s="451"/>
      <c r="H3" s="449" t="s">
        <v>202</v>
      </c>
      <c r="I3" s="450"/>
      <c r="J3" s="451"/>
      <c r="K3" s="449" t="s">
        <v>6</v>
      </c>
      <c r="L3" s="450"/>
      <c r="M3" s="451"/>
      <c r="N3" s="449" t="s">
        <v>190</v>
      </c>
      <c r="O3" s="450"/>
      <c r="P3" s="450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58"/>
      <c r="B4" s="446" t="s">
        <v>177</v>
      </c>
      <c r="C4" s="447"/>
      <c r="D4" s="448"/>
      <c r="E4" s="452" t="s">
        <v>5</v>
      </c>
      <c r="F4" s="453"/>
      <c r="G4" s="456"/>
      <c r="H4" s="452" t="s">
        <v>5</v>
      </c>
      <c r="I4" s="453"/>
      <c r="J4" s="456"/>
      <c r="K4" s="452" t="s">
        <v>5</v>
      </c>
      <c r="L4" s="453"/>
      <c r="M4" s="456"/>
      <c r="N4" s="452" t="s">
        <v>5</v>
      </c>
      <c r="O4" s="453"/>
      <c r="P4" s="453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64"/>
      <c r="B5" s="134" t="s">
        <v>66</v>
      </c>
      <c r="C5" s="135" t="s">
        <v>67</v>
      </c>
      <c r="D5" s="136" t="s">
        <v>68</v>
      </c>
      <c r="E5" s="134" t="s">
        <v>66</v>
      </c>
      <c r="F5" s="135" t="s">
        <v>67</v>
      </c>
      <c r="G5" s="136" t="s">
        <v>68</v>
      </c>
      <c r="H5" s="134" t="s">
        <v>66</v>
      </c>
      <c r="I5" s="135" t="s">
        <v>67</v>
      </c>
      <c r="J5" s="136" t="s">
        <v>68</v>
      </c>
      <c r="K5" s="134" t="s">
        <v>66</v>
      </c>
      <c r="L5" s="135" t="s">
        <v>67</v>
      </c>
      <c r="M5" s="136" t="s">
        <v>68</v>
      </c>
      <c r="N5" s="134" t="s">
        <v>66</v>
      </c>
      <c r="O5" s="135" t="s">
        <v>67</v>
      </c>
      <c r="P5" s="135" t="s">
        <v>68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54" t="s">
        <v>396</v>
      </c>
      <c r="B6" s="436">
        <f>D7</f>
        <v>1089.7873300000006</v>
      </c>
      <c r="C6" s="437"/>
      <c r="D6" s="438"/>
      <c r="E6" s="436">
        <f>SUM(E7:G7)</f>
        <v>594664.60499999998</v>
      </c>
      <c r="F6" s="437"/>
      <c r="G6" s="438"/>
      <c r="H6" s="436">
        <f>SUM(H7:J7)</f>
        <v>4550.8209999999981</v>
      </c>
      <c r="I6" s="437"/>
      <c r="J6" s="438"/>
      <c r="K6" s="436">
        <f>SUM(K7:M7)</f>
        <v>590113.78399999999</v>
      </c>
      <c r="L6" s="437"/>
      <c r="M6" s="438"/>
      <c r="N6" s="436">
        <f>SUM(N7:P7)</f>
        <v>572409.20900000003</v>
      </c>
      <c r="O6" s="437"/>
      <c r="P6" s="437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55"/>
      <c r="B7" s="239">
        <f>SUM(B8:B10)</f>
        <v>1091.8208300000006</v>
      </c>
      <c r="C7" s="165">
        <f t="shared" ref="C7:P7" si="0">SUM(C8:C10)</f>
        <v>1091.0918300000008</v>
      </c>
      <c r="D7" s="240">
        <f t="shared" si="0"/>
        <v>1089.7873300000006</v>
      </c>
      <c r="E7" s="239">
        <f t="shared" si="0"/>
        <v>250276.02300000002</v>
      </c>
      <c r="F7" s="165">
        <f t="shared" si="0"/>
        <v>192698.49399999998</v>
      </c>
      <c r="G7" s="240">
        <f t="shared" si="0"/>
        <v>151690.08799999993</v>
      </c>
      <c r="H7" s="239">
        <f t="shared" si="0"/>
        <v>1765.0079999999998</v>
      </c>
      <c r="I7" s="165">
        <f t="shared" si="0"/>
        <v>1556.2209999999984</v>
      </c>
      <c r="J7" s="240">
        <f t="shared" si="0"/>
        <v>1229.5919999999996</v>
      </c>
      <c r="K7" s="239">
        <f t="shared" si="0"/>
        <v>248511.01500000001</v>
      </c>
      <c r="L7" s="165">
        <f t="shared" si="0"/>
        <v>191142.27299999999</v>
      </c>
      <c r="M7" s="240">
        <f t="shared" si="0"/>
        <v>150460.49599999996</v>
      </c>
      <c r="N7" s="239">
        <f t="shared" si="0"/>
        <v>242098.14600000001</v>
      </c>
      <c r="O7" s="165">
        <f t="shared" si="0"/>
        <v>185474.46399999992</v>
      </c>
      <c r="P7" s="165">
        <f t="shared" si="0"/>
        <v>144836.59900000005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66" t="s">
        <v>201</v>
      </c>
      <c r="B8" s="160">
        <v>155.39283000000071</v>
      </c>
      <c r="C8" s="161">
        <v>154.6638300000007</v>
      </c>
      <c r="D8" s="162">
        <v>153.35933000000068</v>
      </c>
      <c r="E8" s="160">
        <v>48198.982000000018</v>
      </c>
      <c r="F8" s="161">
        <v>42002.084999999999</v>
      </c>
      <c r="G8" s="162">
        <v>36406.767999999938</v>
      </c>
      <c r="H8" s="160">
        <v>516.00899999999979</v>
      </c>
      <c r="I8" s="161">
        <v>463.18299999999886</v>
      </c>
      <c r="J8" s="162">
        <v>410.80399999999941</v>
      </c>
      <c r="K8" s="160">
        <v>47682.97300000002</v>
      </c>
      <c r="L8" s="161">
        <v>41538.902000000002</v>
      </c>
      <c r="M8" s="162">
        <v>35995.963999999942</v>
      </c>
      <c r="N8" s="160">
        <v>44782.812000000005</v>
      </c>
      <c r="O8" s="161">
        <v>38726.370999999941</v>
      </c>
      <c r="P8" s="161">
        <v>33090.739000000016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66" t="s">
        <v>234</v>
      </c>
      <c r="B9" s="145">
        <v>183.648</v>
      </c>
      <c r="C9" s="146">
        <v>183.648</v>
      </c>
      <c r="D9" s="147">
        <v>183.648</v>
      </c>
      <c r="E9" s="145">
        <v>56708.741999999998</v>
      </c>
      <c r="F9" s="146">
        <v>51081.28199999997</v>
      </c>
      <c r="G9" s="147">
        <v>42884.269</v>
      </c>
      <c r="H9" s="145">
        <v>631.75</v>
      </c>
      <c r="I9" s="146">
        <v>675.72199999999953</v>
      </c>
      <c r="J9" s="147">
        <v>535.89900000000023</v>
      </c>
      <c r="K9" s="145">
        <v>56076.991999999998</v>
      </c>
      <c r="L9" s="146">
        <v>50405.559999999969</v>
      </c>
      <c r="M9" s="147">
        <v>42348.37</v>
      </c>
      <c r="N9" s="148">
        <v>52630.204000000012</v>
      </c>
      <c r="O9" s="167">
        <v>47387.121999999981</v>
      </c>
      <c r="P9" s="167">
        <v>39925.29800000001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66" t="s">
        <v>235</v>
      </c>
      <c r="B10" s="148">
        <v>752.78</v>
      </c>
      <c r="C10" s="149">
        <v>752.78</v>
      </c>
      <c r="D10" s="150">
        <v>752.78</v>
      </c>
      <c r="E10" s="148">
        <v>145368.299</v>
      </c>
      <c r="F10" s="149">
        <v>99615.127000000008</v>
      </c>
      <c r="G10" s="150">
        <v>72399.051000000007</v>
      </c>
      <c r="H10" s="148">
        <v>617.24899999999991</v>
      </c>
      <c r="I10" s="149">
        <v>417.31600000000003</v>
      </c>
      <c r="J10" s="150">
        <v>282.88900000000001</v>
      </c>
      <c r="K10" s="148">
        <v>144751.04999999999</v>
      </c>
      <c r="L10" s="149">
        <v>99197.811000000002</v>
      </c>
      <c r="M10" s="150">
        <v>72116.162000000011</v>
      </c>
      <c r="N10" s="148">
        <v>144685.13</v>
      </c>
      <c r="O10" s="149">
        <v>99360.97099999999</v>
      </c>
      <c r="P10" s="149">
        <v>71820.562000000005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266</v>
      </c>
      <c r="H11" s="125"/>
      <c r="P11" s="14" t="s">
        <v>415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57"/>
      <c r="B13" s="449" t="s">
        <v>196</v>
      </c>
      <c r="C13" s="450"/>
      <c r="D13" s="451"/>
      <c r="E13" s="449" t="s">
        <v>19</v>
      </c>
      <c r="F13" s="450"/>
      <c r="G13" s="451"/>
      <c r="H13" s="449" t="s">
        <v>207</v>
      </c>
      <c r="I13" s="450"/>
      <c r="J13" s="451"/>
      <c r="K13" s="449" t="s">
        <v>6</v>
      </c>
      <c r="L13" s="450"/>
      <c r="M13" s="451"/>
      <c r="N13" s="449" t="s">
        <v>190</v>
      </c>
      <c r="O13" s="450"/>
      <c r="P13" s="450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58"/>
      <c r="B14" s="446" t="s">
        <v>177</v>
      </c>
      <c r="C14" s="447"/>
      <c r="D14" s="448"/>
      <c r="E14" s="452" t="s">
        <v>5</v>
      </c>
      <c r="F14" s="453"/>
      <c r="G14" s="456"/>
      <c r="H14" s="452" t="s">
        <v>5</v>
      </c>
      <c r="I14" s="453"/>
      <c r="J14" s="456"/>
      <c r="K14" s="452" t="s">
        <v>5</v>
      </c>
      <c r="L14" s="453"/>
      <c r="M14" s="456"/>
      <c r="N14" s="452" t="s">
        <v>5</v>
      </c>
      <c r="O14" s="453"/>
      <c r="P14" s="453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64"/>
      <c r="B15" s="134" t="s">
        <v>66</v>
      </c>
      <c r="C15" s="135" t="s">
        <v>67</v>
      </c>
      <c r="D15" s="136" t="s">
        <v>68</v>
      </c>
      <c r="E15" s="134" t="s">
        <v>66</v>
      </c>
      <c r="F15" s="135" t="s">
        <v>67</v>
      </c>
      <c r="G15" s="136" t="s">
        <v>68</v>
      </c>
      <c r="H15" s="134" t="s">
        <v>66</v>
      </c>
      <c r="I15" s="135" t="s">
        <v>67</v>
      </c>
      <c r="J15" s="136" t="s">
        <v>68</v>
      </c>
      <c r="K15" s="134" t="s">
        <v>66</v>
      </c>
      <c r="L15" s="135" t="s">
        <v>67</v>
      </c>
      <c r="M15" s="136" t="s">
        <v>68</v>
      </c>
      <c r="N15" s="134" t="s">
        <v>66</v>
      </c>
      <c r="O15" s="135" t="s">
        <v>67</v>
      </c>
      <c r="P15" s="135" t="s">
        <v>68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54" t="s">
        <v>18</v>
      </c>
      <c r="B16" s="459">
        <f>D17</f>
        <v>1171.5</v>
      </c>
      <c r="C16" s="460"/>
      <c r="D16" s="461"/>
      <c r="E16" s="459">
        <f>SUM(E17:G17)</f>
        <v>291247.63399999996</v>
      </c>
      <c r="F16" s="460"/>
      <c r="G16" s="461"/>
      <c r="H16" s="459">
        <f>SUM(H17:J17)</f>
        <v>371203.21</v>
      </c>
      <c r="I16" s="460"/>
      <c r="J16" s="461"/>
      <c r="K16" s="459">
        <f>SUM(K17:M17)</f>
        <v>287400.63400000002</v>
      </c>
      <c r="L16" s="460"/>
      <c r="M16" s="461"/>
      <c r="N16" s="459">
        <f>SUM(N17:P17)</f>
        <v>290002.28399999999</v>
      </c>
      <c r="O16" s="460"/>
      <c r="P16" s="460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55"/>
      <c r="B17" s="239">
        <v>1171.5</v>
      </c>
      <c r="C17" s="165">
        <v>1171.5</v>
      </c>
      <c r="D17" s="240">
        <v>1171.5</v>
      </c>
      <c r="E17" s="239">
        <v>72194.794000000009</v>
      </c>
      <c r="F17" s="165">
        <v>104801.31</v>
      </c>
      <c r="G17" s="240">
        <v>114251.53</v>
      </c>
      <c r="H17" s="239">
        <v>90806.209999999992</v>
      </c>
      <c r="I17" s="165">
        <v>133844.54</v>
      </c>
      <c r="J17" s="240">
        <v>146552.46000000002</v>
      </c>
      <c r="K17" s="239">
        <v>71251.634000000005</v>
      </c>
      <c r="L17" s="165">
        <v>103414.08</v>
      </c>
      <c r="M17" s="240">
        <v>112734.92</v>
      </c>
      <c r="N17" s="239">
        <v>71880.144</v>
      </c>
      <c r="O17" s="165">
        <v>104354.85</v>
      </c>
      <c r="P17" s="165">
        <v>113767.29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414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63" t="s">
        <v>387</v>
      </c>
      <c r="P1" s="129" t="str">
        <f>Titulní!A35</f>
        <v>III. čtvrtletí 2021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57"/>
      <c r="B3" s="449" t="s">
        <v>196</v>
      </c>
      <c r="C3" s="450"/>
      <c r="D3" s="451"/>
      <c r="E3" s="449" t="s">
        <v>19</v>
      </c>
      <c r="F3" s="450"/>
      <c r="G3" s="451"/>
      <c r="H3" s="449" t="s">
        <v>202</v>
      </c>
      <c r="I3" s="450"/>
      <c r="J3" s="451"/>
      <c r="K3" s="449" t="s">
        <v>6</v>
      </c>
      <c r="L3" s="450"/>
      <c r="M3" s="451"/>
      <c r="N3" s="449" t="s">
        <v>190</v>
      </c>
      <c r="O3" s="450"/>
      <c r="P3" s="450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58"/>
      <c r="B4" s="446" t="s">
        <v>177</v>
      </c>
      <c r="C4" s="447"/>
      <c r="D4" s="448"/>
      <c r="E4" s="452" t="s">
        <v>5</v>
      </c>
      <c r="F4" s="453"/>
      <c r="G4" s="456"/>
      <c r="H4" s="452" t="s">
        <v>5</v>
      </c>
      <c r="I4" s="453"/>
      <c r="J4" s="456"/>
      <c r="K4" s="452" t="s">
        <v>5</v>
      </c>
      <c r="L4" s="453"/>
      <c r="M4" s="456"/>
      <c r="N4" s="452" t="s">
        <v>5</v>
      </c>
      <c r="O4" s="453"/>
      <c r="P4" s="453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64"/>
      <c r="B5" s="134" t="s">
        <v>66</v>
      </c>
      <c r="C5" s="135" t="s">
        <v>67</v>
      </c>
      <c r="D5" s="136" t="s">
        <v>68</v>
      </c>
      <c r="E5" s="134" t="s">
        <v>66</v>
      </c>
      <c r="F5" s="135" t="s">
        <v>67</v>
      </c>
      <c r="G5" s="136" t="s">
        <v>68</v>
      </c>
      <c r="H5" s="134" t="s">
        <v>66</v>
      </c>
      <c r="I5" s="135" t="s">
        <v>67</v>
      </c>
      <c r="J5" s="136" t="s">
        <v>68</v>
      </c>
      <c r="K5" s="134" t="s">
        <v>66</v>
      </c>
      <c r="L5" s="135" t="s">
        <v>67</v>
      </c>
      <c r="M5" s="136" t="s">
        <v>68</v>
      </c>
      <c r="N5" s="134" t="s">
        <v>66</v>
      </c>
      <c r="O5" s="135" t="s">
        <v>67</v>
      </c>
      <c r="P5" s="135" t="s">
        <v>68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54" t="s">
        <v>397</v>
      </c>
      <c r="B6" s="436">
        <f>D7</f>
        <v>2061.0898700000007</v>
      </c>
      <c r="C6" s="437"/>
      <c r="D6" s="438"/>
      <c r="E6" s="436">
        <f>SUM(E7:G7)</f>
        <v>741872.73600000015</v>
      </c>
      <c r="F6" s="437"/>
      <c r="G6" s="438"/>
      <c r="H6" s="436">
        <f>SUM(H7:J7)</f>
        <v>5836.027</v>
      </c>
      <c r="I6" s="437"/>
      <c r="J6" s="438"/>
      <c r="K6" s="436">
        <f>SUM(K7:M7)</f>
        <v>736036.70900000015</v>
      </c>
      <c r="L6" s="437"/>
      <c r="M6" s="438"/>
      <c r="N6" s="436">
        <f>SUM(N7:P7)</f>
        <v>685748.51399999997</v>
      </c>
      <c r="O6" s="437"/>
      <c r="P6" s="437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55"/>
      <c r="B7" s="239">
        <f>SUM(B8:B13)</f>
        <v>2071.3790400000007</v>
      </c>
      <c r="C7" s="165">
        <f t="shared" ref="C7:P7" si="0">SUM(C8:C13)</f>
        <v>2068.9365900000007</v>
      </c>
      <c r="D7" s="240">
        <f t="shared" si="0"/>
        <v>2061.0898700000007</v>
      </c>
      <c r="E7" s="239">
        <f t="shared" si="0"/>
        <v>290308.60400000005</v>
      </c>
      <c r="F7" s="165">
        <f t="shared" si="0"/>
        <v>234218.69400000002</v>
      </c>
      <c r="G7" s="240">
        <f t="shared" si="0"/>
        <v>217345.43800000008</v>
      </c>
      <c r="H7" s="239">
        <f t="shared" si="0"/>
        <v>2232.6120000000001</v>
      </c>
      <c r="I7" s="165">
        <f t="shared" si="0"/>
        <v>1858.9009999999996</v>
      </c>
      <c r="J7" s="240">
        <f t="shared" si="0"/>
        <v>1744.5140000000004</v>
      </c>
      <c r="K7" s="239">
        <f t="shared" si="0"/>
        <v>288075.99200000003</v>
      </c>
      <c r="L7" s="165">
        <f t="shared" si="0"/>
        <v>232359.79300000001</v>
      </c>
      <c r="M7" s="240">
        <f t="shared" si="0"/>
        <v>215600.92400000012</v>
      </c>
      <c r="N7" s="239">
        <f t="shared" si="0"/>
        <v>268720.47100000002</v>
      </c>
      <c r="O7" s="165">
        <f t="shared" si="0"/>
        <v>215764.47599999991</v>
      </c>
      <c r="P7" s="165">
        <f t="shared" si="0"/>
        <v>201263.56700000004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66" t="s">
        <v>232</v>
      </c>
      <c r="B8" s="169">
        <v>89.589070000001144</v>
      </c>
      <c r="C8" s="149">
        <v>88.370370000001159</v>
      </c>
      <c r="D8" s="150">
        <v>85.918360000001158</v>
      </c>
      <c r="E8" s="148">
        <v>11560.106000000053</v>
      </c>
      <c r="F8" s="149">
        <v>9366.037999999995</v>
      </c>
      <c r="G8" s="150">
        <v>8144.4069999999992</v>
      </c>
      <c r="H8" s="148">
        <v>4.7469999999999963</v>
      </c>
      <c r="I8" s="149">
        <v>4.9639999999999951</v>
      </c>
      <c r="J8" s="150">
        <v>5.1119999999999957</v>
      </c>
      <c r="K8" s="148">
        <v>11555.359000000053</v>
      </c>
      <c r="L8" s="149">
        <v>9361.0739999999951</v>
      </c>
      <c r="M8" s="150">
        <v>8139.2949999999992</v>
      </c>
      <c r="N8" s="148">
        <v>8090.7590000000155</v>
      </c>
      <c r="O8" s="149">
        <v>6193.5009999999993</v>
      </c>
      <c r="P8" s="149">
        <v>5558.9279999999899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66" t="s">
        <v>197</v>
      </c>
      <c r="B9" s="169">
        <v>147.38489999999953</v>
      </c>
      <c r="C9" s="146">
        <v>145.97295999999943</v>
      </c>
      <c r="D9" s="147">
        <v>142.56295999999918</v>
      </c>
      <c r="E9" s="145">
        <v>18841.267999999978</v>
      </c>
      <c r="F9" s="170">
        <v>15000.127000000017</v>
      </c>
      <c r="G9" s="147">
        <v>12967.84199999999</v>
      </c>
      <c r="H9" s="145">
        <v>18.068999999999992</v>
      </c>
      <c r="I9" s="146">
        <v>15.669999999999993</v>
      </c>
      <c r="J9" s="147">
        <v>15.096999999999989</v>
      </c>
      <c r="K9" s="145">
        <v>18823.198999999979</v>
      </c>
      <c r="L9" s="170">
        <v>14984.457000000017</v>
      </c>
      <c r="M9" s="147">
        <v>12952.74499999999</v>
      </c>
      <c r="N9" s="145">
        <v>12191.962000000012</v>
      </c>
      <c r="O9" s="167">
        <v>9243.4440000000359</v>
      </c>
      <c r="P9" s="167">
        <v>8036.5999999999949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66" t="s">
        <v>210</v>
      </c>
      <c r="B10" s="169">
        <v>59.074559999999913</v>
      </c>
      <c r="C10" s="146">
        <v>59.079019999999915</v>
      </c>
      <c r="D10" s="147">
        <v>58.320479999999939</v>
      </c>
      <c r="E10" s="145">
        <v>7783.8889999999965</v>
      </c>
      <c r="F10" s="170">
        <v>6234.9349999999959</v>
      </c>
      <c r="G10" s="147">
        <v>5531.9360000000033</v>
      </c>
      <c r="H10" s="145">
        <v>55.978999999999999</v>
      </c>
      <c r="I10" s="146">
        <v>61.113000000000007</v>
      </c>
      <c r="J10" s="147">
        <v>62.377000000000002</v>
      </c>
      <c r="K10" s="145">
        <v>7727.9099999999962</v>
      </c>
      <c r="L10" s="170">
        <v>6173.8219999999956</v>
      </c>
      <c r="M10" s="147">
        <v>5469.5590000000029</v>
      </c>
      <c r="N10" s="145">
        <v>5612.0039999999972</v>
      </c>
      <c r="O10" s="167">
        <v>4416.5019999999968</v>
      </c>
      <c r="P10" s="167">
        <v>3913.8160000000048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66" t="s">
        <v>198</v>
      </c>
      <c r="B11" s="169">
        <v>457.89490999999998</v>
      </c>
      <c r="C11" s="146">
        <v>458.07864000000001</v>
      </c>
      <c r="D11" s="147">
        <v>457.83864</v>
      </c>
      <c r="E11" s="145">
        <v>64087.535999999978</v>
      </c>
      <c r="F11" s="170">
        <v>51549.028000000013</v>
      </c>
      <c r="G11" s="147">
        <v>47865.273000000037</v>
      </c>
      <c r="H11" s="145">
        <v>520.08400000000006</v>
      </c>
      <c r="I11" s="146">
        <v>425.8619999999998</v>
      </c>
      <c r="J11" s="147">
        <v>400.12300000000016</v>
      </c>
      <c r="K11" s="145">
        <v>63567.451999999976</v>
      </c>
      <c r="L11" s="170">
        <v>51123.166000000012</v>
      </c>
      <c r="M11" s="147">
        <v>47465.150000000038</v>
      </c>
      <c r="N11" s="145">
        <v>58404.852999999915</v>
      </c>
      <c r="O11" s="167">
        <v>46857.3999999999</v>
      </c>
      <c r="P11" s="167">
        <v>43610.359999999993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66" t="s">
        <v>199</v>
      </c>
      <c r="B12" s="169">
        <v>985.19575000000032</v>
      </c>
      <c r="C12" s="146">
        <v>985.19575000000032</v>
      </c>
      <c r="D12" s="147">
        <v>984.2095800000003</v>
      </c>
      <c r="E12" s="145">
        <v>140364.34300000002</v>
      </c>
      <c r="F12" s="170">
        <v>113390.27099999999</v>
      </c>
      <c r="G12" s="147">
        <v>106419.78900000005</v>
      </c>
      <c r="H12" s="145">
        <v>881.48000000000013</v>
      </c>
      <c r="I12" s="146">
        <v>776.21699999999987</v>
      </c>
      <c r="J12" s="147">
        <v>725.65600000000006</v>
      </c>
      <c r="K12" s="145">
        <v>139482.86300000001</v>
      </c>
      <c r="L12" s="170">
        <v>112614.05399999999</v>
      </c>
      <c r="M12" s="147">
        <v>105694.13300000005</v>
      </c>
      <c r="N12" s="145">
        <v>137828.07400000005</v>
      </c>
      <c r="O12" s="167">
        <v>111284.52099999998</v>
      </c>
      <c r="P12" s="167">
        <v>104580.68500000004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66" t="s">
        <v>200</v>
      </c>
      <c r="B13" s="169">
        <v>332.23984999999993</v>
      </c>
      <c r="C13" s="149">
        <v>332.23984999999993</v>
      </c>
      <c r="D13" s="150">
        <v>332.23984999999993</v>
      </c>
      <c r="E13" s="148">
        <v>47671.462</v>
      </c>
      <c r="F13" s="149">
        <v>38678.294999999998</v>
      </c>
      <c r="G13" s="150">
        <v>36416.190999999999</v>
      </c>
      <c r="H13" s="148">
        <v>752.25300000000016</v>
      </c>
      <c r="I13" s="149">
        <v>575.07500000000005</v>
      </c>
      <c r="J13" s="150">
        <v>536.14900000000011</v>
      </c>
      <c r="K13" s="148">
        <v>46919.209000000003</v>
      </c>
      <c r="L13" s="149">
        <v>38103.22</v>
      </c>
      <c r="M13" s="150">
        <v>35880.042000000001</v>
      </c>
      <c r="N13" s="148">
        <v>46592.819000000018</v>
      </c>
      <c r="O13" s="149">
        <v>37769.107999999993</v>
      </c>
      <c r="P13" s="149">
        <v>35563.178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266</v>
      </c>
      <c r="K14" s="72"/>
      <c r="P14" s="14" t="s">
        <v>104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68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57"/>
      <c r="B27" s="449" t="s">
        <v>196</v>
      </c>
      <c r="C27" s="450"/>
      <c r="D27" s="451"/>
      <c r="E27" s="449" t="s">
        <v>19</v>
      </c>
      <c r="F27" s="450"/>
      <c r="G27" s="451"/>
      <c r="H27" s="449" t="s">
        <v>202</v>
      </c>
      <c r="I27" s="450"/>
      <c r="J27" s="451"/>
      <c r="K27" s="449" t="s">
        <v>6</v>
      </c>
      <c r="L27" s="450"/>
      <c r="M27" s="451"/>
      <c r="N27" s="449" t="s">
        <v>190</v>
      </c>
      <c r="O27" s="450"/>
      <c r="P27" s="450"/>
    </row>
    <row r="28" spans="1:28" ht="12" customHeight="1" x14ac:dyDescent="0.2">
      <c r="A28" s="458"/>
      <c r="B28" s="446" t="s">
        <v>177</v>
      </c>
      <c r="C28" s="447"/>
      <c r="D28" s="448"/>
      <c r="E28" s="452" t="s">
        <v>5</v>
      </c>
      <c r="F28" s="453"/>
      <c r="G28" s="456"/>
      <c r="H28" s="452" t="s">
        <v>5</v>
      </c>
      <c r="I28" s="453"/>
      <c r="J28" s="456"/>
      <c r="K28" s="452" t="s">
        <v>5</v>
      </c>
      <c r="L28" s="453"/>
      <c r="M28" s="456"/>
      <c r="N28" s="452" t="s">
        <v>5</v>
      </c>
      <c r="O28" s="453"/>
      <c r="P28" s="453"/>
    </row>
    <row r="29" spans="1:28" x14ac:dyDescent="0.2">
      <c r="A29" s="164"/>
      <c r="B29" s="134" t="s">
        <v>66</v>
      </c>
      <c r="C29" s="135" t="s">
        <v>67</v>
      </c>
      <c r="D29" s="136" t="s">
        <v>68</v>
      </c>
      <c r="E29" s="134" t="s">
        <v>66</v>
      </c>
      <c r="F29" s="135" t="s">
        <v>67</v>
      </c>
      <c r="G29" s="136" t="s">
        <v>68</v>
      </c>
      <c r="H29" s="134" t="s">
        <v>66</v>
      </c>
      <c r="I29" s="135" t="s">
        <v>67</v>
      </c>
      <c r="J29" s="136" t="s">
        <v>68</v>
      </c>
      <c r="K29" s="134" t="s">
        <v>66</v>
      </c>
      <c r="L29" s="135" t="s">
        <v>67</v>
      </c>
      <c r="M29" s="136" t="s">
        <v>68</v>
      </c>
      <c r="N29" s="134" t="s">
        <v>66</v>
      </c>
      <c r="O29" s="135" t="s">
        <v>67</v>
      </c>
      <c r="P29" s="135" t="s">
        <v>68</v>
      </c>
    </row>
    <row r="30" spans="1:28" x14ac:dyDescent="0.2">
      <c r="A30" s="454" t="s">
        <v>398</v>
      </c>
      <c r="B30" s="436">
        <f>D31</f>
        <v>339.41440000000011</v>
      </c>
      <c r="C30" s="437"/>
      <c r="D30" s="438"/>
      <c r="E30" s="436">
        <f>SUM(E31:G31)</f>
        <v>95717.098999999958</v>
      </c>
      <c r="F30" s="437"/>
      <c r="G30" s="438"/>
      <c r="H30" s="436">
        <f>SUM(H31:J31)</f>
        <v>1249.5319999999999</v>
      </c>
      <c r="I30" s="437"/>
      <c r="J30" s="438"/>
      <c r="K30" s="436">
        <f>SUM(K31:M31)</f>
        <v>94467.566999999952</v>
      </c>
      <c r="L30" s="437"/>
      <c r="M30" s="438"/>
      <c r="N30" s="436">
        <f>SUM(N31:P31)</f>
        <v>94482.78</v>
      </c>
      <c r="O30" s="437"/>
      <c r="P30" s="437"/>
    </row>
    <row r="31" spans="1:28" x14ac:dyDescent="0.2">
      <c r="A31" s="455"/>
      <c r="B31" s="239">
        <f>SUM(B32:B35)</f>
        <v>339.41440000000011</v>
      </c>
      <c r="C31" s="165">
        <f t="shared" ref="C31:P31" si="1">SUM(C32:C35)</f>
        <v>339.41440000000011</v>
      </c>
      <c r="D31" s="240">
        <f t="shared" si="1"/>
        <v>339.41440000000011</v>
      </c>
      <c r="E31" s="239">
        <f t="shared" si="1"/>
        <v>29623.390999999985</v>
      </c>
      <c r="F31" s="165">
        <f t="shared" si="1"/>
        <v>34408.688999999984</v>
      </c>
      <c r="G31" s="240">
        <f t="shared" si="1"/>
        <v>31685.018999999986</v>
      </c>
      <c r="H31" s="239">
        <f t="shared" si="1"/>
        <v>363.52799999999991</v>
      </c>
      <c r="I31" s="165">
        <f t="shared" si="1"/>
        <v>477.24499999999995</v>
      </c>
      <c r="J31" s="240">
        <f t="shared" si="1"/>
        <v>408.75900000000007</v>
      </c>
      <c r="K31" s="239">
        <f t="shared" si="1"/>
        <v>29259.862999999983</v>
      </c>
      <c r="L31" s="165">
        <f t="shared" si="1"/>
        <v>33931.443999999981</v>
      </c>
      <c r="M31" s="240">
        <f t="shared" si="1"/>
        <v>31276.259999999987</v>
      </c>
      <c r="N31" s="239">
        <f t="shared" si="1"/>
        <v>29269.040999999994</v>
      </c>
      <c r="O31" s="165">
        <f t="shared" si="1"/>
        <v>33933.135999999999</v>
      </c>
      <c r="P31" s="165">
        <f t="shared" si="1"/>
        <v>31280.603000000003</v>
      </c>
    </row>
    <row r="32" spans="1:28" x14ac:dyDescent="0.2">
      <c r="A32" s="166" t="s">
        <v>208</v>
      </c>
      <c r="B32" s="169">
        <v>2.7843999999999998</v>
      </c>
      <c r="C32" s="149">
        <v>2.7843999999999998</v>
      </c>
      <c r="D32" s="150">
        <v>2.7843999999999998</v>
      </c>
      <c r="E32" s="148">
        <v>57.465000000000011</v>
      </c>
      <c r="F32" s="149">
        <v>62.47699999999999</v>
      </c>
      <c r="G32" s="150">
        <v>83.551999999999992</v>
      </c>
      <c r="H32" s="148">
        <v>1.7680000000000002</v>
      </c>
      <c r="I32" s="149">
        <v>2.17</v>
      </c>
      <c r="J32" s="150">
        <v>2.625</v>
      </c>
      <c r="K32" s="148">
        <v>55.69700000000001</v>
      </c>
      <c r="L32" s="149">
        <v>60.306999999999988</v>
      </c>
      <c r="M32" s="150">
        <v>80.926999999999992</v>
      </c>
      <c r="N32" s="148">
        <v>56.292000000000009</v>
      </c>
      <c r="O32" s="149">
        <v>60.548999999999999</v>
      </c>
      <c r="P32" s="149">
        <v>80.943000000000012</v>
      </c>
    </row>
    <row r="33" spans="1:16" x14ac:dyDescent="0.2">
      <c r="A33" s="166" t="s">
        <v>209</v>
      </c>
      <c r="B33" s="169">
        <v>5.76</v>
      </c>
      <c r="C33" s="146">
        <v>5.76</v>
      </c>
      <c r="D33" s="147">
        <v>5.76</v>
      </c>
      <c r="E33" s="145">
        <v>431.57899999999995</v>
      </c>
      <c r="F33" s="170">
        <v>488.26800000000003</v>
      </c>
      <c r="G33" s="147">
        <v>392.23199999999997</v>
      </c>
      <c r="H33" s="145">
        <v>4.4880000000000004</v>
      </c>
      <c r="I33" s="146">
        <v>6.8920000000000003</v>
      </c>
      <c r="J33" s="147">
        <v>4.9009999999999998</v>
      </c>
      <c r="K33" s="145">
        <v>427.09099999999995</v>
      </c>
      <c r="L33" s="170">
        <v>481.37600000000003</v>
      </c>
      <c r="M33" s="147">
        <v>387.33099999999996</v>
      </c>
      <c r="N33" s="145">
        <v>425.99099999999999</v>
      </c>
      <c r="O33" s="167">
        <v>480.28300000000007</v>
      </c>
      <c r="P33" s="167">
        <v>386.04000000000008</v>
      </c>
    </row>
    <row r="34" spans="1:16" x14ac:dyDescent="0.2">
      <c r="A34" s="166" t="s">
        <v>211</v>
      </c>
      <c r="B34" s="169">
        <v>57.879999999999995</v>
      </c>
      <c r="C34" s="146">
        <v>57.879999999999995</v>
      </c>
      <c r="D34" s="147">
        <v>57.879999999999995</v>
      </c>
      <c r="E34" s="145">
        <v>5075.271999999999</v>
      </c>
      <c r="F34" s="170">
        <v>5920.8240000000005</v>
      </c>
      <c r="G34" s="147">
        <v>5561.1889999999985</v>
      </c>
      <c r="H34" s="145">
        <v>49.481999999999999</v>
      </c>
      <c r="I34" s="146">
        <v>66.777000000000001</v>
      </c>
      <c r="J34" s="147">
        <v>65.76700000000001</v>
      </c>
      <c r="K34" s="145">
        <v>5025.7899999999991</v>
      </c>
      <c r="L34" s="170">
        <v>5854.0470000000005</v>
      </c>
      <c r="M34" s="147">
        <v>5495.4219999999987</v>
      </c>
      <c r="N34" s="145">
        <v>5026.6719999999987</v>
      </c>
      <c r="O34" s="167">
        <v>5853.1939999999995</v>
      </c>
      <c r="P34" s="167">
        <v>5495.72</v>
      </c>
    </row>
    <row r="35" spans="1:16" x14ac:dyDescent="0.2">
      <c r="A35" s="166" t="s">
        <v>212</v>
      </c>
      <c r="B35" s="169">
        <v>272.99000000000012</v>
      </c>
      <c r="C35" s="149">
        <v>272.99000000000012</v>
      </c>
      <c r="D35" s="150">
        <v>272.99000000000012</v>
      </c>
      <c r="E35" s="148">
        <v>24059.074999999986</v>
      </c>
      <c r="F35" s="149">
        <v>27937.119999999981</v>
      </c>
      <c r="G35" s="150">
        <v>25648.045999999988</v>
      </c>
      <c r="H35" s="148">
        <v>307.78999999999991</v>
      </c>
      <c r="I35" s="149">
        <v>401.40599999999995</v>
      </c>
      <c r="J35" s="150">
        <v>335.46600000000007</v>
      </c>
      <c r="K35" s="148">
        <v>23751.284999999985</v>
      </c>
      <c r="L35" s="149">
        <v>27535.713999999982</v>
      </c>
      <c r="M35" s="150">
        <v>25312.579999999987</v>
      </c>
      <c r="N35" s="148">
        <v>23760.085999999996</v>
      </c>
      <c r="O35" s="149">
        <v>27539.11</v>
      </c>
      <c r="P35" s="149">
        <v>25317.9</v>
      </c>
    </row>
    <row r="36" spans="1:16" s="15" customFormat="1" ht="12.75" x14ac:dyDescent="0.2">
      <c r="A36" s="124" t="s">
        <v>266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104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63" t="s">
        <v>386</v>
      </c>
      <c r="B1" s="106"/>
      <c r="C1" s="106"/>
      <c r="D1" s="106"/>
      <c r="M1" s="129" t="str">
        <f>Titulní!A35</f>
        <v>III. čtvrtletí 2021</v>
      </c>
    </row>
    <row r="2" spans="1:13" ht="6" customHeight="1" x14ac:dyDescent="0.2"/>
    <row r="3" spans="1:13" ht="12.75" customHeight="1" x14ac:dyDescent="0.2">
      <c r="A3" s="457"/>
      <c r="B3" s="449" t="s">
        <v>19</v>
      </c>
      <c r="C3" s="450"/>
      <c r="D3" s="451"/>
      <c r="E3" s="449" t="s">
        <v>202</v>
      </c>
      <c r="F3" s="450"/>
      <c r="G3" s="451"/>
      <c r="H3" s="449" t="s">
        <v>204</v>
      </c>
      <c r="I3" s="450"/>
      <c r="J3" s="451"/>
      <c r="K3" s="449" t="s">
        <v>6</v>
      </c>
      <c r="L3" s="450"/>
      <c r="M3" s="450"/>
    </row>
    <row r="4" spans="1:13" ht="12.75" customHeight="1" x14ac:dyDescent="0.2">
      <c r="A4" s="458"/>
      <c r="B4" s="446" t="s">
        <v>108</v>
      </c>
      <c r="C4" s="447"/>
      <c r="D4" s="448"/>
      <c r="E4" s="452" t="s">
        <v>108</v>
      </c>
      <c r="F4" s="453"/>
      <c r="G4" s="456"/>
      <c r="H4" s="452" t="s">
        <v>108</v>
      </c>
      <c r="I4" s="453"/>
      <c r="J4" s="456"/>
      <c r="K4" s="452" t="s">
        <v>108</v>
      </c>
      <c r="L4" s="453"/>
      <c r="M4" s="453"/>
    </row>
    <row r="5" spans="1:13" ht="12.75" customHeight="1" x14ac:dyDescent="0.2">
      <c r="A5" s="164"/>
      <c r="B5" s="134" t="s">
        <v>66</v>
      </c>
      <c r="C5" s="135" t="s">
        <v>67</v>
      </c>
      <c r="D5" s="136" t="s">
        <v>68</v>
      </c>
      <c r="E5" s="134" t="s">
        <v>66</v>
      </c>
      <c r="F5" s="135" t="s">
        <v>67</v>
      </c>
      <c r="G5" s="136" t="s">
        <v>68</v>
      </c>
      <c r="H5" s="134" t="s">
        <v>66</v>
      </c>
      <c r="I5" s="135" t="s">
        <v>67</v>
      </c>
      <c r="J5" s="136" t="s">
        <v>68</v>
      </c>
      <c r="K5" s="134" t="s">
        <v>66</v>
      </c>
      <c r="L5" s="135" t="s">
        <v>67</v>
      </c>
      <c r="M5" s="310" t="s">
        <v>68</v>
      </c>
    </row>
    <row r="6" spans="1:13" ht="12.75" customHeight="1" x14ac:dyDescent="0.2">
      <c r="A6" s="454" t="s">
        <v>156</v>
      </c>
      <c r="B6" s="436">
        <f>SUM(B7:D7)</f>
        <v>653567.90599999996</v>
      </c>
      <c r="C6" s="437"/>
      <c r="D6" s="438"/>
      <c r="E6" s="436">
        <f>SUM(E7:G7)</f>
        <v>50578.434000000008</v>
      </c>
      <c r="F6" s="437"/>
      <c r="G6" s="438"/>
      <c r="H6" s="436">
        <f>SUM(H7:J7)</f>
        <v>22224.047999999999</v>
      </c>
      <c r="I6" s="437"/>
      <c r="J6" s="438"/>
      <c r="K6" s="436">
        <f>SUM(K7:M7)</f>
        <v>602989.47200000007</v>
      </c>
      <c r="L6" s="437"/>
      <c r="M6" s="437"/>
    </row>
    <row r="7" spans="1:13" x14ac:dyDescent="0.2">
      <c r="A7" s="455"/>
      <c r="B7" s="239">
        <f>SUM(B8:B14)</f>
        <v>210018.18699999998</v>
      </c>
      <c r="C7" s="165">
        <f t="shared" ref="C7:M7" si="0">SUM(C8:C14)</f>
        <v>211936.32099999997</v>
      </c>
      <c r="D7" s="240">
        <f t="shared" si="0"/>
        <v>231613.39800000004</v>
      </c>
      <c r="E7" s="239">
        <f t="shared" si="0"/>
        <v>15492.131999999996</v>
      </c>
      <c r="F7" s="165">
        <f t="shared" si="0"/>
        <v>16610.408000000003</v>
      </c>
      <c r="G7" s="240">
        <f t="shared" si="0"/>
        <v>18475.894000000004</v>
      </c>
      <c r="H7" s="239">
        <f t="shared" si="0"/>
        <v>6500.9269999999997</v>
      </c>
      <c r="I7" s="165">
        <f t="shared" si="0"/>
        <v>7752.5059999999994</v>
      </c>
      <c r="J7" s="240">
        <f t="shared" si="0"/>
        <v>7970.6150000000007</v>
      </c>
      <c r="K7" s="239">
        <f t="shared" si="0"/>
        <v>194526.05499999996</v>
      </c>
      <c r="L7" s="165">
        <f t="shared" si="0"/>
        <v>195325.913</v>
      </c>
      <c r="M7" s="165">
        <f t="shared" si="0"/>
        <v>213137.50400000002</v>
      </c>
    </row>
    <row r="8" spans="1:13" x14ac:dyDescent="0.2">
      <c r="A8" s="171" t="s">
        <v>87</v>
      </c>
      <c r="B8" s="148">
        <v>16901.255999999998</v>
      </c>
      <c r="C8" s="149">
        <v>6119.4760000000006</v>
      </c>
      <c r="D8" s="150">
        <v>21636.376</v>
      </c>
      <c r="E8" s="148">
        <v>2230.1270000000004</v>
      </c>
      <c r="F8" s="149">
        <v>991.01</v>
      </c>
      <c r="G8" s="150">
        <v>2730.55</v>
      </c>
      <c r="H8" s="148">
        <v>213.97199999999998</v>
      </c>
      <c r="I8" s="149">
        <v>263.41899999999998</v>
      </c>
      <c r="J8" s="150">
        <v>442.08100000000002</v>
      </c>
      <c r="K8" s="148">
        <v>14671.128999999997</v>
      </c>
      <c r="L8" s="149">
        <v>5128.4660000000003</v>
      </c>
      <c r="M8" s="149">
        <v>18905.826000000001</v>
      </c>
    </row>
    <row r="9" spans="1:13" x14ac:dyDescent="0.2">
      <c r="A9" s="171" t="s">
        <v>180</v>
      </c>
      <c r="B9" s="145">
        <v>79635.664000000004</v>
      </c>
      <c r="C9" s="146">
        <v>83203.301000000007</v>
      </c>
      <c r="D9" s="147">
        <v>78229.778000000006</v>
      </c>
      <c r="E9" s="145">
        <v>2050.3869999999997</v>
      </c>
      <c r="F9" s="146">
        <v>2550.5720000000001</v>
      </c>
      <c r="G9" s="147">
        <v>2139.395</v>
      </c>
      <c r="H9" s="145">
        <v>2686.2650000000003</v>
      </c>
      <c r="I9" s="146">
        <v>3206.2219999999998</v>
      </c>
      <c r="J9" s="147">
        <v>3122.1189999999997</v>
      </c>
      <c r="K9" s="145">
        <v>77585.277000000002</v>
      </c>
      <c r="L9" s="146">
        <v>80652.729000000007</v>
      </c>
      <c r="M9" s="167">
        <v>76090.383000000002</v>
      </c>
    </row>
    <row r="10" spans="1:13" x14ac:dyDescent="0.2">
      <c r="A10" s="171" t="s">
        <v>88</v>
      </c>
      <c r="B10" s="145">
        <v>62.132999999999996</v>
      </c>
      <c r="C10" s="146">
        <v>135.57900000000001</v>
      </c>
      <c r="D10" s="147">
        <v>61.621000000000002</v>
      </c>
      <c r="E10" s="145">
        <v>2.6259999999999999</v>
      </c>
      <c r="F10" s="146">
        <v>6.8310000000000004</v>
      </c>
      <c r="G10" s="147">
        <v>3.427</v>
      </c>
      <c r="H10" s="145">
        <v>0.12</v>
      </c>
      <c r="I10" s="146">
        <v>0.45</v>
      </c>
      <c r="J10" s="147">
        <v>0.21</v>
      </c>
      <c r="K10" s="145">
        <v>59.506999999999998</v>
      </c>
      <c r="L10" s="146">
        <v>128.74800000000002</v>
      </c>
      <c r="M10" s="167">
        <v>58.194000000000003</v>
      </c>
    </row>
    <row r="11" spans="1:13" x14ac:dyDescent="0.2">
      <c r="A11" s="171" t="s">
        <v>89</v>
      </c>
      <c r="B11" s="145">
        <v>0</v>
      </c>
      <c r="C11" s="146">
        <v>0</v>
      </c>
      <c r="D11" s="147">
        <v>0</v>
      </c>
      <c r="E11" s="145">
        <v>0</v>
      </c>
      <c r="F11" s="146">
        <v>0</v>
      </c>
      <c r="G11" s="147">
        <v>0</v>
      </c>
      <c r="H11" s="145">
        <v>0</v>
      </c>
      <c r="I11" s="146">
        <v>0</v>
      </c>
      <c r="J11" s="147">
        <v>0</v>
      </c>
      <c r="K11" s="145">
        <v>0</v>
      </c>
      <c r="L11" s="146">
        <v>0</v>
      </c>
      <c r="M11" s="167">
        <v>0</v>
      </c>
    </row>
    <row r="12" spans="1:13" x14ac:dyDescent="0.2">
      <c r="A12" s="171" t="s">
        <v>90</v>
      </c>
      <c r="B12" s="145">
        <v>0</v>
      </c>
      <c r="C12" s="146">
        <v>0</v>
      </c>
      <c r="D12" s="147">
        <v>0</v>
      </c>
      <c r="E12" s="145">
        <v>0</v>
      </c>
      <c r="F12" s="146">
        <v>0</v>
      </c>
      <c r="G12" s="147">
        <v>0</v>
      </c>
      <c r="H12" s="145">
        <v>0</v>
      </c>
      <c r="I12" s="146">
        <v>0</v>
      </c>
      <c r="J12" s="147">
        <v>0</v>
      </c>
      <c r="K12" s="145">
        <v>0</v>
      </c>
      <c r="L12" s="146">
        <v>0</v>
      </c>
      <c r="M12" s="167">
        <v>0</v>
      </c>
    </row>
    <row r="13" spans="1:13" x14ac:dyDescent="0.2">
      <c r="A13" s="172" t="s">
        <v>91</v>
      </c>
      <c r="B13" s="145">
        <v>104416.35199999997</v>
      </c>
      <c r="C13" s="146">
        <v>113400.05099999998</v>
      </c>
      <c r="D13" s="147">
        <v>123691.85200000001</v>
      </c>
      <c r="E13" s="145">
        <v>10520.532999999996</v>
      </c>
      <c r="F13" s="146">
        <v>12374.613000000001</v>
      </c>
      <c r="G13" s="147">
        <v>12982.949000000004</v>
      </c>
      <c r="H13" s="145">
        <v>3574.4439999999995</v>
      </c>
      <c r="I13" s="146">
        <v>4204.9009999999998</v>
      </c>
      <c r="J13" s="147">
        <v>4362.2850000000008</v>
      </c>
      <c r="K13" s="145">
        <v>93895.818999999974</v>
      </c>
      <c r="L13" s="146">
        <v>101025.43799999998</v>
      </c>
      <c r="M13" s="167">
        <v>110708.90300000001</v>
      </c>
    </row>
    <row r="14" spans="1:13" ht="24" x14ac:dyDescent="0.2">
      <c r="A14" s="172" t="s">
        <v>170</v>
      </c>
      <c r="B14" s="148">
        <v>9002.7820000000011</v>
      </c>
      <c r="C14" s="149">
        <v>9077.9140000000007</v>
      </c>
      <c r="D14" s="150">
        <v>7993.7710000000006</v>
      </c>
      <c r="E14" s="148">
        <v>688.45900000000006</v>
      </c>
      <c r="F14" s="149">
        <v>687.38200000000006</v>
      </c>
      <c r="G14" s="150">
        <v>619.57299999999998</v>
      </c>
      <c r="H14" s="148">
        <v>26.126000000000001</v>
      </c>
      <c r="I14" s="149">
        <v>77.51400000000001</v>
      </c>
      <c r="J14" s="150">
        <v>43.92</v>
      </c>
      <c r="K14" s="148">
        <v>8314.3230000000003</v>
      </c>
      <c r="L14" s="149">
        <v>8390.5320000000011</v>
      </c>
      <c r="M14" s="149">
        <v>7374.1980000000003</v>
      </c>
    </row>
    <row r="15" spans="1:13" s="15" customFormat="1" ht="11.25" x14ac:dyDescent="0.2">
      <c r="M15" s="14" t="s">
        <v>414</v>
      </c>
    </row>
    <row r="16" spans="1:13" ht="11.25" customHeight="1" x14ac:dyDescent="0.2">
      <c r="A16" s="26" t="s">
        <v>87</v>
      </c>
      <c r="B16" s="32">
        <f>SUM(B8:D8)/$B$6</f>
        <v>6.8328183789367392E-2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180</v>
      </c>
      <c r="B17" s="32">
        <f t="shared" ref="B17:B22" si="1">SUM(B9:D9)/$B$6</f>
        <v>0.36885033794789801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88</v>
      </c>
      <c r="B18" s="32">
        <f t="shared" si="1"/>
        <v>3.9679579982313266E-4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89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90</v>
      </c>
      <c r="B20" s="32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91</v>
      </c>
      <c r="B21" s="32">
        <f t="shared" si="1"/>
        <v>0.52252910809240372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170</v>
      </c>
      <c r="B22" s="32">
        <f t="shared" si="1"/>
        <v>3.9895574370507732E-2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63"/>
      <c r="B24" s="106"/>
      <c r="C24" s="106"/>
      <c r="D24" s="106"/>
      <c r="N24" s="312"/>
      <c r="O24" s="9"/>
      <c r="P24" s="9"/>
      <c r="Q24" s="9"/>
      <c r="R24" s="9"/>
      <c r="S24" s="9"/>
    </row>
    <row r="25" spans="1:19" ht="4.5" customHeight="1" x14ac:dyDescent="0.2">
      <c r="N25" s="312"/>
      <c r="O25" s="9"/>
      <c r="P25" s="9"/>
      <c r="Q25" s="9"/>
      <c r="R25" s="9"/>
      <c r="S25" s="9"/>
    </row>
    <row r="26" spans="1:19" ht="13.5" customHeight="1" x14ac:dyDescent="0.2">
      <c r="A26" s="457"/>
      <c r="B26" s="449" t="s">
        <v>19</v>
      </c>
      <c r="C26" s="450"/>
      <c r="D26" s="451"/>
      <c r="E26" s="449" t="s">
        <v>202</v>
      </c>
      <c r="F26" s="450"/>
      <c r="G26" s="451"/>
      <c r="H26" s="449" t="s">
        <v>204</v>
      </c>
      <c r="I26" s="450"/>
      <c r="J26" s="451"/>
      <c r="K26" s="449" t="s">
        <v>6</v>
      </c>
      <c r="L26" s="450"/>
      <c r="M26" s="450"/>
      <c r="N26" s="312"/>
      <c r="O26" s="9"/>
      <c r="P26" s="9"/>
      <c r="Q26" s="9"/>
      <c r="R26" s="9"/>
      <c r="S26" s="9"/>
    </row>
    <row r="27" spans="1:19" ht="12.75" customHeight="1" x14ac:dyDescent="0.2">
      <c r="A27" s="458"/>
      <c r="B27" s="446" t="s">
        <v>108</v>
      </c>
      <c r="C27" s="447"/>
      <c r="D27" s="448"/>
      <c r="E27" s="452" t="s">
        <v>108</v>
      </c>
      <c r="F27" s="453"/>
      <c r="G27" s="456"/>
      <c r="H27" s="452" t="s">
        <v>108</v>
      </c>
      <c r="I27" s="453"/>
      <c r="J27" s="456"/>
      <c r="K27" s="452" t="s">
        <v>108</v>
      </c>
      <c r="L27" s="453"/>
      <c r="M27" s="453"/>
      <c r="N27" s="312"/>
      <c r="O27" s="9"/>
      <c r="P27" s="9"/>
      <c r="Q27" s="9"/>
      <c r="R27" s="9"/>
      <c r="S27" s="9"/>
    </row>
    <row r="28" spans="1:19" ht="12.75" customHeight="1" x14ac:dyDescent="0.2">
      <c r="A28" s="164"/>
      <c r="B28" s="134" t="s">
        <v>66</v>
      </c>
      <c r="C28" s="135" t="s">
        <v>67</v>
      </c>
      <c r="D28" s="136" t="s">
        <v>68</v>
      </c>
      <c r="E28" s="134" t="s">
        <v>66</v>
      </c>
      <c r="F28" s="135" t="s">
        <v>67</v>
      </c>
      <c r="G28" s="136" t="s">
        <v>68</v>
      </c>
      <c r="H28" s="134" t="s">
        <v>66</v>
      </c>
      <c r="I28" s="135" t="s">
        <v>67</v>
      </c>
      <c r="J28" s="136" t="s">
        <v>68</v>
      </c>
      <c r="K28" s="134" t="s">
        <v>66</v>
      </c>
      <c r="L28" s="135" t="s">
        <v>67</v>
      </c>
      <c r="M28" s="310" t="s">
        <v>68</v>
      </c>
      <c r="N28" s="312"/>
      <c r="O28" s="9"/>
      <c r="P28" s="9"/>
      <c r="Q28" s="9"/>
      <c r="R28" s="9"/>
      <c r="S28" s="9"/>
    </row>
    <row r="29" spans="1:19" ht="12.75" customHeight="1" x14ac:dyDescent="0.2">
      <c r="A29" s="454" t="s">
        <v>155</v>
      </c>
      <c r="B29" s="436">
        <f>SUM(B30:D30)</f>
        <v>634758.38300000003</v>
      </c>
      <c r="C29" s="437"/>
      <c r="D29" s="438"/>
      <c r="E29" s="436">
        <f>SUM(E30:G30)</f>
        <v>48919.271000000022</v>
      </c>
      <c r="F29" s="437"/>
      <c r="G29" s="438"/>
      <c r="H29" s="436">
        <f>SUM(H30:J30)</f>
        <v>5832.0890000000009</v>
      </c>
      <c r="I29" s="437"/>
      <c r="J29" s="438"/>
      <c r="K29" s="436">
        <f>SUM(K30:M30)</f>
        <v>585839.11199999996</v>
      </c>
      <c r="L29" s="437"/>
      <c r="M29" s="437"/>
      <c r="N29" s="312"/>
      <c r="O29" s="9"/>
      <c r="P29" s="9"/>
      <c r="Q29" s="9"/>
      <c r="R29" s="9"/>
      <c r="S29" s="9"/>
    </row>
    <row r="30" spans="1:19" ht="12.75" customHeight="1" x14ac:dyDescent="0.2">
      <c r="A30" s="455"/>
      <c r="B30" s="239">
        <f>SUM(B31:B33)</f>
        <v>212413.21699999986</v>
      </c>
      <c r="C30" s="165">
        <f t="shared" ref="C30:M30" si="2">SUM(C31:C33)</f>
        <v>213460.46600000007</v>
      </c>
      <c r="D30" s="240">
        <f t="shared" si="2"/>
        <v>208884.70000000004</v>
      </c>
      <c r="E30" s="239">
        <f t="shared" si="2"/>
        <v>16633.42200000001</v>
      </c>
      <c r="F30" s="165">
        <f t="shared" si="2"/>
        <v>16454.855999999992</v>
      </c>
      <c r="G30" s="240">
        <f t="shared" si="2"/>
        <v>15830.993000000013</v>
      </c>
      <c r="H30" s="239">
        <f t="shared" si="2"/>
        <v>1953.4240000000004</v>
      </c>
      <c r="I30" s="165">
        <f t="shared" si="2"/>
        <v>1933.7640000000001</v>
      </c>
      <c r="J30" s="240">
        <f t="shared" si="2"/>
        <v>1944.9010000000001</v>
      </c>
      <c r="K30" s="239">
        <f t="shared" si="2"/>
        <v>195779.79499999984</v>
      </c>
      <c r="L30" s="165">
        <f t="shared" si="2"/>
        <v>197005.6100000001</v>
      </c>
      <c r="M30" s="165">
        <f t="shared" si="2"/>
        <v>193053.70700000002</v>
      </c>
      <c r="N30" s="312"/>
      <c r="O30" s="9"/>
      <c r="P30" s="9"/>
      <c r="Q30" s="9"/>
      <c r="R30" s="9"/>
      <c r="S30" s="9"/>
    </row>
    <row r="31" spans="1:19" ht="12.75" customHeight="1" x14ac:dyDescent="0.2">
      <c r="A31" s="171" t="s">
        <v>105</v>
      </c>
      <c r="B31" s="148">
        <v>6277.8050000000012</v>
      </c>
      <c r="C31" s="149">
        <v>6214.8730000000014</v>
      </c>
      <c r="D31" s="150">
        <v>6297.2169999999987</v>
      </c>
      <c r="E31" s="148">
        <v>451.75800000000015</v>
      </c>
      <c r="F31" s="149">
        <v>431.64499999999992</v>
      </c>
      <c r="G31" s="150">
        <v>426.14</v>
      </c>
      <c r="H31" s="148">
        <v>0</v>
      </c>
      <c r="I31" s="149">
        <v>0</v>
      </c>
      <c r="J31" s="150">
        <v>0</v>
      </c>
      <c r="K31" s="148">
        <v>5826.0470000000014</v>
      </c>
      <c r="L31" s="149">
        <v>5783.2280000000019</v>
      </c>
      <c r="M31" s="149">
        <v>5871.0769999999984</v>
      </c>
      <c r="N31" s="312"/>
      <c r="O31" s="9"/>
      <c r="P31" s="9"/>
      <c r="Q31" s="9"/>
      <c r="R31" s="9"/>
      <c r="S31" s="9"/>
    </row>
    <row r="32" spans="1:19" ht="12.75" customHeight="1" x14ac:dyDescent="0.2">
      <c r="A32" s="171" t="s">
        <v>106</v>
      </c>
      <c r="B32" s="145">
        <v>8890.1899999999969</v>
      </c>
      <c r="C32" s="146">
        <v>9032.5899999999983</v>
      </c>
      <c r="D32" s="147">
        <v>9257.8690000000006</v>
      </c>
      <c r="E32" s="145">
        <v>767.255</v>
      </c>
      <c r="F32" s="146">
        <v>734.64700000000005</v>
      </c>
      <c r="G32" s="147">
        <v>710.24699999999984</v>
      </c>
      <c r="H32" s="145">
        <v>328.726</v>
      </c>
      <c r="I32" s="146">
        <v>346.85199999999998</v>
      </c>
      <c r="J32" s="147">
        <v>356.67</v>
      </c>
      <c r="K32" s="145">
        <v>8122.9349999999968</v>
      </c>
      <c r="L32" s="146">
        <v>8297.9429999999975</v>
      </c>
      <c r="M32" s="167">
        <v>8547.6220000000012</v>
      </c>
      <c r="N32" s="312"/>
      <c r="O32" s="9"/>
      <c r="P32" s="9"/>
      <c r="Q32" s="9"/>
      <c r="R32" s="9"/>
      <c r="S32" s="9"/>
    </row>
    <row r="33" spans="1:19" ht="13.5" customHeight="1" x14ac:dyDescent="0.2">
      <c r="A33" s="172" t="s">
        <v>107</v>
      </c>
      <c r="B33" s="148">
        <v>197245.22199999986</v>
      </c>
      <c r="C33" s="149">
        <v>198213.00300000008</v>
      </c>
      <c r="D33" s="150">
        <v>193329.61400000003</v>
      </c>
      <c r="E33" s="148">
        <v>15414.409000000011</v>
      </c>
      <c r="F33" s="149">
        <v>15288.563999999991</v>
      </c>
      <c r="G33" s="150">
        <v>14694.606000000013</v>
      </c>
      <c r="H33" s="148">
        <v>1624.6980000000003</v>
      </c>
      <c r="I33" s="149">
        <v>1586.912</v>
      </c>
      <c r="J33" s="150">
        <v>1588.231</v>
      </c>
      <c r="K33" s="148">
        <v>181830.81299999985</v>
      </c>
      <c r="L33" s="149">
        <v>182924.4390000001</v>
      </c>
      <c r="M33" s="149">
        <v>178635.00800000003</v>
      </c>
      <c r="N33" s="312"/>
      <c r="O33" s="9"/>
      <c r="P33" s="9"/>
      <c r="Q33" s="9"/>
      <c r="R33" s="9"/>
      <c r="S33" s="9"/>
    </row>
    <row r="34" spans="1:19" s="15" customFormat="1" ht="11.25" x14ac:dyDescent="0.2">
      <c r="M34" s="14" t="s">
        <v>414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105</v>
      </c>
      <c r="B37" s="32">
        <f>SUM(B31:D31)/$B$29</f>
        <v>2.9601649230995668E-2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106</v>
      </c>
      <c r="B38" s="32">
        <f>SUM(B32:D32)/$B$29</f>
        <v>4.2820464806685346E-2</v>
      </c>
      <c r="N38" s="9"/>
      <c r="O38" s="9"/>
      <c r="P38" s="9"/>
      <c r="Q38" s="9"/>
      <c r="R38" s="9"/>
      <c r="S38" s="9"/>
    </row>
    <row r="39" spans="1:19" x14ac:dyDescent="0.2">
      <c r="A39" s="26" t="s">
        <v>107</v>
      </c>
      <c r="B39" s="32">
        <f>SUM(B33:D33)/$B$29</f>
        <v>0.92757788596231905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1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68" t="s">
        <v>388</v>
      </c>
      <c r="B1" s="311"/>
      <c r="C1" s="311"/>
      <c r="D1" s="311"/>
      <c r="M1" s="129" t="str">
        <f>Titulní!A35</f>
        <v>III. čtvrtletí 2021</v>
      </c>
    </row>
    <row r="2" spans="1:13" ht="6" customHeight="1" x14ac:dyDescent="0.2"/>
    <row r="3" spans="1:13" ht="16.5" customHeight="1" x14ac:dyDescent="0.2">
      <c r="A3" s="425"/>
      <c r="B3" s="421" t="s">
        <v>178</v>
      </c>
      <c r="C3" s="422"/>
      <c r="D3" s="423"/>
      <c r="E3" s="421" t="s">
        <v>185</v>
      </c>
      <c r="F3" s="422"/>
      <c r="G3" s="423"/>
      <c r="H3" s="421" t="s">
        <v>179</v>
      </c>
      <c r="I3" s="422"/>
      <c r="J3" s="423"/>
      <c r="K3" s="421" t="s">
        <v>172</v>
      </c>
      <c r="L3" s="422"/>
      <c r="M3" s="462"/>
    </row>
    <row r="4" spans="1:13" x14ac:dyDescent="0.2">
      <c r="A4" s="426"/>
      <c r="B4" s="134" t="s">
        <v>66</v>
      </c>
      <c r="C4" s="135" t="s">
        <v>67</v>
      </c>
      <c r="D4" s="136" t="s">
        <v>68</v>
      </c>
      <c r="E4" s="134" t="s">
        <v>66</v>
      </c>
      <c r="F4" s="135" t="s">
        <v>67</v>
      </c>
      <c r="G4" s="136" t="s">
        <v>68</v>
      </c>
      <c r="H4" s="134" t="s">
        <v>66</v>
      </c>
      <c r="I4" s="135" t="s">
        <v>67</v>
      </c>
      <c r="J4" s="136" t="s">
        <v>68</v>
      </c>
      <c r="K4" s="134" t="s">
        <v>66</v>
      </c>
      <c r="L4" s="135" t="s">
        <v>67</v>
      </c>
      <c r="M4" s="135" t="s">
        <v>68</v>
      </c>
    </row>
    <row r="5" spans="1:13" ht="12.75" customHeight="1" x14ac:dyDescent="0.2">
      <c r="A5" s="412" t="s">
        <v>214</v>
      </c>
      <c r="B5" s="436">
        <f>SUM(B6:D6)</f>
        <v>360.1220669999999</v>
      </c>
      <c r="C5" s="437"/>
      <c r="D5" s="438"/>
      <c r="E5" s="436">
        <f>SUM(E6:G6)</f>
        <v>248.710465</v>
      </c>
      <c r="F5" s="437"/>
      <c r="G5" s="438"/>
      <c r="H5" s="436">
        <f>SUM(H6:J6)</f>
        <v>912.46087199999999</v>
      </c>
      <c r="I5" s="437"/>
      <c r="J5" s="438"/>
      <c r="K5" s="436">
        <f>SUM(K6:M6)</f>
        <v>1521.293404</v>
      </c>
      <c r="L5" s="437"/>
      <c r="M5" s="437"/>
    </row>
    <row r="6" spans="1:13" x14ac:dyDescent="0.2">
      <c r="A6" s="424"/>
      <c r="B6" s="228">
        <f>SUM(B7:B18)</f>
        <v>116.57030400000002</v>
      </c>
      <c r="C6" s="229">
        <f t="shared" ref="C6:M6" si="0">SUM(C7:C18)</f>
        <v>119.445122</v>
      </c>
      <c r="D6" s="230">
        <f t="shared" si="0"/>
        <v>124.10664099999991</v>
      </c>
      <c r="E6" s="228">
        <f t="shared" si="0"/>
        <v>80.116254999999995</v>
      </c>
      <c r="F6" s="229">
        <f t="shared" si="0"/>
        <v>78.570865000000012</v>
      </c>
      <c r="G6" s="230">
        <f t="shared" si="0"/>
        <v>90.023344999999992</v>
      </c>
      <c r="H6" s="228">
        <f t="shared" si="0"/>
        <v>275.79200900000001</v>
      </c>
      <c r="I6" s="229">
        <f t="shared" si="0"/>
        <v>284.55995799999994</v>
      </c>
      <c r="J6" s="230">
        <f t="shared" si="0"/>
        <v>352.10890500000005</v>
      </c>
      <c r="K6" s="228">
        <f t="shared" si="0"/>
        <v>472.47856800000011</v>
      </c>
      <c r="L6" s="229">
        <f t="shared" si="0"/>
        <v>482.57594499999993</v>
      </c>
      <c r="M6" s="229">
        <f t="shared" si="0"/>
        <v>566.23889100000008</v>
      </c>
    </row>
    <row r="7" spans="1:13" x14ac:dyDescent="0.2">
      <c r="A7" s="173" t="s">
        <v>156</v>
      </c>
      <c r="B7" s="176">
        <v>0.39250600000000002</v>
      </c>
      <c r="C7" s="177">
        <v>0.42253500000000005</v>
      </c>
      <c r="D7" s="178">
        <v>0.54301599999999983</v>
      </c>
      <c r="E7" s="176">
        <v>4.2088289999999997</v>
      </c>
      <c r="F7" s="177">
        <v>3.1881699999999999</v>
      </c>
      <c r="G7" s="178">
        <v>5.0695640000000006</v>
      </c>
      <c r="H7" s="176">
        <v>93.201281999999992</v>
      </c>
      <c r="I7" s="177">
        <v>99.115024999999989</v>
      </c>
      <c r="J7" s="178">
        <v>104.15079800000002</v>
      </c>
      <c r="K7" s="241">
        <v>97.802616999999998</v>
      </c>
      <c r="L7" s="233">
        <v>102.72572999999998</v>
      </c>
      <c r="M7" s="233">
        <v>109.76337800000002</v>
      </c>
    </row>
    <row r="8" spans="1:13" x14ac:dyDescent="0.2">
      <c r="A8" s="174" t="s">
        <v>155</v>
      </c>
      <c r="B8" s="176">
        <v>91.583590000000015</v>
      </c>
      <c r="C8" s="179">
        <v>93.126896999999971</v>
      </c>
      <c r="D8" s="180">
        <v>91.413555999999943</v>
      </c>
      <c r="E8" s="176">
        <v>49.462470999999994</v>
      </c>
      <c r="F8" s="179">
        <v>49.338062000000001</v>
      </c>
      <c r="G8" s="180">
        <v>50.270433999999995</v>
      </c>
      <c r="H8" s="176">
        <v>0.28387000000000001</v>
      </c>
      <c r="I8" s="179">
        <v>0.35072000000000003</v>
      </c>
      <c r="J8" s="180">
        <v>3.0663669999999996</v>
      </c>
      <c r="K8" s="241">
        <v>141.32993100000002</v>
      </c>
      <c r="L8" s="233">
        <v>142.81567899999996</v>
      </c>
      <c r="M8" s="233">
        <v>144.75035699999995</v>
      </c>
    </row>
    <row r="9" spans="1:13" x14ac:dyDescent="0.2">
      <c r="A9" s="174" t="s">
        <v>154</v>
      </c>
      <c r="B9" s="176">
        <v>0</v>
      </c>
      <c r="C9" s="179">
        <v>0</v>
      </c>
      <c r="D9" s="180">
        <v>0</v>
      </c>
      <c r="E9" s="176">
        <v>0</v>
      </c>
      <c r="F9" s="179">
        <v>7.7043E-2</v>
      </c>
      <c r="G9" s="180">
        <v>0.63887200000000011</v>
      </c>
      <c r="H9" s="176">
        <v>25.178184999999999</v>
      </c>
      <c r="I9" s="179">
        <v>20.464737999999997</v>
      </c>
      <c r="J9" s="180">
        <v>36.365457999999997</v>
      </c>
      <c r="K9" s="241">
        <v>25.178184999999999</v>
      </c>
      <c r="L9" s="233">
        <v>20.541780999999997</v>
      </c>
      <c r="M9" s="233">
        <v>37.004329999999996</v>
      </c>
    </row>
    <row r="10" spans="1:13" x14ac:dyDescent="0.2">
      <c r="A10" s="174" t="s">
        <v>153</v>
      </c>
      <c r="B10" s="176">
        <v>5.1900000000000004E-4</v>
      </c>
      <c r="C10" s="179">
        <v>6.4560000000000008E-3</v>
      </c>
      <c r="D10" s="180">
        <v>0.31188300000000002</v>
      </c>
      <c r="E10" s="176">
        <v>0.14249999999999999</v>
      </c>
      <c r="F10" s="179">
        <v>0.10643000000000001</v>
      </c>
      <c r="G10" s="180">
        <v>2.5478170000000002</v>
      </c>
      <c r="H10" s="176">
        <v>94.925592000000023</v>
      </c>
      <c r="I10" s="179">
        <v>102.953272</v>
      </c>
      <c r="J10" s="180">
        <v>154.91975600000004</v>
      </c>
      <c r="K10" s="241">
        <v>95.068611000000018</v>
      </c>
      <c r="L10" s="233">
        <v>103.066158</v>
      </c>
      <c r="M10" s="233">
        <v>157.77945600000004</v>
      </c>
    </row>
    <row r="11" spans="1:13" x14ac:dyDescent="0.2">
      <c r="A11" s="174" t="s">
        <v>152</v>
      </c>
      <c r="B11" s="176">
        <v>0</v>
      </c>
      <c r="C11" s="179">
        <v>0</v>
      </c>
      <c r="D11" s="180">
        <v>0</v>
      </c>
      <c r="E11" s="176">
        <v>0</v>
      </c>
      <c r="F11" s="179">
        <v>0</v>
      </c>
      <c r="G11" s="180">
        <v>0</v>
      </c>
      <c r="H11" s="176">
        <v>0</v>
      </c>
      <c r="I11" s="179">
        <v>0</v>
      </c>
      <c r="J11" s="180">
        <v>0</v>
      </c>
      <c r="K11" s="241">
        <v>0</v>
      </c>
      <c r="L11" s="233">
        <v>0</v>
      </c>
      <c r="M11" s="233">
        <v>0</v>
      </c>
    </row>
    <row r="12" spans="1:13" x14ac:dyDescent="0.2">
      <c r="A12" s="174" t="s">
        <v>151</v>
      </c>
      <c r="B12" s="176">
        <v>8.1810000000000008E-2</v>
      </c>
      <c r="C12" s="179">
        <v>0.177203</v>
      </c>
      <c r="D12" s="180">
        <v>0.21891999999999998</v>
      </c>
      <c r="E12" s="176">
        <v>2.1071950000000004</v>
      </c>
      <c r="F12" s="179">
        <v>1.9101330000000001</v>
      </c>
      <c r="G12" s="180">
        <v>0.85176700000000005</v>
      </c>
      <c r="H12" s="176">
        <v>1.341</v>
      </c>
      <c r="I12" s="179">
        <v>0.79600000000000004</v>
      </c>
      <c r="J12" s="180">
        <v>1.06</v>
      </c>
      <c r="K12" s="241">
        <v>3.5300050000000001</v>
      </c>
      <c r="L12" s="233">
        <v>2.8833359999999999</v>
      </c>
      <c r="M12" s="233">
        <v>2.130687</v>
      </c>
    </row>
    <row r="13" spans="1:13" x14ac:dyDescent="0.2">
      <c r="A13" s="174" t="s">
        <v>150</v>
      </c>
      <c r="B13" s="176">
        <v>0</v>
      </c>
      <c r="C13" s="179">
        <v>0</v>
      </c>
      <c r="D13" s="180">
        <v>0</v>
      </c>
      <c r="E13" s="176">
        <v>0</v>
      </c>
      <c r="F13" s="179">
        <v>0</v>
      </c>
      <c r="G13" s="180">
        <v>0.17799999999999999</v>
      </c>
      <c r="H13" s="176">
        <v>0</v>
      </c>
      <c r="I13" s="179">
        <v>1.4019E-2</v>
      </c>
      <c r="J13" s="180">
        <v>6.2314999999999995E-2</v>
      </c>
      <c r="K13" s="241">
        <v>0</v>
      </c>
      <c r="L13" s="233">
        <v>1.4019E-2</v>
      </c>
      <c r="M13" s="233">
        <v>0.240315</v>
      </c>
    </row>
    <row r="14" spans="1:13" x14ac:dyDescent="0.2">
      <c r="A14" s="174" t="s">
        <v>149</v>
      </c>
      <c r="B14" s="176">
        <v>0.29752000000000001</v>
      </c>
      <c r="C14" s="179">
        <v>1.797E-2</v>
      </c>
      <c r="D14" s="180">
        <v>0.14552000000000001</v>
      </c>
      <c r="E14" s="176">
        <v>1.9453</v>
      </c>
      <c r="F14" s="179">
        <v>0.9052</v>
      </c>
      <c r="G14" s="180">
        <v>1.3280000000000001</v>
      </c>
      <c r="H14" s="176">
        <v>9.432716000000001</v>
      </c>
      <c r="I14" s="179">
        <v>10.497325999999999</v>
      </c>
      <c r="J14" s="180">
        <v>4.2133639999999994</v>
      </c>
      <c r="K14" s="241">
        <v>11.675536000000001</v>
      </c>
      <c r="L14" s="233">
        <v>11.420496</v>
      </c>
      <c r="M14" s="233">
        <v>5.6868839999999992</v>
      </c>
    </row>
    <row r="15" spans="1:13" x14ac:dyDescent="0.2">
      <c r="A15" s="174" t="s">
        <v>148</v>
      </c>
      <c r="B15" s="176">
        <v>0.31586900000000001</v>
      </c>
      <c r="C15" s="179">
        <v>0.50818700000000006</v>
      </c>
      <c r="D15" s="180">
        <v>0.71945000000000003</v>
      </c>
      <c r="E15" s="176">
        <v>1.9727669999999997</v>
      </c>
      <c r="F15" s="179">
        <v>2.1718150000000001</v>
      </c>
      <c r="G15" s="180">
        <v>2.8081509999999996</v>
      </c>
      <c r="H15" s="176">
        <v>19.725764999999999</v>
      </c>
      <c r="I15" s="179">
        <v>16.320452</v>
      </c>
      <c r="J15" s="180">
        <v>13.492017000000001</v>
      </c>
      <c r="K15" s="241">
        <v>22.014400999999999</v>
      </c>
      <c r="L15" s="233">
        <v>19.000453999999998</v>
      </c>
      <c r="M15" s="233">
        <v>17.019618000000001</v>
      </c>
    </row>
    <row r="16" spans="1:13" x14ac:dyDescent="0.2">
      <c r="A16" s="174" t="s">
        <v>14</v>
      </c>
      <c r="B16" s="176">
        <v>0</v>
      </c>
      <c r="C16" s="179">
        <v>0</v>
      </c>
      <c r="D16" s="180">
        <v>0</v>
      </c>
      <c r="E16" s="176">
        <v>0</v>
      </c>
      <c r="F16" s="179">
        <v>0</v>
      </c>
      <c r="G16" s="180">
        <v>0</v>
      </c>
      <c r="H16" s="176">
        <v>0</v>
      </c>
      <c r="I16" s="179">
        <v>0</v>
      </c>
      <c r="J16" s="180">
        <v>0</v>
      </c>
      <c r="K16" s="241">
        <v>0</v>
      </c>
      <c r="L16" s="233">
        <v>0</v>
      </c>
      <c r="M16" s="233">
        <v>0</v>
      </c>
    </row>
    <row r="17" spans="1:13" x14ac:dyDescent="0.2">
      <c r="A17" s="174" t="s">
        <v>147</v>
      </c>
      <c r="B17" s="176">
        <v>0.44004300000000002</v>
      </c>
      <c r="C17" s="179">
        <v>0.42974699999999999</v>
      </c>
      <c r="D17" s="180">
        <v>0.44036199999999992</v>
      </c>
      <c r="E17" s="176">
        <v>7.0334000000000008E-2</v>
      </c>
      <c r="F17" s="179">
        <v>0.143482</v>
      </c>
      <c r="G17" s="180">
        <v>0.125388</v>
      </c>
      <c r="H17" s="176">
        <v>3.8610999999999999E-2</v>
      </c>
      <c r="I17" s="179">
        <v>4.3372999999999995E-2</v>
      </c>
      <c r="J17" s="180">
        <v>2.9485999999999998E-2</v>
      </c>
      <c r="K17" s="241">
        <v>0.54898800000000003</v>
      </c>
      <c r="L17" s="233">
        <v>0.61660199999999998</v>
      </c>
      <c r="M17" s="233">
        <v>0.59523599999999999</v>
      </c>
    </row>
    <row r="18" spans="1:13" x14ac:dyDescent="0.2">
      <c r="A18" s="175" t="s">
        <v>146</v>
      </c>
      <c r="B18" s="176">
        <v>23.458446999999996</v>
      </c>
      <c r="C18" s="177">
        <v>24.756126999999999</v>
      </c>
      <c r="D18" s="178">
        <v>30.313933999999996</v>
      </c>
      <c r="E18" s="176">
        <v>20.206859000000001</v>
      </c>
      <c r="F18" s="177">
        <v>20.730529999999998</v>
      </c>
      <c r="G18" s="178">
        <v>26.205351999999994</v>
      </c>
      <c r="H18" s="176">
        <v>31.664988000000001</v>
      </c>
      <c r="I18" s="177">
        <v>34.005033000000005</v>
      </c>
      <c r="J18" s="178">
        <v>34.749343999999994</v>
      </c>
      <c r="K18" s="241">
        <v>75.330294000000009</v>
      </c>
      <c r="L18" s="233">
        <v>79.491690000000006</v>
      </c>
      <c r="M18" s="233">
        <v>91.268629999999987</v>
      </c>
    </row>
    <row r="19" spans="1:13" s="64" customFormat="1" ht="13.5" customHeight="1" x14ac:dyDescent="0.25">
      <c r="A19" s="242" t="s">
        <v>239</v>
      </c>
      <c r="B19" s="241">
        <v>466.72500000000008</v>
      </c>
      <c r="C19" s="233">
        <v>467.89100000000019</v>
      </c>
      <c r="D19" s="243">
        <v>467.73800000000017</v>
      </c>
      <c r="E19" s="241">
        <v>382.23899999999986</v>
      </c>
      <c r="F19" s="233">
        <v>382.23899999999986</v>
      </c>
      <c r="G19" s="243">
        <v>381.99899999999985</v>
      </c>
      <c r="H19" s="241">
        <v>9607.448000000004</v>
      </c>
      <c r="I19" s="233">
        <v>9562.8980000000029</v>
      </c>
      <c r="J19" s="243">
        <v>9582.448000000004</v>
      </c>
      <c r="K19" s="241">
        <v>10456.412000000004</v>
      </c>
      <c r="L19" s="233">
        <v>10413.028000000002</v>
      </c>
      <c r="M19" s="233">
        <v>10432.185000000005</v>
      </c>
    </row>
    <row r="20" spans="1:13" s="64" customFormat="1" ht="13.5" customHeight="1" x14ac:dyDescent="0.25">
      <c r="A20" s="242" t="s">
        <v>240</v>
      </c>
      <c r="B20" s="241">
        <v>881.68600000000129</v>
      </c>
      <c r="C20" s="233">
        <v>883.94200000000137</v>
      </c>
      <c r="D20" s="243">
        <v>882.66500000000156</v>
      </c>
      <c r="E20" s="241">
        <v>1131.0039999999995</v>
      </c>
      <c r="F20" s="233">
        <v>1131.0039999999995</v>
      </c>
      <c r="G20" s="243">
        <v>1130.7799999999995</v>
      </c>
      <c r="H20" s="241">
        <v>18366.09199999999</v>
      </c>
      <c r="I20" s="233">
        <v>17731.87999999999</v>
      </c>
      <c r="J20" s="243">
        <v>17882.191999999992</v>
      </c>
      <c r="K20" s="241">
        <v>20378.781999999992</v>
      </c>
      <c r="L20" s="233">
        <v>19746.82599999999</v>
      </c>
      <c r="M20" s="233">
        <v>19895.636999999992</v>
      </c>
    </row>
    <row r="21" spans="1:13" x14ac:dyDescent="0.2">
      <c r="M21" s="14" t="s">
        <v>414</v>
      </c>
    </row>
    <row r="25" spans="1:13" ht="13.5" x14ac:dyDescent="0.25">
      <c r="I25" s="9" t="s">
        <v>261</v>
      </c>
      <c r="J25" s="9" t="s">
        <v>262</v>
      </c>
      <c r="K25" s="9" t="s">
        <v>263</v>
      </c>
    </row>
    <row r="26" spans="1:13" x14ac:dyDescent="0.2">
      <c r="H26" s="9" t="s">
        <v>156</v>
      </c>
      <c r="I26" s="43">
        <f>SUM(B7:D7)</f>
        <v>1.3580570000000001</v>
      </c>
      <c r="J26" s="43">
        <f t="shared" ref="J26:J37" si="1">SUM(E7:G7)</f>
        <v>12.466563000000001</v>
      </c>
      <c r="K26" s="43">
        <f t="shared" ref="K26:K37" si="2">SUM(H7:J7)</f>
        <v>296.467105</v>
      </c>
      <c r="L26" s="43"/>
    </row>
    <row r="27" spans="1:13" x14ac:dyDescent="0.2">
      <c r="H27" s="9" t="s">
        <v>155</v>
      </c>
      <c r="I27" s="43">
        <f t="shared" ref="I27:I37" si="3">SUM(B8:D8)</f>
        <v>276.12404299999992</v>
      </c>
      <c r="J27" s="43">
        <f t="shared" si="1"/>
        <v>149.070967</v>
      </c>
      <c r="K27" s="43">
        <f t="shared" si="2"/>
        <v>3.7009569999999998</v>
      </c>
      <c r="L27" s="43"/>
    </row>
    <row r="28" spans="1:13" x14ac:dyDescent="0.2">
      <c r="H28" s="9" t="s">
        <v>154</v>
      </c>
      <c r="I28" s="43">
        <f t="shared" si="3"/>
        <v>0</v>
      </c>
      <c r="J28" s="43">
        <f t="shared" si="1"/>
        <v>0.71591500000000008</v>
      </c>
      <c r="K28" s="43">
        <f t="shared" si="2"/>
        <v>82.008380999999986</v>
      </c>
      <c r="L28" s="43"/>
    </row>
    <row r="29" spans="1:13" x14ac:dyDescent="0.2">
      <c r="H29" s="9" t="s">
        <v>153</v>
      </c>
      <c r="I29" s="43">
        <f t="shared" si="3"/>
        <v>0.31885800000000003</v>
      </c>
      <c r="J29" s="43">
        <f t="shared" si="1"/>
        <v>2.7967470000000003</v>
      </c>
      <c r="K29" s="43">
        <f t="shared" si="2"/>
        <v>352.79862000000003</v>
      </c>
      <c r="L29" s="43"/>
    </row>
    <row r="30" spans="1:13" x14ac:dyDescent="0.2">
      <c r="H30" s="9" t="s">
        <v>152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151</v>
      </c>
      <c r="I31" s="43">
        <f t="shared" si="3"/>
        <v>0.47793299999999994</v>
      </c>
      <c r="J31" s="43">
        <f t="shared" si="1"/>
        <v>4.8690950000000006</v>
      </c>
      <c r="K31" s="43">
        <f t="shared" si="2"/>
        <v>3.1970000000000001</v>
      </c>
      <c r="L31" s="43"/>
    </row>
    <row r="32" spans="1:13" x14ac:dyDescent="0.2">
      <c r="H32" s="9" t="s">
        <v>150</v>
      </c>
      <c r="I32" s="43">
        <f t="shared" si="3"/>
        <v>0</v>
      </c>
      <c r="J32" s="43">
        <f t="shared" si="1"/>
        <v>0.17799999999999999</v>
      </c>
      <c r="K32" s="43">
        <f t="shared" si="2"/>
        <v>7.6333999999999999E-2</v>
      </c>
      <c r="L32" s="43"/>
    </row>
    <row r="33" spans="8:12" x14ac:dyDescent="0.2">
      <c r="H33" s="9" t="s">
        <v>149</v>
      </c>
      <c r="I33" s="43">
        <f t="shared" si="3"/>
        <v>0.46101000000000003</v>
      </c>
      <c r="J33" s="43">
        <f t="shared" si="1"/>
        <v>4.1785000000000005</v>
      </c>
      <c r="K33" s="43">
        <f t="shared" si="2"/>
        <v>24.143405999999999</v>
      </c>
      <c r="L33" s="43"/>
    </row>
    <row r="34" spans="8:12" x14ac:dyDescent="0.2">
      <c r="H34" s="9" t="s">
        <v>148</v>
      </c>
      <c r="I34" s="43">
        <f t="shared" si="3"/>
        <v>1.5435060000000003</v>
      </c>
      <c r="J34" s="43">
        <f t="shared" si="1"/>
        <v>6.9527329999999994</v>
      </c>
      <c r="K34" s="43">
        <f t="shared" si="2"/>
        <v>49.538234000000003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147</v>
      </c>
      <c r="I36" s="43">
        <f t="shared" si="3"/>
        <v>1.310152</v>
      </c>
      <c r="J36" s="43">
        <f t="shared" si="1"/>
        <v>0.33920400000000001</v>
      </c>
      <c r="K36" s="43">
        <f t="shared" si="2"/>
        <v>0.11147</v>
      </c>
      <c r="L36" s="43"/>
    </row>
    <row r="37" spans="8:12" x14ac:dyDescent="0.2">
      <c r="H37" s="9" t="s">
        <v>146</v>
      </c>
      <c r="I37" s="43">
        <f t="shared" si="3"/>
        <v>78.528507999999988</v>
      </c>
      <c r="J37" s="43">
        <f t="shared" si="1"/>
        <v>67.142740999999987</v>
      </c>
      <c r="K37" s="43">
        <f t="shared" si="2"/>
        <v>100.419365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319</v>
      </c>
      <c r="M1" s="129" t="str">
        <f>Titulní!A35</f>
        <v>III. čtvrtletí 2021</v>
      </c>
    </row>
    <row r="2" spans="1:13" ht="6" customHeight="1" x14ac:dyDescent="0.2"/>
    <row r="3" spans="1:13" x14ac:dyDescent="0.2">
      <c r="A3" s="425"/>
      <c r="B3" s="421" t="s">
        <v>189</v>
      </c>
      <c r="C3" s="422"/>
      <c r="D3" s="423"/>
      <c r="E3" s="421" t="s">
        <v>191</v>
      </c>
      <c r="F3" s="422"/>
      <c r="G3" s="423"/>
      <c r="H3" s="421" t="s">
        <v>192</v>
      </c>
      <c r="I3" s="422"/>
      <c r="J3" s="423"/>
      <c r="K3" s="421" t="s">
        <v>193</v>
      </c>
      <c r="L3" s="422"/>
      <c r="M3" s="462"/>
    </row>
    <row r="4" spans="1:13" x14ac:dyDescent="0.2">
      <c r="A4" s="42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</row>
    <row r="5" spans="1:13" x14ac:dyDescent="0.2">
      <c r="A5" s="412" t="s">
        <v>10</v>
      </c>
      <c r="B5" s="414">
        <f>D6</f>
        <v>21351.4796400001</v>
      </c>
      <c r="C5" s="415"/>
      <c r="D5" s="416"/>
      <c r="E5" s="414">
        <f>G6</f>
        <v>21355.890560000094</v>
      </c>
      <c r="F5" s="415"/>
      <c r="G5" s="416"/>
      <c r="H5" s="414">
        <f>J6</f>
        <v>21318.03660000009</v>
      </c>
      <c r="I5" s="415"/>
      <c r="J5" s="416"/>
      <c r="K5" s="414">
        <f>M6</f>
        <v>0</v>
      </c>
      <c r="L5" s="415"/>
      <c r="M5" s="415"/>
    </row>
    <row r="6" spans="1:13" x14ac:dyDescent="0.2">
      <c r="A6" s="424"/>
      <c r="B6" s="337">
        <f>SUM(B7:B14)</f>
        <v>21347.109000000102</v>
      </c>
      <c r="C6" s="338">
        <f t="shared" ref="C6:M6" si="0">SUM(C7:C14)</f>
        <v>21350.483390000096</v>
      </c>
      <c r="D6" s="339">
        <f t="shared" si="0"/>
        <v>21351.4796400001</v>
      </c>
      <c r="E6" s="337">
        <f t="shared" si="0"/>
        <v>21355.014000000094</v>
      </c>
      <c r="F6" s="338">
        <f t="shared" si="0"/>
        <v>21356.008810000094</v>
      </c>
      <c r="G6" s="339">
        <f t="shared" si="0"/>
        <v>21355.890560000094</v>
      </c>
      <c r="H6" s="337">
        <f t="shared" si="0"/>
        <v>21354.29927000009</v>
      </c>
      <c r="I6" s="338">
        <f t="shared" si="0"/>
        <v>21326.927820000088</v>
      </c>
      <c r="J6" s="339">
        <f t="shared" si="0"/>
        <v>21318.03660000009</v>
      </c>
      <c r="K6" s="337">
        <f t="shared" si="0"/>
        <v>0</v>
      </c>
      <c r="L6" s="338">
        <f t="shared" si="0"/>
        <v>0</v>
      </c>
      <c r="M6" s="338">
        <f t="shared" si="0"/>
        <v>0</v>
      </c>
    </row>
    <row r="7" spans="1:13" x14ac:dyDescent="0.2">
      <c r="A7" s="144" t="s">
        <v>0</v>
      </c>
      <c r="B7" s="359">
        <v>4290</v>
      </c>
      <c r="C7" s="360">
        <v>4290</v>
      </c>
      <c r="D7" s="361">
        <v>4290</v>
      </c>
      <c r="E7" s="359">
        <v>4290</v>
      </c>
      <c r="F7" s="360">
        <v>4290</v>
      </c>
      <c r="G7" s="361">
        <v>4290</v>
      </c>
      <c r="H7" s="359">
        <v>4290</v>
      </c>
      <c r="I7" s="360">
        <v>4290</v>
      </c>
      <c r="J7" s="361">
        <v>4290</v>
      </c>
      <c r="K7" s="359">
        <v>0</v>
      </c>
      <c r="L7" s="360">
        <v>0</v>
      </c>
      <c r="M7" s="360">
        <v>0</v>
      </c>
    </row>
    <row r="8" spans="1:13" x14ac:dyDescent="0.2">
      <c r="A8" s="144" t="s">
        <v>15</v>
      </c>
      <c r="B8" s="362">
        <v>10050.455999999998</v>
      </c>
      <c r="C8" s="363">
        <v>10050.455999999998</v>
      </c>
      <c r="D8" s="364">
        <v>10050.455999999998</v>
      </c>
      <c r="E8" s="362">
        <v>10050.031999999997</v>
      </c>
      <c r="F8" s="363">
        <v>10050.023999999998</v>
      </c>
      <c r="G8" s="364">
        <v>10050.023999999998</v>
      </c>
      <c r="H8" s="362">
        <v>10052.194999999998</v>
      </c>
      <c r="I8" s="363">
        <v>10027.194999999998</v>
      </c>
      <c r="J8" s="364">
        <v>10027.194999999998</v>
      </c>
      <c r="K8" s="362">
        <v>0</v>
      </c>
      <c r="L8" s="363">
        <v>0</v>
      </c>
      <c r="M8" s="365">
        <v>0</v>
      </c>
    </row>
    <row r="9" spans="1:13" x14ac:dyDescent="0.2">
      <c r="A9" s="144" t="s">
        <v>16</v>
      </c>
      <c r="B9" s="362">
        <v>1363.5</v>
      </c>
      <c r="C9" s="363">
        <v>1363.5</v>
      </c>
      <c r="D9" s="364">
        <v>1363.5</v>
      </c>
      <c r="E9" s="362">
        <v>1363.5</v>
      </c>
      <c r="F9" s="363">
        <v>1363.5</v>
      </c>
      <c r="G9" s="364">
        <v>1363.5</v>
      </c>
      <c r="H9" s="362">
        <v>1363.5</v>
      </c>
      <c r="I9" s="363">
        <v>1363.5</v>
      </c>
      <c r="J9" s="364">
        <v>1363.5</v>
      </c>
      <c r="K9" s="362">
        <v>0</v>
      </c>
      <c r="L9" s="363">
        <v>0</v>
      </c>
      <c r="M9" s="365">
        <v>0</v>
      </c>
    </row>
    <row r="10" spans="1:13" x14ac:dyDescent="0.2">
      <c r="A10" s="144" t="s">
        <v>17</v>
      </c>
      <c r="B10" s="362">
        <v>962.40999999999963</v>
      </c>
      <c r="C10" s="363">
        <v>965.61099999999965</v>
      </c>
      <c r="D10" s="364">
        <v>967.6279999999997</v>
      </c>
      <c r="E10" s="362">
        <v>970.99599999999953</v>
      </c>
      <c r="F10" s="363">
        <v>973.27099999999962</v>
      </c>
      <c r="G10" s="364">
        <v>974.19499999999982</v>
      </c>
      <c r="H10" s="362">
        <v>974.48999999999978</v>
      </c>
      <c r="I10" s="363">
        <v>975.28999999999985</v>
      </c>
      <c r="J10" s="364">
        <v>975.54999999999984</v>
      </c>
      <c r="K10" s="362">
        <v>0</v>
      </c>
      <c r="L10" s="363">
        <v>0</v>
      </c>
      <c r="M10" s="365">
        <v>0</v>
      </c>
    </row>
    <row r="11" spans="1:13" x14ac:dyDescent="0.2">
      <c r="A11" s="144" t="s">
        <v>3</v>
      </c>
      <c r="B11" s="362">
        <v>1093.9273299999973</v>
      </c>
      <c r="C11" s="363">
        <v>1093.883829999997</v>
      </c>
      <c r="D11" s="364">
        <v>1093.540829999997</v>
      </c>
      <c r="E11" s="362">
        <v>1093.5228299999969</v>
      </c>
      <c r="F11" s="363">
        <v>1093.6498299999971</v>
      </c>
      <c r="G11" s="364">
        <v>1093.1398299999973</v>
      </c>
      <c r="H11" s="362">
        <v>1091.8208299999974</v>
      </c>
      <c r="I11" s="363">
        <v>1091.0918299999973</v>
      </c>
      <c r="J11" s="364">
        <v>1089.7873299999974</v>
      </c>
      <c r="K11" s="362">
        <v>0</v>
      </c>
      <c r="L11" s="363">
        <v>0</v>
      </c>
      <c r="M11" s="365">
        <v>0</v>
      </c>
    </row>
    <row r="12" spans="1:13" x14ac:dyDescent="0.2">
      <c r="A12" s="144" t="s">
        <v>18</v>
      </c>
      <c r="B12" s="362">
        <v>1171.5</v>
      </c>
      <c r="C12" s="363">
        <v>1171.5</v>
      </c>
      <c r="D12" s="364">
        <v>1171.5</v>
      </c>
      <c r="E12" s="362">
        <v>1171.5</v>
      </c>
      <c r="F12" s="363">
        <v>1171.5</v>
      </c>
      <c r="G12" s="364">
        <v>1171.5</v>
      </c>
      <c r="H12" s="362">
        <v>1171.5</v>
      </c>
      <c r="I12" s="363">
        <v>1171.5</v>
      </c>
      <c r="J12" s="364">
        <v>1171.5</v>
      </c>
      <c r="K12" s="362">
        <v>0</v>
      </c>
      <c r="L12" s="363">
        <v>0</v>
      </c>
      <c r="M12" s="365">
        <v>0</v>
      </c>
    </row>
    <row r="13" spans="1:13" x14ac:dyDescent="0.2">
      <c r="A13" s="144" t="s">
        <v>1</v>
      </c>
      <c r="B13" s="362">
        <v>339.41440000000011</v>
      </c>
      <c r="C13" s="363">
        <v>339.41440000000011</v>
      </c>
      <c r="D13" s="364">
        <v>339.41440000000011</v>
      </c>
      <c r="E13" s="362">
        <v>339.41440000000011</v>
      </c>
      <c r="F13" s="363">
        <v>339.41440000000011</v>
      </c>
      <c r="G13" s="364">
        <v>339.41440000000011</v>
      </c>
      <c r="H13" s="362">
        <v>339.41440000000011</v>
      </c>
      <c r="I13" s="363">
        <v>339.41440000000011</v>
      </c>
      <c r="J13" s="364">
        <v>339.41440000000011</v>
      </c>
      <c r="K13" s="362">
        <v>0</v>
      </c>
      <c r="L13" s="363">
        <v>0</v>
      </c>
      <c r="M13" s="365">
        <v>0</v>
      </c>
    </row>
    <row r="14" spans="1:13" x14ac:dyDescent="0.2">
      <c r="A14" s="144" t="s">
        <v>2</v>
      </c>
      <c r="B14" s="366">
        <v>2075.9012700001044</v>
      </c>
      <c r="C14" s="367">
        <v>2076.1181600001005</v>
      </c>
      <c r="D14" s="368">
        <v>2075.4404100001025</v>
      </c>
      <c r="E14" s="366">
        <v>2076.0487700000972</v>
      </c>
      <c r="F14" s="367">
        <v>2074.6495800000976</v>
      </c>
      <c r="G14" s="368">
        <v>2074.1173300000978</v>
      </c>
      <c r="H14" s="366">
        <v>2071.3790400000944</v>
      </c>
      <c r="I14" s="367">
        <v>2068.936590000093</v>
      </c>
      <c r="J14" s="368">
        <v>2061.089870000093</v>
      </c>
      <c r="K14" s="366">
        <v>0</v>
      </c>
      <c r="L14" s="367">
        <v>0</v>
      </c>
      <c r="M14" s="367">
        <v>0</v>
      </c>
    </row>
    <row r="15" spans="1:13" x14ac:dyDescent="0.2">
      <c r="M15" s="14" t="s">
        <v>412</v>
      </c>
    </row>
    <row r="16" spans="1:13" ht="3.75" customHeight="1" x14ac:dyDescent="0.2"/>
    <row r="17" spans="1:10" x14ac:dyDescent="0.2">
      <c r="A17" s="135"/>
      <c r="B17" s="181" t="s">
        <v>7</v>
      </c>
      <c r="C17" s="181" t="s">
        <v>20</v>
      </c>
      <c r="D17" s="181" t="s">
        <v>21</v>
      </c>
      <c r="E17" s="181" t="s">
        <v>22</v>
      </c>
      <c r="F17" s="181" t="s">
        <v>43</v>
      </c>
      <c r="G17" s="181" t="s">
        <v>44</v>
      </c>
      <c r="H17" s="181" t="s">
        <v>45</v>
      </c>
      <c r="I17" s="181" t="s">
        <v>46</v>
      </c>
      <c r="J17" s="181" t="s">
        <v>53</v>
      </c>
    </row>
    <row r="18" spans="1:10" x14ac:dyDescent="0.2">
      <c r="A18" s="182" t="s">
        <v>10</v>
      </c>
      <c r="B18" s="183">
        <f>SUM(B19:B32)</f>
        <v>4290</v>
      </c>
      <c r="C18" s="183">
        <f t="shared" ref="C18:I18" si="1">SUM(C19:C32)</f>
        <v>10027.195</v>
      </c>
      <c r="D18" s="165">
        <f t="shared" si="1"/>
        <v>1363.5</v>
      </c>
      <c r="E18" s="165">
        <f t="shared" si="1"/>
        <v>975.55</v>
      </c>
      <c r="F18" s="165">
        <f t="shared" si="1"/>
        <v>1089.7873300000001</v>
      </c>
      <c r="G18" s="165">
        <f t="shared" si="1"/>
        <v>1171.5</v>
      </c>
      <c r="H18" s="165">
        <f t="shared" si="1"/>
        <v>339.4144</v>
      </c>
      <c r="I18" s="165">
        <f t="shared" si="1"/>
        <v>2061.0898699999966</v>
      </c>
      <c r="J18" s="165">
        <f t="shared" ref="J18:J32" si="2">SUM(B18:I18)</f>
        <v>21318.036599999996</v>
      </c>
    </row>
    <row r="19" spans="1:10" x14ac:dyDescent="0.2">
      <c r="A19" s="184" t="s">
        <v>245</v>
      </c>
      <c r="B19" s="185">
        <v>0</v>
      </c>
      <c r="C19" s="185">
        <v>147.94</v>
      </c>
      <c r="D19" s="185">
        <v>0</v>
      </c>
      <c r="E19" s="185">
        <v>19.638999999999996</v>
      </c>
      <c r="F19" s="185">
        <v>11.205999999999998</v>
      </c>
      <c r="G19" s="185">
        <v>0</v>
      </c>
      <c r="H19" s="185">
        <v>0</v>
      </c>
      <c r="I19" s="185">
        <v>21.105910000000037</v>
      </c>
      <c r="J19" s="149">
        <f t="shared" si="2"/>
        <v>199.89091000000002</v>
      </c>
    </row>
    <row r="20" spans="1:10" x14ac:dyDescent="0.2">
      <c r="A20" s="186" t="s">
        <v>247</v>
      </c>
      <c r="B20" s="187">
        <v>2250</v>
      </c>
      <c r="C20" s="187">
        <v>215.44500000000002</v>
      </c>
      <c r="D20" s="187">
        <v>0</v>
      </c>
      <c r="E20" s="187">
        <v>51.424999999999983</v>
      </c>
      <c r="F20" s="187">
        <v>156.6669500000001</v>
      </c>
      <c r="G20" s="187">
        <v>0</v>
      </c>
      <c r="H20" s="187">
        <v>0</v>
      </c>
      <c r="I20" s="187">
        <v>243.71428000000023</v>
      </c>
      <c r="J20" s="167">
        <f t="shared" si="2"/>
        <v>2917.2512300000008</v>
      </c>
    </row>
    <row r="21" spans="1:10" x14ac:dyDescent="0.2">
      <c r="A21" s="186" t="s">
        <v>248</v>
      </c>
      <c r="B21" s="187">
        <v>0</v>
      </c>
      <c r="C21" s="187">
        <v>226.29999999999998</v>
      </c>
      <c r="D21" s="187">
        <v>118.5</v>
      </c>
      <c r="E21" s="187">
        <v>78.10899999999998</v>
      </c>
      <c r="F21" s="187">
        <v>34.119</v>
      </c>
      <c r="G21" s="187">
        <v>0</v>
      </c>
      <c r="H21" s="187">
        <v>8.4101999999999997</v>
      </c>
      <c r="I21" s="187">
        <v>449.01258999999919</v>
      </c>
      <c r="J21" s="167">
        <f t="shared" si="2"/>
        <v>914.45078999999907</v>
      </c>
    </row>
    <row r="22" spans="1:10" x14ac:dyDescent="0.2">
      <c r="A22" s="186" t="s">
        <v>249</v>
      </c>
      <c r="B22" s="187">
        <v>0</v>
      </c>
      <c r="C22" s="187">
        <v>539.80600000000004</v>
      </c>
      <c r="D22" s="187">
        <v>400</v>
      </c>
      <c r="E22" s="187">
        <v>22.401999999999997</v>
      </c>
      <c r="F22" s="187">
        <v>7.756999999999997</v>
      </c>
      <c r="G22" s="187">
        <v>0</v>
      </c>
      <c r="H22" s="187">
        <v>67.91</v>
      </c>
      <c r="I22" s="187">
        <v>12.78465999999999</v>
      </c>
      <c r="J22" s="167">
        <f t="shared" si="2"/>
        <v>1050.65966</v>
      </c>
    </row>
    <row r="23" spans="1:10" x14ac:dyDescent="0.2">
      <c r="A23" s="186" t="s">
        <v>246</v>
      </c>
      <c r="B23" s="187">
        <v>2040</v>
      </c>
      <c r="C23" s="187">
        <v>15.260000000000002</v>
      </c>
      <c r="D23" s="187">
        <v>0</v>
      </c>
      <c r="E23" s="187">
        <v>83.917000000000016</v>
      </c>
      <c r="F23" s="187">
        <v>16.163099999999986</v>
      </c>
      <c r="G23" s="187">
        <v>475</v>
      </c>
      <c r="H23" s="187">
        <v>10.91</v>
      </c>
      <c r="I23" s="187">
        <v>90.774719999999817</v>
      </c>
      <c r="J23" s="167">
        <f t="shared" si="2"/>
        <v>2732.0248200000001</v>
      </c>
    </row>
    <row r="24" spans="1:10" x14ac:dyDescent="0.2">
      <c r="A24" s="186" t="s">
        <v>250</v>
      </c>
      <c r="B24" s="187">
        <v>0</v>
      </c>
      <c r="C24" s="187">
        <v>182.59900000000002</v>
      </c>
      <c r="D24" s="187">
        <v>0</v>
      </c>
      <c r="E24" s="187">
        <v>58.431000000000026</v>
      </c>
      <c r="F24" s="187">
        <v>30.050399999999968</v>
      </c>
      <c r="G24" s="187">
        <v>0</v>
      </c>
      <c r="H24" s="187">
        <v>10.204499999999999</v>
      </c>
      <c r="I24" s="187">
        <v>92.299939999999694</v>
      </c>
      <c r="J24" s="167">
        <f t="shared" si="2"/>
        <v>373.5848399999997</v>
      </c>
    </row>
    <row r="25" spans="1:10" x14ac:dyDescent="0.2">
      <c r="A25" s="186" t="s">
        <v>251</v>
      </c>
      <c r="B25" s="187">
        <v>0</v>
      </c>
      <c r="C25" s="187">
        <v>4.835</v>
      </c>
      <c r="D25" s="187">
        <v>0</v>
      </c>
      <c r="E25" s="187">
        <v>40.624000000000017</v>
      </c>
      <c r="F25" s="187">
        <v>25.723799999999979</v>
      </c>
      <c r="G25" s="187">
        <v>0</v>
      </c>
      <c r="H25" s="187">
        <v>50.098699999999994</v>
      </c>
      <c r="I25" s="187">
        <v>111.66482999999995</v>
      </c>
      <c r="J25" s="167">
        <f t="shared" si="2"/>
        <v>232.94632999999993</v>
      </c>
    </row>
    <row r="26" spans="1:10" x14ac:dyDescent="0.2">
      <c r="A26" s="186" t="s">
        <v>252</v>
      </c>
      <c r="B26" s="187">
        <v>0</v>
      </c>
      <c r="C26" s="187">
        <v>1259.6520000000003</v>
      </c>
      <c r="D26" s="187">
        <v>0</v>
      </c>
      <c r="E26" s="187">
        <v>93.208999999999975</v>
      </c>
      <c r="F26" s="187">
        <v>17.67039999999999</v>
      </c>
      <c r="G26" s="187">
        <v>0</v>
      </c>
      <c r="H26" s="187">
        <v>28.4</v>
      </c>
      <c r="I26" s="187">
        <v>60.636460000000326</v>
      </c>
      <c r="J26" s="167">
        <f t="shared" si="2"/>
        <v>1459.5678600000008</v>
      </c>
    </row>
    <row r="27" spans="1:10" x14ac:dyDescent="0.2">
      <c r="A27" s="186" t="s">
        <v>253</v>
      </c>
      <c r="B27" s="187">
        <v>0</v>
      </c>
      <c r="C27" s="187">
        <v>111.60600000000001</v>
      </c>
      <c r="D27" s="187">
        <v>0</v>
      </c>
      <c r="E27" s="187">
        <v>119.23699999999992</v>
      </c>
      <c r="F27" s="187">
        <v>11.53754</v>
      </c>
      <c r="G27" s="187">
        <v>650</v>
      </c>
      <c r="H27" s="187">
        <v>45.891999999999996</v>
      </c>
      <c r="I27" s="187">
        <v>109.70674999999997</v>
      </c>
      <c r="J27" s="167">
        <f t="shared" si="2"/>
        <v>1047.97929</v>
      </c>
    </row>
    <row r="28" spans="1:10" x14ac:dyDescent="0.2">
      <c r="A28" s="186" t="s">
        <v>254</v>
      </c>
      <c r="B28" s="187">
        <v>0</v>
      </c>
      <c r="C28" s="187">
        <v>1273.7099999999998</v>
      </c>
      <c r="D28" s="187">
        <v>0</v>
      </c>
      <c r="E28" s="187">
        <v>57.738000000000014</v>
      </c>
      <c r="F28" s="187">
        <v>29.687500000000014</v>
      </c>
      <c r="G28" s="187">
        <v>0</v>
      </c>
      <c r="H28" s="187">
        <v>19.2</v>
      </c>
      <c r="I28" s="187">
        <v>93.600699999999762</v>
      </c>
      <c r="J28" s="167">
        <f t="shared" si="2"/>
        <v>1473.9361999999996</v>
      </c>
    </row>
    <row r="29" spans="1:10" x14ac:dyDescent="0.2">
      <c r="A29" s="186" t="s">
        <v>255</v>
      </c>
      <c r="B29" s="187">
        <v>0</v>
      </c>
      <c r="C29" s="187">
        <v>262.08500000000004</v>
      </c>
      <c r="D29" s="187">
        <v>0</v>
      </c>
      <c r="E29" s="187">
        <v>69.694000000000003</v>
      </c>
      <c r="F29" s="187">
        <v>20.544799999999988</v>
      </c>
      <c r="G29" s="187">
        <v>1.5</v>
      </c>
      <c r="H29" s="187">
        <v>5.3199999999999994</v>
      </c>
      <c r="I29" s="187">
        <v>209.17243999999849</v>
      </c>
      <c r="J29" s="167">
        <f t="shared" si="2"/>
        <v>568.31623999999852</v>
      </c>
    </row>
    <row r="30" spans="1:10" x14ac:dyDescent="0.2">
      <c r="A30" s="186" t="s">
        <v>256</v>
      </c>
      <c r="B30" s="187">
        <v>0</v>
      </c>
      <c r="C30" s="187">
        <v>1652.002</v>
      </c>
      <c r="D30" s="187">
        <v>0</v>
      </c>
      <c r="E30" s="187">
        <v>202.91399999999999</v>
      </c>
      <c r="F30" s="187">
        <v>643.8777</v>
      </c>
      <c r="G30" s="187">
        <v>45</v>
      </c>
      <c r="H30" s="187">
        <v>6.0439999999999996</v>
      </c>
      <c r="I30" s="187">
        <v>246.83125999999893</v>
      </c>
      <c r="J30" s="167">
        <f t="shared" si="2"/>
        <v>2796.6689599999991</v>
      </c>
    </row>
    <row r="31" spans="1:10" x14ac:dyDescent="0.2">
      <c r="A31" s="186" t="s">
        <v>257</v>
      </c>
      <c r="B31" s="187">
        <v>0</v>
      </c>
      <c r="C31" s="187">
        <v>4003.413</v>
      </c>
      <c r="D31" s="187">
        <v>845</v>
      </c>
      <c r="E31" s="187">
        <v>45.507000000000026</v>
      </c>
      <c r="F31" s="187">
        <v>77.25063999999999</v>
      </c>
      <c r="G31" s="187">
        <v>0</v>
      </c>
      <c r="H31" s="187">
        <v>86.8</v>
      </c>
      <c r="I31" s="187">
        <v>163.35745999999997</v>
      </c>
      <c r="J31" s="167">
        <f t="shared" si="2"/>
        <v>5221.3281000000006</v>
      </c>
    </row>
    <row r="32" spans="1:10" x14ac:dyDescent="0.2">
      <c r="A32" s="184" t="s">
        <v>258</v>
      </c>
      <c r="B32" s="185">
        <v>0</v>
      </c>
      <c r="C32" s="185">
        <v>132.54200000000003</v>
      </c>
      <c r="D32" s="185">
        <v>0</v>
      </c>
      <c r="E32" s="185">
        <v>32.703999999999994</v>
      </c>
      <c r="F32" s="185">
        <v>7.5324999999999989</v>
      </c>
      <c r="G32" s="185">
        <v>0</v>
      </c>
      <c r="H32" s="185">
        <v>0.22500000000000001</v>
      </c>
      <c r="I32" s="185">
        <v>156.42787000000041</v>
      </c>
      <c r="J32" s="149">
        <f t="shared" si="2"/>
        <v>329.43137000000047</v>
      </c>
    </row>
    <row r="33" spans="10:10" x14ac:dyDescent="0.2">
      <c r="J33" s="14" t="s">
        <v>412</v>
      </c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9" priority="4">
      <formula>SEARCH($B$3,$M$1)</formula>
    </cfRule>
  </conditionalFormatting>
  <conditionalFormatting sqref="B5:G14">
    <cfRule type="expression" dxfId="28" priority="3">
      <formula>SEARCH($E$3,$M$1)</formula>
    </cfRule>
  </conditionalFormatting>
  <conditionalFormatting sqref="B5:J14">
    <cfRule type="expression" dxfId="27" priority="2">
      <formula>SEARCH($H$3,$M$1)</formula>
    </cfRule>
  </conditionalFormatting>
  <conditionalFormatting sqref="B5:M14">
    <cfRule type="expression" dxfId="26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320</v>
      </c>
      <c r="J1" s="129" t="str">
        <f>Titulní!A35</f>
        <v>III. čtvrtletí 2021</v>
      </c>
    </row>
    <row r="2" spans="1:10" s="58" customFormat="1" ht="15.75" x14ac:dyDescent="0.25">
      <c r="A2" s="163" t="s">
        <v>321</v>
      </c>
    </row>
    <row r="3" spans="1:10" ht="6" customHeight="1" x14ac:dyDescent="0.2"/>
    <row r="4" spans="1:10" x14ac:dyDescent="0.2">
      <c r="A4" s="188"/>
      <c r="B4" s="181" t="s">
        <v>7</v>
      </c>
      <c r="C4" s="181" t="s">
        <v>20</v>
      </c>
      <c r="D4" s="181" t="s">
        <v>21</v>
      </c>
      <c r="E4" s="181" t="s">
        <v>22</v>
      </c>
      <c r="F4" s="181" t="s">
        <v>43</v>
      </c>
      <c r="G4" s="181" t="s">
        <v>44</v>
      </c>
      <c r="H4" s="181" t="s">
        <v>45</v>
      </c>
      <c r="I4" s="181" t="s">
        <v>46</v>
      </c>
      <c r="J4" s="181" t="s">
        <v>53</v>
      </c>
    </row>
    <row r="5" spans="1:10" x14ac:dyDescent="0.2">
      <c r="A5" s="189" t="s">
        <v>10</v>
      </c>
      <c r="B5" s="183">
        <f>SUM(B6:B19)</f>
        <v>7235971.0600000005</v>
      </c>
      <c r="C5" s="165">
        <f t="shared" ref="C5:I5" si="0">SUM(C6:C19)</f>
        <v>8387210.8619999997</v>
      </c>
      <c r="D5" s="165">
        <f t="shared" si="0"/>
        <v>902894.21</v>
      </c>
      <c r="E5" s="165">
        <f t="shared" si="0"/>
        <v>841994.36799999978</v>
      </c>
      <c r="F5" s="165">
        <f t="shared" si="0"/>
        <v>594664.6050000001</v>
      </c>
      <c r="G5" s="165">
        <f t="shared" si="0"/>
        <v>291247.63400000002</v>
      </c>
      <c r="H5" s="165">
        <f t="shared" si="0"/>
        <v>95717.099000000002</v>
      </c>
      <c r="I5" s="165">
        <f t="shared" si="0"/>
        <v>741872.73600000143</v>
      </c>
      <c r="J5" s="165">
        <f t="shared" ref="J5:J19" si="1">SUM(B5:I5)</f>
        <v>19091572.574000001</v>
      </c>
    </row>
    <row r="6" spans="1:10" x14ac:dyDescent="0.2">
      <c r="A6" s="184" t="s">
        <v>245</v>
      </c>
      <c r="B6" s="185">
        <v>0</v>
      </c>
      <c r="C6" s="185">
        <v>16514.733</v>
      </c>
      <c r="D6" s="185">
        <v>0</v>
      </c>
      <c r="E6" s="185">
        <v>14666.057000000008</v>
      </c>
      <c r="F6" s="185">
        <v>13269.734000000008</v>
      </c>
      <c r="G6" s="185">
        <v>0</v>
      </c>
      <c r="H6" s="185">
        <v>0</v>
      </c>
      <c r="I6" s="185">
        <v>6857.8859999999822</v>
      </c>
      <c r="J6" s="149">
        <f t="shared" si="1"/>
        <v>51308.41</v>
      </c>
    </row>
    <row r="7" spans="1:10" x14ac:dyDescent="0.2">
      <c r="A7" s="186" t="s">
        <v>247</v>
      </c>
      <c r="B7" s="187">
        <v>3252418.32</v>
      </c>
      <c r="C7" s="187">
        <v>76077.506999999983</v>
      </c>
      <c r="D7" s="187">
        <v>0</v>
      </c>
      <c r="E7" s="187">
        <v>71081.454999999929</v>
      </c>
      <c r="F7" s="187">
        <v>66714.994000000035</v>
      </c>
      <c r="G7" s="187">
        <v>0</v>
      </c>
      <c r="H7" s="187">
        <v>0</v>
      </c>
      <c r="I7" s="187">
        <v>87457.547000000501</v>
      </c>
      <c r="J7" s="167">
        <f t="shared" si="1"/>
        <v>3553749.8230000003</v>
      </c>
    </row>
    <row r="8" spans="1:10" x14ac:dyDescent="0.2">
      <c r="A8" s="186" t="s">
        <v>248</v>
      </c>
      <c r="B8" s="187">
        <v>0</v>
      </c>
      <c r="C8" s="187">
        <v>95459.319000000018</v>
      </c>
      <c r="D8" s="187">
        <v>581.79999999999995</v>
      </c>
      <c r="E8" s="187">
        <v>75605.263000000006</v>
      </c>
      <c r="F8" s="187">
        <v>18077.005000000005</v>
      </c>
      <c r="G8" s="187">
        <v>0</v>
      </c>
      <c r="H8" s="187">
        <v>2298</v>
      </c>
      <c r="I8" s="187">
        <v>174377.1670000008</v>
      </c>
      <c r="J8" s="167">
        <f t="shared" si="1"/>
        <v>366398.55400000082</v>
      </c>
    </row>
    <row r="9" spans="1:10" x14ac:dyDescent="0.2">
      <c r="A9" s="186" t="s">
        <v>249</v>
      </c>
      <c r="B9" s="187">
        <v>0</v>
      </c>
      <c r="C9" s="187">
        <v>385092.95899999997</v>
      </c>
      <c r="D9" s="187">
        <v>522940.29</v>
      </c>
      <c r="E9" s="187">
        <v>13225.734000000002</v>
      </c>
      <c r="F9" s="187">
        <v>7090.6160000000027</v>
      </c>
      <c r="G9" s="187">
        <v>0</v>
      </c>
      <c r="H9" s="187">
        <v>17785.118000000002</v>
      </c>
      <c r="I9" s="187">
        <v>4150.7339999999986</v>
      </c>
      <c r="J9" s="167">
        <f t="shared" si="1"/>
        <v>950285.45100000012</v>
      </c>
    </row>
    <row r="10" spans="1:10" x14ac:dyDescent="0.2">
      <c r="A10" s="186" t="s">
        <v>246</v>
      </c>
      <c r="B10" s="187">
        <v>3983552.74</v>
      </c>
      <c r="C10" s="187">
        <v>9172.0280000000002</v>
      </c>
      <c r="D10" s="187">
        <v>0</v>
      </c>
      <c r="E10" s="187">
        <v>116508.731</v>
      </c>
      <c r="F10" s="187">
        <v>17771.53</v>
      </c>
      <c r="G10" s="187">
        <v>114140.22</v>
      </c>
      <c r="H10" s="187">
        <v>3084.4560000000001</v>
      </c>
      <c r="I10" s="187">
        <v>32280.049000000039</v>
      </c>
      <c r="J10" s="167">
        <f t="shared" si="1"/>
        <v>4276509.7539999997</v>
      </c>
    </row>
    <row r="11" spans="1:10" x14ac:dyDescent="0.2">
      <c r="A11" s="186" t="s">
        <v>250</v>
      </c>
      <c r="B11" s="187">
        <v>0</v>
      </c>
      <c r="C11" s="187">
        <v>81875.445000000007</v>
      </c>
      <c r="D11" s="187">
        <v>0</v>
      </c>
      <c r="E11" s="187">
        <v>72586.04800000001</v>
      </c>
      <c r="F11" s="187">
        <v>21282.036</v>
      </c>
      <c r="G11" s="187">
        <v>0</v>
      </c>
      <c r="H11" s="187">
        <v>2950.9389999999999</v>
      </c>
      <c r="I11" s="187">
        <v>32487.263000000035</v>
      </c>
      <c r="J11" s="167">
        <f t="shared" si="1"/>
        <v>211181.73100000006</v>
      </c>
    </row>
    <row r="12" spans="1:10" x14ac:dyDescent="0.2">
      <c r="A12" s="186" t="s">
        <v>251</v>
      </c>
      <c r="B12" s="187">
        <v>0</v>
      </c>
      <c r="C12" s="187">
        <v>7232.5</v>
      </c>
      <c r="D12" s="187">
        <v>0</v>
      </c>
      <c r="E12" s="187">
        <v>22750.25</v>
      </c>
      <c r="F12" s="187">
        <v>15035.270000000008</v>
      </c>
      <c r="G12" s="187">
        <v>0</v>
      </c>
      <c r="H12" s="187">
        <v>12389.29900000001</v>
      </c>
      <c r="I12" s="187">
        <v>36991.312000000107</v>
      </c>
      <c r="J12" s="167">
        <f t="shared" si="1"/>
        <v>94398.631000000125</v>
      </c>
    </row>
    <row r="13" spans="1:10" x14ac:dyDescent="0.2">
      <c r="A13" s="186" t="s">
        <v>252</v>
      </c>
      <c r="B13" s="187">
        <v>0</v>
      </c>
      <c r="C13" s="187">
        <v>950155.28800000006</v>
      </c>
      <c r="D13" s="187">
        <v>0</v>
      </c>
      <c r="E13" s="187">
        <v>114162.37299999993</v>
      </c>
      <c r="F13" s="187">
        <v>8496.215000000002</v>
      </c>
      <c r="G13" s="187">
        <v>0</v>
      </c>
      <c r="H13" s="187">
        <v>10156.427000000001</v>
      </c>
      <c r="I13" s="187">
        <v>20968.271999999979</v>
      </c>
      <c r="J13" s="167">
        <f t="shared" si="1"/>
        <v>1103938.575</v>
      </c>
    </row>
    <row r="14" spans="1:10" x14ac:dyDescent="0.2">
      <c r="A14" s="186" t="s">
        <v>253</v>
      </c>
      <c r="B14" s="187">
        <v>0</v>
      </c>
      <c r="C14" s="187">
        <v>28801.948999999997</v>
      </c>
      <c r="D14" s="187">
        <v>0</v>
      </c>
      <c r="E14" s="187">
        <v>65899.178999999989</v>
      </c>
      <c r="F14" s="187">
        <v>6721.0419999999986</v>
      </c>
      <c r="G14" s="187">
        <v>177089.19</v>
      </c>
      <c r="H14" s="187">
        <v>12236.769999999997</v>
      </c>
      <c r="I14" s="187">
        <v>40459.611999999914</v>
      </c>
      <c r="J14" s="167">
        <f t="shared" si="1"/>
        <v>331207.74199999991</v>
      </c>
    </row>
    <row r="15" spans="1:10" x14ac:dyDescent="0.2">
      <c r="A15" s="186" t="s">
        <v>254</v>
      </c>
      <c r="B15" s="187">
        <v>0</v>
      </c>
      <c r="C15" s="187">
        <v>1081282.2259999998</v>
      </c>
      <c r="D15" s="187">
        <v>0</v>
      </c>
      <c r="E15" s="187">
        <v>75687.963000000018</v>
      </c>
      <c r="F15" s="187">
        <v>13439.006999999996</v>
      </c>
      <c r="G15" s="187">
        <v>0</v>
      </c>
      <c r="H15" s="187">
        <v>2151.88</v>
      </c>
      <c r="I15" s="187">
        <v>32761.135000000075</v>
      </c>
      <c r="J15" s="167">
        <f t="shared" si="1"/>
        <v>1205322.2109999997</v>
      </c>
    </row>
    <row r="16" spans="1:10" x14ac:dyDescent="0.2">
      <c r="A16" s="186" t="s">
        <v>255</v>
      </c>
      <c r="B16" s="187">
        <v>0</v>
      </c>
      <c r="C16" s="187">
        <v>179307.92700000003</v>
      </c>
      <c r="D16" s="187">
        <v>0</v>
      </c>
      <c r="E16" s="187">
        <v>57242.661999999989</v>
      </c>
      <c r="F16" s="187">
        <v>19010.155999999992</v>
      </c>
      <c r="G16" s="187">
        <v>18.224</v>
      </c>
      <c r="H16" s="187">
        <v>1246.0110000000002</v>
      </c>
      <c r="I16" s="187">
        <v>72220.731000000334</v>
      </c>
      <c r="J16" s="167">
        <f t="shared" si="1"/>
        <v>329045.7110000003</v>
      </c>
    </row>
    <row r="17" spans="1:10" x14ac:dyDescent="0.2">
      <c r="A17" s="186" t="s">
        <v>256</v>
      </c>
      <c r="B17" s="187">
        <v>0</v>
      </c>
      <c r="C17" s="187">
        <v>807632.41799999995</v>
      </c>
      <c r="D17" s="187">
        <v>0</v>
      </c>
      <c r="E17" s="187">
        <v>87000.411999999968</v>
      </c>
      <c r="F17" s="187">
        <v>297669.38200000004</v>
      </c>
      <c r="G17" s="187">
        <v>0</v>
      </c>
      <c r="H17" s="187">
        <v>737.69399999999996</v>
      </c>
      <c r="I17" s="187">
        <v>86620.598999999725</v>
      </c>
      <c r="J17" s="167">
        <f t="shared" si="1"/>
        <v>1279660.5049999997</v>
      </c>
    </row>
    <row r="18" spans="1:10" x14ac:dyDescent="0.2">
      <c r="A18" s="186" t="s">
        <v>257</v>
      </c>
      <c r="B18" s="187">
        <v>0</v>
      </c>
      <c r="C18" s="187">
        <v>4621929.6749999998</v>
      </c>
      <c r="D18" s="187">
        <v>379372.12</v>
      </c>
      <c r="E18" s="187">
        <v>30678.710000000006</v>
      </c>
      <c r="F18" s="187">
        <v>84604.917000000016</v>
      </c>
      <c r="G18" s="187">
        <v>0</v>
      </c>
      <c r="H18" s="187">
        <v>30667.969000000008</v>
      </c>
      <c r="I18" s="187">
        <v>53822.262999999919</v>
      </c>
      <c r="J18" s="167">
        <f t="shared" si="1"/>
        <v>5201075.6540000001</v>
      </c>
    </row>
    <row r="19" spans="1:10" x14ac:dyDescent="0.2">
      <c r="A19" s="184" t="s">
        <v>258</v>
      </c>
      <c r="B19" s="185">
        <v>0</v>
      </c>
      <c r="C19" s="185">
        <v>46676.887999999999</v>
      </c>
      <c r="D19" s="185">
        <v>0</v>
      </c>
      <c r="E19" s="185">
        <v>24899.53100000001</v>
      </c>
      <c r="F19" s="185">
        <v>5482.7009999999991</v>
      </c>
      <c r="G19" s="185">
        <v>0</v>
      </c>
      <c r="H19" s="185">
        <v>12.536000000000001</v>
      </c>
      <c r="I19" s="185">
        <v>60418.166000000121</v>
      </c>
      <c r="J19" s="149">
        <f t="shared" si="1"/>
        <v>137489.82200000013</v>
      </c>
    </row>
    <row r="20" spans="1:10" x14ac:dyDescent="0.2">
      <c r="J20" s="14" t="s">
        <v>412</v>
      </c>
    </row>
    <row r="21" spans="1:10" ht="11.25" customHeight="1" x14ac:dyDescent="0.2"/>
    <row r="22" spans="1:10" s="58" customFormat="1" ht="15.75" x14ac:dyDescent="0.25">
      <c r="A22" s="163" t="s">
        <v>322</v>
      </c>
      <c r="H22" s="65"/>
    </row>
    <row r="23" spans="1:10" ht="7.5" customHeight="1" x14ac:dyDescent="0.2"/>
    <row r="24" spans="1:10" x14ac:dyDescent="0.2">
      <c r="A24" s="188"/>
      <c r="B24" s="188" t="s">
        <v>8</v>
      </c>
      <c r="C24" s="188" t="s">
        <v>9</v>
      </c>
      <c r="D24" s="188" t="s">
        <v>138</v>
      </c>
      <c r="E24" s="188" t="s">
        <v>136</v>
      </c>
      <c r="F24" s="188" t="s">
        <v>53</v>
      </c>
    </row>
    <row r="25" spans="1:10" x14ac:dyDescent="0.2">
      <c r="A25" s="190" t="s">
        <v>10</v>
      </c>
      <c r="B25" s="165">
        <f>SUM(B26:B39)</f>
        <v>1915010.9610000001</v>
      </c>
      <c r="C25" s="165">
        <f>SUM(C26:C39)</f>
        <v>5682353.6089999992</v>
      </c>
      <c r="D25" s="165">
        <f>SUM(D26:D39)</f>
        <v>1612299.0542693255</v>
      </c>
      <c r="E25" s="165">
        <f>SUM(E26:E39)</f>
        <v>3146077.3777306741</v>
      </c>
      <c r="F25" s="165">
        <f t="shared" ref="F25:F39" si="2">SUM(B25:E25)</f>
        <v>12355741.002</v>
      </c>
    </row>
    <row r="26" spans="1:10" ht="13.5" customHeight="1" x14ac:dyDescent="0.2">
      <c r="A26" s="191" t="s">
        <v>245</v>
      </c>
      <c r="B26" s="149">
        <v>30858.841</v>
      </c>
      <c r="C26" s="149">
        <v>751520.13599999994</v>
      </c>
      <c r="D26" s="149">
        <v>224800</v>
      </c>
      <c r="E26" s="149">
        <v>307248.77799999999</v>
      </c>
      <c r="F26" s="149">
        <f t="shared" si="2"/>
        <v>1314427.7549999999</v>
      </c>
    </row>
    <row r="27" spans="1:10" x14ac:dyDescent="0.2">
      <c r="A27" s="192" t="s">
        <v>247</v>
      </c>
      <c r="B27" s="146">
        <v>44966.022122213806</v>
      </c>
      <c r="C27" s="146">
        <v>267521.98490003997</v>
      </c>
      <c r="D27" s="146">
        <v>132710.2147103126</v>
      </c>
      <c r="E27" s="146">
        <v>247197.24442985738</v>
      </c>
      <c r="F27" s="167">
        <f t="shared" si="2"/>
        <v>692395.46616242372</v>
      </c>
    </row>
    <row r="28" spans="1:10" x14ac:dyDescent="0.2">
      <c r="A28" s="192" t="s">
        <v>248</v>
      </c>
      <c r="B28" s="146">
        <v>150574.60858346979</v>
      </c>
      <c r="C28" s="146">
        <v>675868.68515422894</v>
      </c>
      <c r="D28" s="146">
        <v>147059.5534492037</v>
      </c>
      <c r="E28" s="146">
        <v>284931.96007621905</v>
      </c>
      <c r="F28" s="167">
        <f t="shared" si="2"/>
        <v>1258434.8072631215</v>
      </c>
    </row>
    <row r="29" spans="1:10" x14ac:dyDescent="0.2">
      <c r="A29" s="192" t="s">
        <v>249</v>
      </c>
      <c r="B29" s="146">
        <v>26987.236000000001</v>
      </c>
      <c r="C29" s="146">
        <v>121923.20999999999</v>
      </c>
      <c r="D29" s="146">
        <v>49534.334999999999</v>
      </c>
      <c r="E29" s="146">
        <v>76732.111000000004</v>
      </c>
      <c r="F29" s="167">
        <f t="shared" si="2"/>
        <v>275176.89199999999</v>
      </c>
    </row>
    <row r="30" spans="1:10" x14ac:dyDescent="0.2">
      <c r="A30" s="192" t="s">
        <v>246</v>
      </c>
      <c r="B30" s="146">
        <v>76605.2474115027</v>
      </c>
      <c r="C30" s="146">
        <v>308363.76597653818</v>
      </c>
      <c r="D30" s="146">
        <v>82045.593900210893</v>
      </c>
      <c r="E30" s="146">
        <v>150209.908369935</v>
      </c>
      <c r="F30" s="167">
        <f t="shared" si="2"/>
        <v>617224.51565818675</v>
      </c>
    </row>
    <row r="31" spans="1:10" x14ac:dyDescent="0.2">
      <c r="A31" s="192" t="s">
        <v>250</v>
      </c>
      <c r="B31" s="146">
        <v>116976.10800000001</v>
      </c>
      <c r="C31" s="146">
        <v>325220.353</v>
      </c>
      <c r="D31" s="146">
        <v>99842.563999999984</v>
      </c>
      <c r="E31" s="146">
        <v>194092.09899999999</v>
      </c>
      <c r="F31" s="167">
        <f t="shared" si="2"/>
        <v>736131.12400000007</v>
      </c>
    </row>
    <row r="32" spans="1:10" x14ac:dyDescent="0.2">
      <c r="A32" s="192" t="s">
        <v>251</v>
      </c>
      <c r="B32" s="146">
        <v>16788.391</v>
      </c>
      <c r="C32" s="146">
        <v>296152.978</v>
      </c>
      <c r="D32" s="146">
        <v>72242.487999999998</v>
      </c>
      <c r="E32" s="146">
        <v>151541.93399999998</v>
      </c>
      <c r="F32" s="167">
        <f t="shared" si="2"/>
        <v>536725.79099999997</v>
      </c>
    </row>
    <row r="33" spans="1:6" x14ac:dyDescent="0.2">
      <c r="A33" s="192" t="s">
        <v>252</v>
      </c>
      <c r="B33" s="146">
        <v>385097.11</v>
      </c>
      <c r="C33" s="146">
        <v>617376.31300000008</v>
      </c>
      <c r="D33" s="146">
        <v>135008.731</v>
      </c>
      <c r="E33" s="146">
        <v>273456.30800000002</v>
      </c>
      <c r="F33" s="167">
        <f t="shared" si="2"/>
        <v>1410938.4620000001</v>
      </c>
    </row>
    <row r="34" spans="1:6" x14ac:dyDescent="0.2">
      <c r="A34" s="192" t="s">
        <v>253</v>
      </c>
      <c r="B34" s="146">
        <v>108150.394</v>
      </c>
      <c r="C34" s="146">
        <v>385242.49640013883</v>
      </c>
      <c r="D34" s="146">
        <v>77873.231105683808</v>
      </c>
      <c r="E34" s="146">
        <v>164050.23814252752</v>
      </c>
      <c r="F34" s="167">
        <f t="shared" si="2"/>
        <v>735316.35964835016</v>
      </c>
    </row>
    <row r="35" spans="1:6" x14ac:dyDescent="0.2">
      <c r="A35" s="192" t="s">
        <v>254</v>
      </c>
      <c r="B35" s="146">
        <v>91882.963000000003</v>
      </c>
      <c r="C35" s="146">
        <v>236911.24899999998</v>
      </c>
      <c r="D35" s="146">
        <v>80954.06700000001</v>
      </c>
      <c r="E35" s="146">
        <v>146829.26</v>
      </c>
      <c r="F35" s="167">
        <f t="shared" si="2"/>
        <v>556577.53899999999</v>
      </c>
    </row>
    <row r="36" spans="1:6" x14ac:dyDescent="0.2">
      <c r="A36" s="192" t="s">
        <v>255</v>
      </c>
      <c r="B36" s="146">
        <v>45942.225999999995</v>
      </c>
      <c r="C36" s="146">
        <v>345818.23599999998</v>
      </c>
      <c r="D36" s="146">
        <v>98898.519</v>
      </c>
      <c r="E36" s="146">
        <v>180310.10399999999</v>
      </c>
      <c r="F36" s="167">
        <f t="shared" si="2"/>
        <v>670969.08499999996</v>
      </c>
    </row>
    <row r="37" spans="1:6" x14ac:dyDescent="0.2">
      <c r="A37" s="192" t="s">
        <v>256</v>
      </c>
      <c r="B37" s="146">
        <v>176236.70600000001</v>
      </c>
      <c r="C37" s="146">
        <v>703091.353</v>
      </c>
      <c r="D37" s="146">
        <v>210340.34699999998</v>
      </c>
      <c r="E37" s="146">
        <v>578231.62899999996</v>
      </c>
      <c r="F37" s="167">
        <f t="shared" si="2"/>
        <v>1667900.0349999999</v>
      </c>
    </row>
    <row r="38" spans="1:6" x14ac:dyDescent="0.2">
      <c r="A38" s="192" t="s">
        <v>257</v>
      </c>
      <c r="B38" s="146">
        <v>493459.51099999994</v>
      </c>
      <c r="C38" s="146">
        <v>393136.05099999998</v>
      </c>
      <c r="D38" s="146">
        <v>114115.47200000001</v>
      </c>
      <c r="E38" s="146">
        <v>214761.304</v>
      </c>
      <c r="F38" s="167">
        <f t="shared" si="2"/>
        <v>1215472.338</v>
      </c>
    </row>
    <row r="39" spans="1:6" x14ac:dyDescent="0.2">
      <c r="A39" s="191" t="s">
        <v>258</v>
      </c>
      <c r="B39" s="149">
        <v>150485.59688281378</v>
      </c>
      <c r="C39" s="149">
        <v>254206.79756905287</v>
      </c>
      <c r="D39" s="149">
        <v>86873.938103914377</v>
      </c>
      <c r="E39" s="149">
        <v>176484.49971213512</v>
      </c>
      <c r="F39" s="149">
        <f t="shared" si="2"/>
        <v>668050.83226791606</v>
      </c>
    </row>
    <row r="40" spans="1:6" x14ac:dyDescent="0.2">
      <c r="F40" s="14" t="s">
        <v>416</v>
      </c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63" t="s">
        <v>323</v>
      </c>
      <c r="B1" s="66"/>
      <c r="J1" s="129" t="str">
        <f>Titulní!A35</f>
        <v>III. čtvrtletí 2021</v>
      </c>
    </row>
    <row r="2" spans="1:10" ht="6" customHeight="1" x14ac:dyDescent="0.2">
      <c r="A2" s="20"/>
      <c r="B2" s="463"/>
      <c r="C2" s="463"/>
      <c r="D2" s="463"/>
      <c r="E2" s="463"/>
      <c r="F2" s="463"/>
      <c r="G2" s="463"/>
      <c r="H2" s="463"/>
      <c r="I2" s="463"/>
      <c r="J2" s="463"/>
    </row>
    <row r="3" spans="1:10" ht="24" x14ac:dyDescent="0.2">
      <c r="A3" s="193"/>
      <c r="B3" s="194" t="s">
        <v>99</v>
      </c>
      <c r="C3" s="194" t="s">
        <v>11</v>
      </c>
      <c r="D3" s="194" t="s">
        <v>12</v>
      </c>
      <c r="E3" s="194" t="s">
        <v>13</v>
      </c>
      <c r="F3" s="194" t="s">
        <v>411</v>
      </c>
      <c r="G3" s="194" t="s">
        <v>98</v>
      </c>
      <c r="H3" s="194" t="s">
        <v>47</v>
      </c>
      <c r="I3" s="194" t="s">
        <v>14</v>
      </c>
      <c r="J3" s="194" t="s">
        <v>53</v>
      </c>
    </row>
    <row r="4" spans="1:10" x14ac:dyDescent="0.2">
      <c r="A4" s="189" t="s">
        <v>10</v>
      </c>
      <c r="B4" s="165">
        <f>SUM(B5:B18)</f>
        <v>5203886.3208175832</v>
      </c>
      <c r="C4" s="165">
        <f t="shared" ref="C4:I4" si="0">SUM(C5:C18)</f>
        <v>1006438.671086772</v>
      </c>
      <c r="D4" s="165">
        <f t="shared" si="0"/>
        <v>158271.77609340209</v>
      </c>
      <c r="E4" s="165">
        <f t="shared" si="0"/>
        <v>117146.40682488632</v>
      </c>
      <c r="F4" s="165">
        <f t="shared" si="0"/>
        <v>236424.61109204061</v>
      </c>
      <c r="G4" s="165">
        <f t="shared" si="0"/>
        <v>3146140.186730674</v>
      </c>
      <c r="H4" s="165">
        <f t="shared" si="0"/>
        <v>2965880.9962767563</v>
      </c>
      <c r="I4" s="165">
        <f t="shared" si="0"/>
        <v>224808.71507788598</v>
      </c>
      <c r="J4" s="165">
        <f t="shared" ref="J4:J18" si="1">SUM(B4:I4)</f>
        <v>13058997.684</v>
      </c>
    </row>
    <row r="5" spans="1:10" x14ac:dyDescent="0.2">
      <c r="A5" s="184" t="s">
        <v>245</v>
      </c>
      <c r="B5" s="195">
        <v>187910.11499999999</v>
      </c>
      <c r="C5" s="195">
        <v>61198.167999999998</v>
      </c>
      <c r="D5" s="195">
        <v>81563.254000000001</v>
      </c>
      <c r="E5" s="195">
        <v>24561.257999999998</v>
      </c>
      <c r="F5" s="195">
        <v>7717.1760000000013</v>
      </c>
      <c r="G5" s="195">
        <v>307248.77799999999</v>
      </c>
      <c r="H5" s="195">
        <v>546221.875</v>
      </c>
      <c r="I5" s="195">
        <v>99618.124000000011</v>
      </c>
      <c r="J5" s="149">
        <f t="shared" si="1"/>
        <v>1316038.7479999999</v>
      </c>
    </row>
    <row r="6" spans="1:10" x14ac:dyDescent="0.2">
      <c r="A6" s="186" t="s">
        <v>247</v>
      </c>
      <c r="B6" s="196">
        <v>241867.70595246681</v>
      </c>
      <c r="C6" s="196">
        <v>32426.77264271682</v>
      </c>
      <c r="D6" s="196">
        <v>3895.0843327820003</v>
      </c>
      <c r="E6" s="196">
        <v>3071.75454743102</v>
      </c>
      <c r="F6" s="196">
        <v>21824.787325189947</v>
      </c>
      <c r="G6" s="196">
        <v>247197.24442985738</v>
      </c>
      <c r="H6" s="196">
        <v>127533.3223848428</v>
      </c>
      <c r="I6" s="196">
        <v>18975.835547136958</v>
      </c>
      <c r="J6" s="167">
        <f t="shared" si="1"/>
        <v>696792.5071624238</v>
      </c>
    </row>
    <row r="7" spans="1:10" x14ac:dyDescent="0.2">
      <c r="A7" s="186" t="s">
        <v>248</v>
      </c>
      <c r="B7" s="196">
        <v>530965.42627937999</v>
      </c>
      <c r="C7" s="196">
        <v>66359.603593142092</v>
      </c>
      <c r="D7" s="196">
        <v>16189.640450423911</v>
      </c>
      <c r="E7" s="196">
        <v>11986.578503864401</v>
      </c>
      <c r="F7" s="196">
        <v>34099.474503733196</v>
      </c>
      <c r="G7" s="196">
        <v>284940.05207621906</v>
      </c>
      <c r="H7" s="196">
        <v>307404.39431815181</v>
      </c>
      <c r="I7" s="196">
        <v>14316.606538207941</v>
      </c>
      <c r="J7" s="167">
        <f t="shared" si="1"/>
        <v>1266261.7762631224</v>
      </c>
    </row>
    <row r="8" spans="1:10" x14ac:dyDescent="0.2">
      <c r="A8" s="186" t="s">
        <v>249</v>
      </c>
      <c r="B8" s="196">
        <v>106225.148</v>
      </c>
      <c r="C8" s="196">
        <v>57192.92</v>
      </c>
      <c r="D8" s="196">
        <v>594.70500000000004</v>
      </c>
      <c r="E8" s="196">
        <v>4984.6759999999995</v>
      </c>
      <c r="F8" s="196">
        <v>3970.931</v>
      </c>
      <c r="G8" s="196">
        <v>76740.891000000003</v>
      </c>
      <c r="H8" s="196">
        <v>77681.736000000004</v>
      </c>
      <c r="I8" s="196">
        <v>14.497</v>
      </c>
      <c r="J8" s="167">
        <f t="shared" si="1"/>
        <v>327405.50399999996</v>
      </c>
    </row>
    <row r="9" spans="1:10" x14ac:dyDescent="0.2">
      <c r="A9" s="186" t="s">
        <v>246</v>
      </c>
      <c r="B9" s="196">
        <v>335999.85610966966</v>
      </c>
      <c r="C9" s="196">
        <v>10684.83124852993</v>
      </c>
      <c r="D9" s="196">
        <v>1682.5351349284661</v>
      </c>
      <c r="E9" s="196">
        <v>3022.9631908834181</v>
      </c>
      <c r="F9" s="196">
        <v>26229.892656416672</v>
      </c>
      <c r="G9" s="196">
        <v>150215.23036993499</v>
      </c>
      <c r="H9" s="196">
        <v>88352.243121237087</v>
      </c>
      <c r="I9" s="196">
        <v>3776.5478265865027</v>
      </c>
      <c r="J9" s="167">
        <f t="shared" si="1"/>
        <v>619964.09965818678</v>
      </c>
    </row>
    <row r="10" spans="1:10" x14ac:dyDescent="0.2">
      <c r="A10" s="186" t="s">
        <v>250</v>
      </c>
      <c r="B10" s="196">
        <v>296480.36</v>
      </c>
      <c r="C10" s="196">
        <v>61047.431000000004</v>
      </c>
      <c r="D10" s="196">
        <v>4122.5740000000005</v>
      </c>
      <c r="E10" s="196">
        <v>5516.0240000000003</v>
      </c>
      <c r="F10" s="196">
        <v>16373.446</v>
      </c>
      <c r="G10" s="196">
        <v>194099.17899999997</v>
      </c>
      <c r="H10" s="196">
        <v>187224.25</v>
      </c>
      <c r="I10" s="196">
        <v>425.589</v>
      </c>
      <c r="J10" s="167">
        <f t="shared" si="1"/>
        <v>765288.853</v>
      </c>
    </row>
    <row r="11" spans="1:10" x14ac:dyDescent="0.2">
      <c r="A11" s="186" t="s">
        <v>251</v>
      </c>
      <c r="B11" s="196">
        <v>241809.899</v>
      </c>
      <c r="C11" s="196">
        <v>30355.966</v>
      </c>
      <c r="D11" s="196">
        <v>2365.1559999999999</v>
      </c>
      <c r="E11" s="196">
        <v>4609.567</v>
      </c>
      <c r="F11" s="196">
        <v>4790.2419999999993</v>
      </c>
      <c r="G11" s="196">
        <v>151541.93399999998</v>
      </c>
      <c r="H11" s="196">
        <v>109151.163</v>
      </c>
      <c r="I11" s="196">
        <v>0</v>
      </c>
      <c r="J11" s="167">
        <f t="shared" si="1"/>
        <v>544623.92699999991</v>
      </c>
    </row>
    <row r="12" spans="1:10" x14ac:dyDescent="0.2">
      <c r="A12" s="186" t="s">
        <v>252</v>
      </c>
      <c r="B12" s="196">
        <v>738266.19700000016</v>
      </c>
      <c r="C12" s="196">
        <v>265742.91499999998</v>
      </c>
      <c r="D12" s="196">
        <v>10710.557999999999</v>
      </c>
      <c r="E12" s="196">
        <v>10318.892</v>
      </c>
      <c r="F12" s="196">
        <v>10351.865</v>
      </c>
      <c r="G12" s="196">
        <v>273472.2</v>
      </c>
      <c r="H12" s="196">
        <v>308147.60600000003</v>
      </c>
      <c r="I12" s="196">
        <v>442.71600000000007</v>
      </c>
      <c r="J12" s="167">
        <f t="shared" si="1"/>
        <v>1617452.949</v>
      </c>
    </row>
    <row r="13" spans="1:10" x14ac:dyDescent="0.2">
      <c r="A13" s="186" t="s">
        <v>253</v>
      </c>
      <c r="B13" s="196">
        <v>366661.08628357359</v>
      </c>
      <c r="C13" s="196">
        <v>25279.075944742071</v>
      </c>
      <c r="D13" s="196">
        <v>2598.7663663765043</v>
      </c>
      <c r="E13" s="196">
        <v>9135.7670182725687</v>
      </c>
      <c r="F13" s="196">
        <v>16871.458025273671</v>
      </c>
      <c r="G13" s="196">
        <v>164050.23814252752</v>
      </c>
      <c r="H13" s="196">
        <v>151254.29212348143</v>
      </c>
      <c r="I13" s="196">
        <v>1685.5797441027719</v>
      </c>
      <c r="J13" s="167">
        <f t="shared" si="1"/>
        <v>737536.26364835014</v>
      </c>
    </row>
    <row r="14" spans="1:10" x14ac:dyDescent="0.2">
      <c r="A14" s="186" t="s">
        <v>254</v>
      </c>
      <c r="B14" s="196">
        <v>252223.35</v>
      </c>
      <c r="C14" s="196">
        <v>28957.21</v>
      </c>
      <c r="D14" s="196">
        <v>4449.3590000000004</v>
      </c>
      <c r="E14" s="196">
        <v>4492.8590000000004</v>
      </c>
      <c r="F14" s="196">
        <v>18709.54</v>
      </c>
      <c r="G14" s="196">
        <v>146832.38200000001</v>
      </c>
      <c r="H14" s="196">
        <v>106313.537</v>
      </c>
      <c r="I14" s="196">
        <v>1381.6750000000002</v>
      </c>
      <c r="J14" s="167">
        <f t="shared" si="1"/>
        <v>563359.91200000001</v>
      </c>
    </row>
    <row r="15" spans="1:10" x14ac:dyDescent="0.2">
      <c r="A15" s="186" t="s">
        <v>255</v>
      </c>
      <c r="B15" s="196">
        <v>259457.07300000003</v>
      </c>
      <c r="C15" s="196">
        <v>30522.022000000001</v>
      </c>
      <c r="D15" s="196">
        <v>5430.33</v>
      </c>
      <c r="E15" s="196">
        <v>5112.857</v>
      </c>
      <c r="F15" s="196">
        <v>17055.017</v>
      </c>
      <c r="G15" s="196">
        <v>180310.10399999999</v>
      </c>
      <c r="H15" s="196">
        <v>174301.84299999999</v>
      </c>
      <c r="I15" s="196">
        <v>0</v>
      </c>
      <c r="J15" s="167">
        <f t="shared" si="1"/>
        <v>672189.24600000004</v>
      </c>
    </row>
    <row r="16" spans="1:10" x14ac:dyDescent="0.2">
      <c r="A16" s="186" t="s">
        <v>256</v>
      </c>
      <c r="B16" s="196">
        <v>655063.94900000002</v>
      </c>
      <c r="C16" s="196">
        <v>99420.793000000005</v>
      </c>
      <c r="D16" s="196">
        <v>9116.875</v>
      </c>
      <c r="E16" s="196">
        <v>17726.578000000001</v>
      </c>
      <c r="F16" s="196">
        <v>34875.522999999994</v>
      </c>
      <c r="G16" s="196">
        <v>578246.14999999991</v>
      </c>
      <c r="H16" s="196">
        <v>413044.70900000003</v>
      </c>
      <c r="I16" s="196">
        <v>404.64000000000004</v>
      </c>
      <c r="J16" s="167">
        <f t="shared" si="1"/>
        <v>1807899.2169999999</v>
      </c>
    </row>
    <row r="17" spans="1:10" x14ac:dyDescent="0.2">
      <c r="A17" s="186" t="s">
        <v>257</v>
      </c>
      <c r="B17" s="196">
        <v>683033.34299999999</v>
      </c>
      <c r="C17" s="196">
        <v>86506.076000000001</v>
      </c>
      <c r="D17" s="196">
        <v>12566.847999999998</v>
      </c>
      <c r="E17" s="196">
        <v>9717.2520000000004</v>
      </c>
      <c r="F17" s="196">
        <v>10532.892</v>
      </c>
      <c r="G17" s="196">
        <v>214761.304</v>
      </c>
      <c r="H17" s="196">
        <v>263848.71100000001</v>
      </c>
      <c r="I17" s="196">
        <v>79603.358999999997</v>
      </c>
      <c r="J17" s="167">
        <f t="shared" si="1"/>
        <v>1360569.7849999999</v>
      </c>
    </row>
    <row r="18" spans="1:10" x14ac:dyDescent="0.2">
      <c r="A18" s="184" t="s">
        <v>258</v>
      </c>
      <c r="B18" s="195">
        <v>307922.81219249271</v>
      </c>
      <c r="C18" s="195">
        <v>150744.88665764101</v>
      </c>
      <c r="D18" s="195">
        <v>2986.0908088912361</v>
      </c>
      <c r="E18" s="195">
        <v>2889.3805644349068</v>
      </c>
      <c r="F18" s="195">
        <v>13022.366581427133</v>
      </c>
      <c r="G18" s="195">
        <v>176484.49971213512</v>
      </c>
      <c r="H18" s="195">
        <v>105401.31432904241</v>
      </c>
      <c r="I18" s="195">
        <v>4163.5454218517898</v>
      </c>
      <c r="J18" s="149">
        <f t="shared" si="1"/>
        <v>763614.89626791631</v>
      </c>
    </row>
    <row r="19" spans="1:10" x14ac:dyDescent="0.2">
      <c r="J19" s="14" t="s">
        <v>417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63" t="s">
        <v>324</v>
      </c>
      <c r="B1" s="66"/>
      <c r="N1" s="129" t="str">
        <f>Titulní!A35</f>
        <v>III. čtvrtletí 2021</v>
      </c>
    </row>
    <row r="2" spans="1:14" ht="6" customHeight="1" x14ac:dyDescent="0.2"/>
    <row r="3" spans="1:14" ht="12.75" customHeight="1" x14ac:dyDescent="0.2">
      <c r="A3" s="425"/>
      <c r="B3" s="421" t="s">
        <v>189</v>
      </c>
      <c r="C3" s="422"/>
      <c r="D3" s="423"/>
      <c r="E3" s="421" t="s">
        <v>191</v>
      </c>
      <c r="F3" s="422"/>
      <c r="G3" s="423"/>
      <c r="H3" s="421" t="s">
        <v>192</v>
      </c>
      <c r="I3" s="422"/>
      <c r="J3" s="423"/>
      <c r="K3" s="421" t="s">
        <v>193</v>
      </c>
      <c r="L3" s="422"/>
      <c r="M3" s="462"/>
      <c r="N3" s="419" t="s">
        <v>53</v>
      </c>
    </row>
    <row r="4" spans="1:14" x14ac:dyDescent="0.2">
      <c r="A4" s="42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20"/>
    </row>
    <row r="5" spans="1:14" ht="12.75" customHeight="1" x14ac:dyDescent="0.2">
      <c r="A5" s="412" t="s">
        <v>86</v>
      </c>
      <c r="B5" s="414">
        <f>SUM(B6:D6)</f>
        <v>15655751.727999998</v>
      </c>
      <c r="C5" s="415"/>
      <c r="D5" s="416"/>
      <c r="E5" s="414">
        <f>SUM(E6:G6)</f>
        <v>13344110.481000002</v>
      </c>
      <c r="F5" s="415"/>
      <c r="G5" s="416"/>
      <c r="H5" s="414">
        <f>SUM(H6:J6)</f>
        <v>12355741.001999998</v>
      </c>
      <c r="I5" s="415"/>
      <c r="J5" s="416"/>
      <c r="K5" s="414">
        <f>SUM(K6:M6)</f>
        <v>0</v>
      </c>
      <c r="L5" s="415"/>
      <c r="M5" s="415"/>
      <c r="N5" s="417">
        <f>SUM(B6:M6)</f>
        <v>41355603.211000003</v>
      </c>
    </row>
    <row r="6" spans="1:14" x14ac:dyDescent="0.2">
      <c r="A6" s="424"/>
      <c r="B6" s="337">
        <f t="shared" ref="B6:M6" si="0">SUM(B7:B10)</f>
        <v>5410153.6380000003</v>
      </c>
      <c r="C6" s="338">
        <f t="shared" si="0"/>
        <v>5039130.3069999982</v>
      </c>
      <c r="D6" s="339">
        <f t="shared" si="0"/>
        <v>5206467.7829999998</v>
      </c>
      <c r="E6" s="337">
        <f t="shared" si="0"/>
        <v>4649367.7880000016</v>
      </c>
      <c r="F6" s="338">
        <f t="shared" si="0"/>
        <v>4485854.807</v>
      </c>
      <c r="G6" s="339">
        <f t="shared" si="0"/>
        <v>4208887.8860000009</v>
      </c>
      <c r="H6" s="337">
        <f t="shared" si="0"/>
        <v>4081453.9119999995</v>
      </c>
      <c r="I6" s="338">
        <f t="shared" si="0"/>
        <v>4104852.1029999983</v>
      </c>
      <c r="J6" s="339">
        <f t="shared" si="0"/>
        <v>4169434.9870000011</v>
      </c>
      <c r="K6" s="337">
        <f t="shared" si="0"/>
        <v>0</v>
      </c>
      <c r="L6" s="338">
        <f t="shared" si="0"/>
        <v>0</v>
      </c>
      <c r="M6" s="338">
        <f t="shared" si="0"/>
        <v>0</v>
      </c>
      <c r="N6" s="418"/>
    </row>
    <row r="7" spans="1:14" x14ac:dyDescent="0.2">
      <c r="A7" s="144" t="s">
        <v>8</v>
      </c>
      <c r="B7" s="359">
        <v>634001.9530000001</v>
      </c>
      <c r="C7" s="360">
        <v>594434.83799999999</v>
      </c>
      <c r="D7" s="361">
        <v>680570.10000000009</v>
      </c>
      <c r="E7" s="359">
        <v>641933.91700000002</v>
      </c>
      <c r="F7" s="360">
        <v>689264.05799999996</v>
      </c>
      <c r="G7" s="361">
        <v>665306.04700000002</v>
      </c>
      <c r="H7" s="359">
        <v>644700.57700000005</v>
      </c>
      <c r="I7" s="360">
        <v>637657.84299999999</v>
      </c>
      <c r="J7" s="361">
        <v>632652.54099999997</v>
      </c>
      <c r="K7" s="359">
        <v>0</v>
      </c>
      <c r="L7" s="360">
        <v>0</v>
      </c>
      <c r="M7" s="360">
        <v>0</v>
      </c>
      <c r="N7" s="244">
        <f>SUM(B7:M7)</f>
        <v>5820521.8740000008</v>
      </c>
    </row>
    <row r="8" spans="1:14" x14ac:dyDescent="0.2">
      <c r="A8" s="144" t="s">
        <v>9</v>
      </c>
      <c r="B8" s="369">
        <v>2001087.9040000001</v>
      </c>
      <c r="C8" s="370">
        <v>1909965.9110000001</v>
      </c>
      <c r="D8" s="371">
        <v>2069814.747</v>
      </c>
      <c r="E8" s="369">
        <v>1890125.1810000001</v>
      </c>
      <c r="F8" s="370">
        <v>1934800.577</v>
      </c>
      <c r="G8" s="371">
        <v>1998037.0199999998</v>
      </c>
      <c r="H8" s="369">
        <v>1881919.719999999</v>
      </c>
      <c r="I8" s="370">
        <v>1876587.9110000003</v>
      </c>
      <c r="J8" s="371">
        <v>1923845.9779999999</v>
      </c>
      <c r="K8" s="369">
        <v>0</v>
      </c>
      <c r="L8" s="370">
        <v>0</v>
      </c>
      <c r="M8" s="372">
        <v>0</v>
      </c>
      <c r="N8" s="244">
        <f t="shared" ref="N8:N30" si="1">SUM(B8:M8)</f>
        <v>17486184.948999997</v>
      </c>
    </row>
    <row r="9" spans="1:14" x14ac:dyDescent="0.2">
      <c r="A9" s="144" t="s">
        <v>138</v>
      </c>
      <c r="B9" s="369">
        <v>814383.26825434098</v>
      </c>
      <c r="C9" s="370">
        <v>754965.48090679303</v>
      </c>
      <c r="D9" s="371">
        <v>727550.39318412996</v>
      </c>
      <c r="E9" s="369">
        <v>625884.123039898</v>
      </c>
      <c r="F9" s="370">
        <v>586920.82088647608</v>
      </c>
      <c r="G9" s="371">
        <v>518132.79676113703</v>
      </c>
      <c r="H9" s="369">
        <v>525536.09355175099</v>
      </c>
      <c r="I9" s="370">
        <v>542631.59902829595</v>
      </c>
      <c r="J9" s="371">
        <v>544131.36168927909</v>
      </c>
      <c r="K9" s="369">
        <v>0</v>
      </c>
      <c r="L9" s="370">
        <v>0</v>
      </c>
      <c r="M9" s="372">
        <v>0</v>
      </c>
      <c r="N9" s="244">
        <f t="shared" si="1"/>
        <v>5640135.9373021005</v>
      </c>
    </row>
    <row r="10" spans="1:14" x14ac:dyDescent="0.2">
      <c r="A10" s="144" t="s">
        <v>136</v>
      </c>
      <c r="B10" s="359">
        <v>1960680.5127456591</v>
      </c>
      <c r="C10" s="360">
        <v>1779764.0770932059</v>
      </c>
      <c r="D10" s="361">
        <v>1728532.5428158699</v>
      </c>
      <c r="E10" s="359">
        <v>1491424.5669601031</v>
      </c>
      <c r="F10" s="360">
        <v>1274869.3511135241</v>
      </c>
      <c r="G10" s="361">
        <v>1027412.0222388641</v>
      </c>
      <c r="H10" s="359">
        <v>1029297.521448249</v>
      </c>
      <c r="I10" s="360">
        <v>1047974.7499717021</v>
      </c>
      <c r="J10" s="361">
        <v>1068805.106310722</v>
      </c>
      <c r="K10" s="359">
        <v>0</v>
      </c>
      <c r="L10" s="360">
        <v>0</v>
      </c>
      <c r="M10" s="360">
        <v>0</v>
      </c>
      <c r="N10" s="244">
        <f t="shared" si="1"/>
        <v>12408760.450697899</v>
      </c>
    </row>
    <row r="11" spans="1:14" x14ac:dyDescent="0.2">
      <c r="A11" s="197" t="s">
        <v>406</v>
      </c>
      <c r="B11" s="376">
        <f>SUM(B12:B15)</f>
        <v>3559911.4510000004</v>
      </c>
      <c r="C11" s="377">
        <f t="shared" ref="C11:M11" si="2">SUM(C12:C15)</f>
        <v>3317573.9350000005</v>
      </c>
      <c r="D11" s="378">
        <f t="shared" si="2"/>
        <v>3418918.26</v>
      </c>
      <c r="E11" s="376">
        <f t="shared" si="2"/>
        <v>3061561.64</v>
      </c>
      <c r="F11" s="377">
        <f t="shared" si="2"/>
        <v>2935432.602</v>
      </c>
      <c r="G11" s="378">
        <f t="shared" si="2"/>
        <v>2713160.108</v>
      </c>
      <c r="H11" s="376">
        <f t="shared" si="2"/>
        <v>2630631.1320000002</v>
      </c>
      <c r="I11" s="377">
        <f t="shared" si="2"/>
        <v>2630685.1809999999</v>
      </c>
      <c r="J11" s="378">
        <f t="shared" si="2"/>
        <v>2683199.105</v>
      </c>
      <c r="K11" s="379">
        <f t="shared" si="2"/>
        <v>0</v>
      </c>
      <c r="L11" s="379">
        <f t="shared" si="2"/>
        <v>0</v>
      </c>
      <c r="M11" s="379">
        <f t="shared" si="2"/>
        <v>0</v>
      </c>
      <c r="N11" s="141">
        <f t="shared" si="1"/>
        <v>26951073.414000001</v>
      </c>
    </row>
    <row r="12" spans="1:14" ht="13.5" customHeight="1" x14ac:dyDescent="0.2">
      <c r="A12" s="144" t="s">
        <v>8</v>
      </c>
      <c r="B12" s="373">
        <v>523852.82400000002</v>
      </c>
      <c r="C12" s="374">
        <v>488112.46</v>
      </c>
      <c r="D12" s="375">
        <v>552153.57200000004</v>
      </c>
      <c r="E12" s="373">
        <v>517438.87800000003</v>
      </c>
      <c r="F12" s="374">
        <v>549885.06000000006</v>
      </c>
      <c r="G12" s="375">
        <v>527045.09100000001</v>
      </c>
      <c r="H12" s="373">
        <v>521401.55300000001</v>
      </c>
      <c r="I12" s="374">
        <v>499804.98300000001</v>
      </c>
      <c r="J12" s="375">
        <v>492937.946</v>
      </c>
      <c r="K12" s="373">
        <v>0</v>
      </c>
      <c r="L12" s="374">
        <v>0</v>
      </c>
      <c r="M12" s="374">
        <v>0</v>
      </c>
      <c r="N12" s="227">
        <f t="shared" si="1"/>
        <v>4672632.3670000006</v>
      </c>
    </row>
    <row r="13" spans="1:14" x14ac:dyDescent="0.2">
      <c r="A13" s="144" t="s">
        <v>9</v>
      </c>
      <c r="B13" s="369">
        <v>1239882.57</v>
      </c>
      <c r="C13" s="370">
        <v>1184790.3840000001</v>
      </c>
      <c r="D13" s="371">
        <v>1292992.6229999999</v>
      </c>
      <c r="E13" s="369">
        <v>1178823.976</v>
      </c>
      <c r="F13" s="370">
        <v>1198989.196</v>
      </c>
      <c r="G13" s="371">
        <v>1225134.7379999999</v>
      </c>
      <c r="H13" s="369">
        <v>1139019.5490000001</v>
      </c>
      <c r="I13" s="370">
        <v>1134006.013</v>
      </c>
      <c r="J13" s="371">
        <v>1177986.659</v>
      </c>
      <c r="K13" s="369">
        <v>0</v>
      </c>
      <c r="L13" s="370">
        <v>0</v>
      </c>
      <c r="M13" s="372">
        <v>0</v>
      </c>
      <c r="N13" s="244">
        <f t="shared" si="1"/>
        <v>10771625.708000001</v>
      </c>
    </row>
    <row r="14" spans="1:14" x14ac:dyDescent="0.2">
      <c r="A14" s="144" t="s">
        <v>138</v>
      </c>
      <c r="B14" s="369">
        <v>495786.58399999997</v>
      </c>
      <c r="C14" s="370">
        <v>455750.11200000002</v>
      </c>
      <c r="D14" s="371">
        <v>443589.51400000002</v>
      </c>
      <c r="E14" s="369">
        <v>383771.54300000001</v>
      </c>
      <c r="F14" s="370">
        <v>352991.19</v>
      </c>
      <c r="G14" s="371">
        <v>318267.88400000002</v>
      </c>
      <c r="H14" s="369">
        <v>311404.02899999998</v>
      </c>
      <c r="I14" s="370">
        <v>322347.859</v>
      </c>
      <c r="J14" s="371">
        <v>327570.48200000002</v>
      </c>
      <c r="K14" s="369">
        <v>0</v>
      </c>
      <c r="L14" s="370">
        <v>0</v>
      </c>
      <c r="M14" s="372">
        <v>0</v>
      </c>
      <c r="N14" s="244">
        <f t="shared" si="1"/>
        <v>3411479.1970000002</v>
      </c>
    </row>
    <row r="15" spans="1:14" x14ac:dyDescent="0.2">
      <c r="A15" s="144" t="s">
        <v>136</v>
      </c>
      <c r="B15" s="359">
        <v>1300389.473</v>
      </c>
      <c r="C15" s="360">
        <v>1188920.9790000001</v>
      </c>
      <c r="D15" s="361">
        <v>1130182.551</v>
      </c>
      <c r="E15" s="359">
        <v>981527.24300000002</v>
      </c>
      <c r="F15" s="360">
        <v>833567.15599999996</v>
      </c>
      <c r="G15" s="361">
        <v>642712.39500000002</v>
      </c>
      <c r="H15" s="359">
        <v>658806.00100000005</v>
      </c>
      <c r="I15" s="360">
        <v>674526.326</v>
      </c>
      <c r="J15" s="361">
        <v>684704.01800000004</v>
      </c>
      <c r="K15" s="359">
        <v>0</v>
      </c>
      <c r="L15" s="360">
        <v>0</v>
      </c>
      <c r="M15" s="360">
        <v>0</v>
      </c>
      <c r="N15" s="244">
        <f t="shared" si="1"/>
        <v>8095336.1420000009</v>
      </c>
    </row>
    <row r="16" spans="1:14" x14ac:dyDescent="0.2">
      <c r="A16" s="197" t="s">
        <v>410</v>
      </c>
      <c r="B16" s="376">
        <f>SUM(B17:B20)</f>
        <v>1311788.919</v>
      </c>
      <c r="C16" s="377">
        <f t="shared" ref="C16:M16" si="3">SUM(C17:C20)</f>
        <v>1221404.2839999991</v>
      </c>
      <c r="D16" s="378">
        <f t="shared" si="3"/>
        <v>1272219.4080000001</v>
      </c>
      <c r="E16" s="376">
        <f t="shared" si="3"/>
        <v>1125833.0380000011</v>
      </c>
      <c r="F16" s="377">
        <f t="shared" si="3"/>
        <v>1097689.2450000001</v>
      </c>
      <c r="G16" s="378">
        <f t="shared" si="3"/>
        <v>1044914.8560000008</v>
      </c>
      <c r="H16" s="376">
        <f t="shared" si="3"/>
        <v>1009342.978999999</v>
      </c>
      <c r="I16" s="377">
        <f t="shared" si="3"/>
        <v>1034502.0749999981</v>
      </c>
      <c r="J16" s="378">
        <f t="shared" si="3"/>
        <v>1040545.604000001</v>
      </c>
      <c r="K16" s="379">
        <f t="shared" si="3"/>
        <v>0</v>
      </c>
      <c r="L16" s="379">
        <f t="shared" si="3"/>
        <v>0</v>
      </c>
      <c r="M16" s="379">
        <f t="shared" si="3"/>
        <v>0</v>
      </c>
      <c r="N16" s="141">
        <f t="shared" si="1"/>
        <v>10158240.407999998</v>
      </c>
    </row>
    <row r="17" spans="1:14" x14ac:dyDescent="0.2">
      <c r="A17" s="144" t="s">
        <v>8</v>
      </c>
      <c r="B17" s="359">
        <v>105208.329</v>
      </c>
      <c r="C17" s="360">
        <v>99962.464999999997</v>
      </c>
      <c r="D17" s="361">
        <v>118497.3</v>
      </c>
      <c r="E17" s="359">
        <v>115142.186</v>
      </c>
      <c r="F17" s="360">
        <v>128509.58</v>
      </c>
      <c r="G17" s="361">
        <v>128450.27099999999</v>
      </c>
      <c r="H17" s="359">
        <v>112889.236</v>
      </c>
      <c r="I17" s="360">
        <v>127573.09699999999</v>
      </c>
      <c r="J17" s="361">
        <v>129545.30499999999</v>
      </c>
      <c r="K17" s="359">
        <v>0</v>
      </c>
      <c r="L17" s="360">
        <v>0</v>
      </c>
      <c r="M17" s="360">
        <v>0</v>
      </c>
      <c r="N17" s="244">
        <f t="shared" si="1"/>
        <v>1065777.7689999999</v>
      </c>
    </row>
    <row r="18" spans="1:14" x14ac:dyDescent="0.2">
      <c r="A18" s="144" t="s">
        <v>9</v>
      </c>
      <c r="B18" s="369">
        <v>505767.41200000001</v>
      </c>
      <c r="C18" s="370">
        <v>487848.663</v>
      </c>
      <c r="D18" s="371">
        <v>527693.89199999999</v>
      </c>
      <c r="E18" s="369">
        <v>481184.712</v>
      </c>
      <c r="F18" s="370">
        <v>497341.42800000001</v>
      </c>
      <c r="G18" s="371">
        <v>513045.07799999998</v>
      </c>
      <c r="H18" s="369">
        <v>484447.02999999898</v>
      </c>
      <c r="I18" s="370">
        <v>488233.16100000002</v>
      </c>
      <c r="J18" s="371">
        <v>494930.19300000003</v>
      </c>
      <c r="K18" s="369">
        <v>0</v>
      </c>
      <c r="L18" s="370">
        <v>0</v>
      </c>
      <c r="M18" s="372">
        <v>0</v>
      </c>
      <c r="N18" s="244">
        <f t="shared" si="1"/>
        <v>4480491.5689999983</v>
      </c>
    </row>
    <row r="19" spans="1:14" x14ac:dyDescent="0.2">
      <c r="A19" s="144" t="s">
        <v>138</v>
      </c>
      <c r="B19" s="369">
        <v>196207.323254341</v>
      </c>
      <c r="C19" s="370">
        <v>191831.494906793</v>
      </c>
      <c r="D19" s="371">
        <v>168575.75918412997</v>
      </c>
      <c r="E19" s="369">
        <v>153734.82203989799</v>
      </c>
      <c r="F19" s="370">
        <v>154555.605886476</v>
      </c>
      <c r="G19" s="371">
        <v>127197.429761137</v>
      </c>
      <c r="H19" s="369">
        <v>142468.549551751</v>
      </c>
      <c r="I19" s="370">
        <v>145619.99202829599</v>
      </c>
      <c r="J19" s="371">
        <v>137891.839689279</v>
      </c>
      <c r="K19" s="369">
        <v>0</v>
      </c>
      <c r="L19" s="370">
        <v>0</v>
      </c>
      <c r="M19" s="372">
        <v>0</v>
      </c>
      <c r="N19" s="244">
        <f t="shared" si="1"/>
        <v>1418082.8163021011</v>
      </c>
    </row>
    <row r="20" spans="1:14" x14ac:dyDescent="0.2">
      <c r="A20" s="144" t="s">
        <v>136</v>
      </c>
      <c r="B20" s="359">
        <v>504605.85474565899</v>
      </c>
      <c r="C20" s="360">
        <v>441761.66109320603</v>
      </c>
      <c r="D20" s="361">
        <v>457452.45681587001</v>
      </c>
      <c r="E20" s="359">
        <v>375771.31796010298</v>
      </c>
      <c r="F20" s="360">
        <v>317282.63111352397</v>
      </c>
      <c r="G20" s="361">
        <v>276222.07723886397</v>
      </c>
      <c r="H20" s="359">
        <v>269538.16344824899</v>
      </c>
      <c r="I20" s="360">
        <v>273075.82497170201</v>
      </c>
      <c r="J20" s="361">
        <v>278178.26631072199</v>
      </c>
      <c r="K20" s="359">
        <v>0</v>
      </c>
      <c r="L20" s="360">
        <v>0</v>
      </c>
      <c r="M20" s="360">
        <v>0</v>
      </c>
      <c r="N20" s="244">
        <f t="shared" si="1"/>
        <v>3193888.2536978987</v>
      </c>
    </row>
    <row r="21" spans="1:14" x14ac:dyDescent="0.2">
      <c r="A21" s="197" t="s">
        <v>56</v>
      </c>
      <c r="B21" s="376">
        <f>SUM(B22:B25)</f>
        <v>534334.18299999996</v>
      </c>
      <c r="C21" s="377">
        <f t="shared" ref="C21:M21" si="4">SUM(C22:C25)</f>
        <v>495800.25800000003</v>
      </c>
      <c r="D21" s="378">
        <f t="shared" si="4"/>
        <v>510792.56599999999</v>
      </c>
      <c r="E21" s="376">
        <f t="shared" si="4"/>
        <v>457998.97500000003</v>
      </c>
      <c r="F21" s="377">
        <f t="shared" si="4"/>
        <v>447681.10400000005</v>
      </c>
      <c r="G21" s="378">
        <f t="shared" si="4"/>
        <v>445899.299</v>
      </c>
      <c r="H21" s="376">
        <f t="shared" si="4"/>
        <v>437799.58300000004</v>
      </c>
      <c r="I21" s="377">
        <f t="shared" si="4"/>
        <v>435547.82300000003</v>
      </c>
      <c r="J21" s="378">
        <f t="shared" si="4"/>
        <v>441080.34899999999</v>
      </c>
      <c r="K21" s="379">
        <f t="shared" si="4"/>
        <v>0</v>
      </c>
      <c r="L21" s="379">
        <f t="shared" si="4"/>
        <v>0</v>
      </c>
      <c r="M21" s="379">
        <f t="shared" si="4"/>
        <v>0</v>
      </c>
      <c r="N21" s="141">
        <f t="shared" si="1"/>
        <v>4206934.1400000006</v>
      </c>
    </row>
    <row r="22" spans="1:14" x14ac:dyDescent="0.2">
      <c r="A22" s="144" t="s">
        <v>8</v>
      </c>
      <c r="B22" s="359">
        <v>4940.8</v>
      </c>
      <c r="C22" s="360">
        <v>6359.9129999999996</v>
      </c>
      <c r="D22" s="361">
        <v>9919.2279999999992</v>
      </c>
      <c r="E22" s="359">
        <v>9352.8529999999992</v>
      </c>
      <c r="F22" s="360">
        <v>10869.418</v>
      </c>
      <c r="G22" s="361">
        <v>9810.6849999999995</v>
      </c>
      <c r="H22" s="359">
        <v>10409.788</v>
      </c>
      <c r="I22" s="360">
        <v>10279.763000000001</v>
      </c>
      <c r="J22" s="361">
        <v>10169.290000000001</v>
      </c>
      <c r="K22" s="359">
        <v>0</v>
      </c>
      <c r="L22" s="360">
        <v>0</v>
      </c>
      <c r="M22" s="360">
        <v>0</v>
      </c>
      <c r="N22" s="244">
        <f t="shared" si="1"/>
        <v>82111.738000000012</v>
      </c>
    </row>
    <row r="23" spans="1:14" x14ac:dyDescent="0.2">
      <c r="A23" s="144" t="s">
        <v>9</v>
      </c>
      <c r="B23" s="369">
        <v>251408.198</v>
      </c>
      <c r="C23" s="370">
        <v>233058.908</v>
      </c>
      <c r="D23" s="371">
        <v>244675.80300000001</v>
      </c>
      <c r="E23" s="369">
        <v>226220.11600000001</v>
      </c>
      <c r="F23" s="370">
        <v>233492.122</v>
      </c>
      <c r="G23" s="371">
        <v>255011.06400000001</v>
      </c>
      <c r="H23" s="369">
        <v>254836.43799999999</v>
      </c>
      <c r="I23" s="370">
        <v>250295.46100000001</v>
      </c>
      <c r="J23" s="371">
        <v>246388.23699999999</v>
      </c>
      <c r="K23" s="369">
        <v>0</v>
      </c>
      <c r="L23" s="370">
        <v>0</v>
      </c>
      <c r="M23" s="372">
        <v>0</v>
      </c>
      <c r="N23" s="244">
        <f t="shared" si="1"/>
        <v>2195386.3470000005</v>
      </c>
    </row>
    <row r="24" spans="1:14" x14ac:dyDescent="0.2">
      <c r="A24" s="144" t="s">
        <v>138</v>
      </c>
      <c r="B24" s="369">
        <v>122300</v>
      </c>
      <c r="C24" s="370">
        <v>107300</v>
      </c>
      <c r="D24" s="371">
        <v>115300</v>
      </c>
      <c r="E24" s="369">
        <v>88300</v>
      </c>
      <c r="F24" s="370">
        <v>79300</v>
      </c>
      <c r="G24" s="371">
        <v>72600</v>
      </c>
      <c r="H24" s="369">
        <v>71600</v>
      </c>
      <c r="I24" s="370">
        <v>74600</v>
      </c>
      <c r="J24" s="371">
        <v>78600</v>
      </c>
      <c r="K24" s="369">
        <v>0</v>
      </c>
      <c r="L24" s="370">
        <v>0</v>
      </c>
      <c r="M24" s="372">
        <v>0</v>
      </c>
      <c r="N24" s="244">
        <f t="shared" si="1"/>
        <v>809900</v>
      </c>
    </row>
    <row r="25" spans="1:14" x14ac:dyDescent="0.2">
      <c r="A25" s="144" t="s">
        <v>136</v>
      </c>
      <c r="B25" s="359">
        <v>155685.185</v>
      </c>
      <c r="C25" s="360">
        <v>149081.43700000001</v>
      </c>
      <c r="D25" s="361">
        <v>140897.535</v>
      </c>
      <c r="E25" s="359">
        <v>134126.00599999999</v>
      </c>
      <c r="F25" s="360">
        <v>124019.564</v>
      </c>
      <c r="G25" s="361">
        <v>108477.55</v>
      </c>
      <c r="H25" s="359">
        <v>100953.357</v>
      </c>
      <c r="I25" s="360">
        <v>100372.599</v>
      </c>
      <c r="J25" s="361">
        <v>105922.822</v>
      </c>
      <c r="K25" s="359">
        <v>0</v>
      </c>
      <c r="L25" s="360">
        <v>0</v>
      </c>
      <c r="M25" s="360">
        <v>0</v>
      </c>
      <c r="N25" s="244">
        <f t="shared" si="1"/>
        <v>1119536.0549999999</v>
      </c>
    </row>
    <row r="26" spans="1:14" x14ac:dyDescent="0.2">
      <c r="A26" s="197" t="s">
        <v>268</v>
      </c>
      <c r="B26" s="376">
        <f>SUM(B27:B30)</f>
        <v>4119.085</v>
      </c>
      <c r="C26" s="377">
        <f t="shared" ref="C26:M26" si="5">SUM(C27:C30)</f>
        <v>4351.83</v>
      </c>
      <c r="D26" s="378">
        <f t="shared" si="5"/>
        <v>4537.549</v>
      </c>
      <c r="E26" s="376">
        <f t="shared" si="5"/>
        <v>3974.1349999999998</v>
      </c>
      <c r="F26" s="377">
        <f t="shared" si="5"/>
        <v>5051.8559999999998</v>
      </c>
      <c r="G26" s="378">
        <f t="shared" si="5"/>
        <v>4913.6230000000005</v>
      </c>
      <c r="H26" s="376">
        <f t="shared" si="5"/>
        <v>3680.2179999999998</v>
      </c>
      <c r="I26" s="377">
        <f t="shared" si="5"/>
        <v>4117.0239999999994</v>
      </c>
      <c r="J26" s="378">
        <f t="shared" si="5"/>
        <v>4609.9290000000001</v>
      </c>
      <c r="K26" s="379">
        <f t="shared" si="5"/>
        <v>0</v>
      </c>
      <c r="L26" s="379">
        <f t="shared" si="5"/>
        <v>0</v>
      </c>
      <c r="M26" s="379">
        <f t="shared" si="5"/>
        <v>0</v>
      </c>
      <c r="N26" s="141">
        <f t="shared" si="1"/>
        <v>39355.248999999996</v>
      </c>
    </row>
    <row r="27" spans="1:14" x14ac:dyDescent="0.2">
      <c r="A27" s="144" t="s">
        <v>8</v>
      </c>
      <c r="B27" s="359">
        <v>0</v>
      </c>
      <c r="C27" s="360">
        <v>0</v>
      </c>
      <c r="D27" s="361">
        <v>0</v>
      </c>
      <c r="E27" s="359">
        <v>0</v>
      </c>
      <c r="F27" s="360">
        <v>0</v>
      </c>
      <c r="G27" s="361">
        <v>0</v>
      </c>
      <c r="H27" s="359">
        <v>0</v>
      </c>
      <c r="I27" s="360">
        <v>0</v>
      </c>
      <c r="J27" s="361">
        <v>0</v>
      </c>
      <c r="K27" s="359">
        <v>0</v>
      </c>
      <c r="L27" s="360">
        <v>0</v>
      </c>
      <c r="M27" s="360">
        <v>0</v>
      </c>
      <c r="N27" s="244">
        <f t="shared" si="1"/>
        <v>0</v>
      </c>
    </row>
    <row r="28" spans="1:14" x14ac:dyDescent="0.2">
      <c r="A28" s="144" t="s">
        <v>9</v>
      </c>
      <c r="B28" s="369">
        <v>4029.7240000000002</v>
      </c>
      <c r="C28" s="370">
        <v>4267.9560000000001</v>
      </c>
      <c r="D28" s="371">
        <v>4452.4290000000001</v>
      </c>
      <c r="E28" s="369">
        <v>3896.377</v>
      </c>
      <c r="F28" s="370">
        <v>4977.8310000000001</v>
      </c>
      <c r="G28" s="371">
        <v>4846.1400000000003</v>
      </c>
      <c r="H28" s="369">
        <v>3616.703</v>
      </c>
      <c r="I28" s="370">
        <v>4053.2759999999998</v>
      </c>
      <c r="J28" s="371">
        <v>4540.8890000000001</v>
      </c>
      <c r="K28" s="369">
        <v>0</v>
      </c>
      <c r="L28" s="370">
        <v>0</v>
      </c>
      <c r="M28" s="372">
        <v>0</v>
      </c>
      <c r="N28" s="244">
        <f t="shared" si="1"/>
        <v>38681.325000000004</v>
      </c>
    </row>
    <row r="29" spans="1:14" x14ac:dyDescent="0.2">
      <c r="A29" s="144" t="s">
        <v>138</v>
      </c>
      <c r="B29" s="369">
        <v>89.361000000000004</v>
      </c>
      <c r="C29" s="370">
        <v>83.873999999999995</v>
      </c>
      <c r="D29" s="371">
        <v>85.12</v>
      </c>
      <c r="E29" s="369">
        <v>77.757999999999996</v>
      </c>
      <c r="F29" s="370">
        <v>74.025000000000006</v>
      </c>
      <c r="G29" s="371">
        <v>67.483000000000004</v>
      </c>
      <c r="H29" s="369">
        <v>63.515000000000001</v>
      </c>
      <c r="I29" s="370">
        <v>63.747999999999998</v>
      </c>
      <c r="J29" s="371">
        <v>69.040000000000006</v>
      </c>
      <c r="K29" s="369">
        <v>0</v>
      </c>
      <c r="L29" s="370">
        <v>0</v>
      </c>
      <c r="M29" s="372">
        <v>0</v>
      </c>
      <c r="N29" s="244">
        <f t="shared" si="1"/>
        <v>673.92400000000009</v>
      </c>
    </row>
    <row r="30" spans="1:14" x14ac:dyDescent="0.2">
      <c r="A30" s="144" t="s">
        <v>136</v>
      </c>
      <c r="B30" s="359">
        <v>0</v>
      </c>
      <c r="C30" s="360">
        <v>0</v>
      </c>
      <c r="D30" s="361">
        <v>0</v>
      </c>
      <c r="E30" s="359">
        <v>0</v>
      </c>
      <c r="F30" s="360">
        <v>0</v>
      </c>
      <c r="G30" s="361">
        <v>0</v>
      </c>
      <c r="H30" s="359">
        <v>0</v>
      </c>
      <c r="I30" s="360">
        <v>0</v>
      </c>
      <c r="J30" s="361">
        <v>0</v>
      </c>
      <c r="K30" s="359">
        <v>0</v>
      </c>
      <c r="L30" s="360">
        <v>0</v>
      </c>
      <c r="M30" s="360">
        <v>0</v>
      </c>
      <c r="N30" s="244">
        <f t="shared" si="1"/>
        <v>0</v>
      </c>
    </row>
    <row r="31" spans="1:14" x14ac:dyDescent="0.2">
      <c r="A31" s="20"/>
      <c r="B31" s="19"/>
      <c r="N31" s="14" t="s">
        <v>416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9" type="noConversion"/>
  <conditionalFormatting sqref="B5:D30">
    <cfRule type="expression" dxfId="25" priority="4">
      <formula>SEARCH($B$3,$N$1)</formula>
    </cfRule>
  </conditionalFormatting>
  <conditionalFormatting sqref="B5:G30">
    <cfRule type="expression" dxfId="24" priority="3">
      <formula>SEARCH($E$3,$N$1)</formula>
    </cfRule>
  </conditionalFormatting>
  <conditionalFormatting sqref="B5:J30">
    <cfRule type="expression" dxfId="23" priority="2">
      <formula>SEARCH($H$3,$N$1)</formula>
    </cfRule>
  </conditionalFormatting>
  <conditionalFormatting sqref="B5:M30">
    <cfRule type="expression" dxfId="2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63" t="s">
        <v>325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III. čtvrtletí 2021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25"/>
      <c r="B3" s="421" t="s">
        <v>189</v>
      </c>
      <c r="C3" s="422"/>
      <c r="D3" s="423"/>
      <c r="E3" s="421" t="s">
        <v>191</v>
      </c>
      <c r="F3" s="422"/>
      <c r="G3" s="423"/>
      <c r="H3" s="421" t="s">
        <v>192</v>
      </c>
      <c r="I3" s="422"/>
      <c r="J3" s="423"/>
      <c r="K3" s="421" t="s">
        <v>193</v>
      </c>
      <c r="L3" s="422"/>
      <c r="M3" s="462"/>
      <c r="N3" s="419" t="s">
        <v>53</v>
      </c>
    </row>
    <row r="4" spans="1:20" x14ac:dyDescent="0.2">
      <c r="A4" s="42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20" t="s">
        <v>53</v>
      </c>
    </row>
    <row r="5" spans="1:20" ht="12.75" customHeight="1" x14ac:dyDescent="0.2">
      <c r="A5" s="412" t="s">
        <v>100</v>
      </c>
      <c r="B5" s="414">
        <f>SUM(B6:D6)</f>
        <v>18063.239000000001</v>
      </c>
      <c r="C5" s="415"/>
      <c r="D5" s="416"/>
      <c r="E5" s="414">
        <f>SUM(E6:G6)</f>
        <v>14914.965</v>
      </c>
      <c r="F5" s="415"/>
      <c r="G5" s="416"/>
      <c r="H5" s="414">
        <f>SUM(H6:J6)</f>
        <v>16259.448</v>
      </c>
      <c r="I5" s="415"/>
      <c r="J5" s="416"/>
      <c r="K5" s="414">
        <f>SUM(K6:M6)</f>
        <v>0</v>
      </c>
      <c r="L5" s="415"/>
      <c r="M5" s="415"/>
      <c r="N5" s="417">
        <f>SUM(N7:N9)</f>
        <v>49237.652000000002</v>
      </c>
    </row>
    <row r="6" spans="1:20" x14ac:dyDescent="0.2">
      <c r="A6" s="424"/>
      <c r="B6" s="337">
        <f>SUM(B7:B9)</f>
        <v>6578.3460000000005</v>
      </c>
      <c r="C6" s="338">
        <f t="shared" ref="C6:M6" si="0">SUM(C7:C9)</f>
        <v>5515.933</v>
      </c>
      <c r="D6" s="339">
        <f t="shared" si="0"/>
        <v>5968.96</v>
      </c>
      <c r="E6" s="337">
        <f t="shared" si="0"/>
        <v>5474.2039999999997</v>
      </c>
      <c r="F6" s="338">
        <f t="shared" si="0"/>
        <v>4733.49</v>
      </c>
      <c r="G6" s="339">
        <f t="shared" si="0"/>
        <v>4707.2709999999997</v>
      </c>
      <c r="H6" s="337">
        <f t="shared" si="0"/>
        <v>5000.6930000000002</v>
      </c>
      <c r="I6" s="338">
        <f t="shared" si="0"/>
        <v>5285.0540000000001</v>
      </c>
      <c r="J6" s="339">
        <f t="shared" si="0"/>
        <v>5973.7010000000009</v>
      </c>
      <c r="K6" s="337">
        <f t="shared" si="0"/>
        <v>0</v>
      </c>
      <c r="L6" s="338">
        <f t="shared" si="0"/>
        <v>0</v>
      </c>
      <c r="M6" s="338">
        <f t="shared" si="0"/>
        <v>0</v>
      </c>
      <c r="N6" s="418"/>
    </row>
    <row r="7" spans="1:20" x14ac:dyDescent="0.2">
      <c r="A7" s="166" t="s">
        <v>25</v>
      </c>
      <c r="B7" s="380">
        <v>5387.0680000000002</v>
      </c>
      <c r="C7" s="381">
        <v>4630.6210000000001</v>
      </c>
      <c r="D7" s="382">
        <v>4800.442</v>
      </c>
      <c r="E7" s="380">
        <v>4007.98</v>
      </c>
      <c r="F7" s="381">
        <v>3576.366</v>
      </c>
      <c r="G7" s="382">
        <v>3831.627</v>
      </c>
      <c r="H7" s="380">
        <v>3848.7750000000001</v>
      </c>
      <c r="I7" s="381">
        <v>4077.777</v>
      </c>
      <c r="J7" s="382">
        <v>4483.4080000000004</v>
      </c>
      <c r="K7" s="380">
        <v>0</v>
      </c>
      <c r="L7" s="381">
        <v>0</v>
      </c>
      <c r="M7" s="382">
        <v>0</v>
      </c>
      <c r="N7" s="244">
        <f>SUM(B7:M7)</f>
        <v>38644.064000000006</v>
      </c>
    </row>
    <row r="8" spans="1:20" x14ac:dyDescent="0.2">
      <c r="A8" s="166" t="s">
        <v>37</v>
      </c>
      <c r="B8" s="403">
        <v>32.185000000000002</v>
      </c>
      <c r="C8" s="370">
        <v>24.317</v>
      </c>
      <c r="D8" s="371">
        <v>8.3089999999999993</v>
      </c>
      <c r="E8" s="369">
        <v>15.989000000000001</v>
      </c>
      <c r="F8" s="370">
        <v>6.665</v>
      </c>
      <c r="G8" s="371">
        <v>26.613</v>
      </c>
      <c r="H8" s="369">
        <v>69.274000000000001</v>
      </c>
      <c r="I8" s="370">
        <v>26.238</v>
      </c>
      <c r="J8" s="371">
        <v>79.27</v>
      </c>
      <c r="K8" s="369">
        <v>0</v>
      </c>
      <c r="L8" s="370">
        <v>0</v>
      </c>
      <c r="M8" s="371">
        <v>0</v>
      </c>
      <c r="N8" s="244">
        <f>SUM(B8:M8)</f>
        <v>288.86</v>
      </c>
    </row>
    <row r="9" spans="1:20" x14ac:dyDescent="0.2">
      <c r="A9" s="166" t="s">
        <v>40</v>
      </c>
      <c r="B9" s="380">
        <v>1159.0930000000001</v>
      </c>
      <c r="C9" s="360">
        <v>860.995</v>
      </c>
      <c r="D9" s="361">
        <v>1160.2090000000001</v>
      </c>
      <c r="E9" s="359">
        <v>1450.2349999999999</v>
      </c>
      <c r="F9" s="360">
        <v>1150.4590000000001</v>
      </c>
      <c r="G9" s="361">
        <v>849.03099999999995</v>
      </c>
      <c r="H9" s="359">
        <v>1082.644</v>
      </c>
      <c r="I9" s="360">
        <v>1181.039</v>
      </c>
      <c r="J9" s="361">
        <v>1411.0229999999999</v>
      </c>
      <c r="K9" s="359">
        <v>0</v>
      </c>
      <c r="L9" s="360">
        <v>0</v>
      </c>
      <c r="M9" s="361">
        <v>0</v>
      </c>
      <c r="N9" s="244">
        <f>SUM(B9:M9)</f>
        <v>10304.727999999999</v>
      </c>
    </row>
    <row r="10" spans="1:20" ht="12.75" customHeight="1" x14ac:dyDescent="0.2">
      <c r="A10" s="412" t="s">
        <v>101</v>
      </c>
      <c r="B10" s="414">
        <f>SUM(B11:D11)</f>
        <v>-18063.240999999998</v>
      </c>
      <c r="C10" s="415"/>
      <c r="D10" s="416"/>
      <c r="E10" s="414">
        <f>SUM(E11:G11)</f>
        <v>-14914.966</v>
      </c>
      <c r="F10" s="415"/>
      <c r="G10" s="416"/>
      <c r="H10" s="414">
        <f>SUM(H11:J11)</f>
        <v>-16259.448</v>
      </c>
      <c r="I10" s="415"/>
      <c r="J10" s="416"/>
      <c r="K10" s="414">
        <f>SUM(K11:M11)</f>
        <v>0</v>
      </c>
      <c r="L10" s="415"/>
      <c r="M10" s="415"/>
      <c r="N10" s="417">
        <f>SUM(N12:N17)</f>
        <v>-49237.655000000006</v>
      </c>
    </row>
    <row r="11" spans="1:20" x14ac:dyDescent="0.2">
      <c r="A11" s="424"/>
      <c r="B11" s="337">
        <f>SUM(B12:B17)</f>
        <v>-6578.3469999999998</v>
      </c>
      <c r="C11" s="338">
        <f t="shared" ref="C11:M11" si="1">SUM(C12:C17)</f>
        <v>-5515.933</v>
      </c>
      <c r="D11" s="339">
        <f t="shared" si="1"/>
        <v>-5968.9610000000002</v>
      </c>
      <c r="E11" s="337">
        <f t="shared" si="1"/>
        <v>-5474.2039999999997</v>
      </c>
      <c r="F11" s="338">
        <f t="shared" si="1"/>
        <v>-4733.4910000000009</v>
      </c>
      <c r="G11" s="339">
        <f t="shared" si="1"/>
        <v>-4707.2710000000006</v>
      </c>
      <c r="H11" s="337">
        <f t="shared" si="1"/>
        <v>-5000.6939999999995</v>
      </c>
      <c r="I11" s="338">
        <f t="shared" si="1"/>
        <v>-5285.0529999999999</v>
      </c>
      <c r="J11" s="339">
        <f t="shared" si="1"/>
        <v>-5973.701</v>
      </c>
      <c r="K11" s="337">
        <f t="shared" si="1"/>
        <v>0</v>
      </c>
      <c r="L11" s="338">
        <f t="shared" si="1"/>
        <v>0</v>
      </c>
      <c r="M11" s="338">
        <f t="shared" si="1"/>
        <v>0</v>
      </c>
      <c r="N11" s="418"/>
    </row>
    <row r="12" spans="1:20" x14ac:dyDescent="0.2">
      <c r="A12" s="166" t="s">
        <v>38</v>
      </c>
      <c r="B12" s="380">
        <v>-4006.444</v>
      </c>
      <c r="C12" s="360">
        <v>-3763.962</v>
      </c>
      <c r="D12" s="361">
        <v>-3893.444</v>
      </c>
      <c r="E12" s="359">
        <v>-3436.701</v>
      </c>
      <c r="F12" s="360">
        <v>-3370.0590000000002</v>
      </c>
      <c r="G12" s="361">
        <v>-3208.7710000000002</v>
      </c>
      <c r="H12" s="359">
        <v>-2909.0830000000001</v>
      </c>
      <c r="I12" s="360">
        <v>-3114.489</v>
      </c>
      <c r="J12" s="361">
        <v>-3054.0189999999998</v>
      </c>
      <c r="K12" s="359">
        <v>0</v>
      </c>
      <c r="L12" s="360">
        <v>0</v>
      </c>
      <c r="M12" s="361">
        <v>0</v>
      </c>
      <c r="N12" s="244">
        <f t="shared" ref="N12:N17" si="2">SUM(B12:M12)</f>
        <v>-30756.972000000002</v>
      </c>
    </row>
    <row r="13" spans="1:20" x14ac:dyDescent="0.2">
      <c r="A13" s="166" t="s">
        <v>39</v>
      </c>
      <c r="B13" s="403">
        <v>-2306.873</v>
      </c>
      <c r="C13" s="370">
        <v>-1510.6579999999999</v>
      </c>
      <c r="D13" s="371">
        <v>-1839.117</v>
      </c>
      <c r="E13" s="369">
        <v>-1812.2159999999999</v>
      </c>
      <c r="F13" s="370">
        <v>-1182.8889999999999</v>
      </c>
      <c r="G13" s="371">
        <v>-1353.3889999999999</v>
      </c>
      <c r="H13" s="369">
        <v>-1914.6210000000001</v>
      </c>
      <c r="I13" s="370">
        <v>-1952.4739999999999</v>
      </c>
      <c r="J13" s="371">
        <v>-2666.1060000000002</v>
      </c>
      <c r="K13" s="369">
        <v>0</v>
      </c>
      <c r="L13" s="370">
        <v>0</v>
      </c>
      <c r="M13" s="371">
        <v>0</v>
      </c>
      <c r="N13" s="244">
        <f t="shared" si="2"/>
        <v>-16538.343000000001</v>
      </c>
    </row>
    <row r="14" spans="1:20" x14ac:dyDescent="0.2">
      <c r="A14" s="166" t="s">
        <v>41</v>
      </c>
      <c r="B14" s="403">
        <v>0</v>
      </c>
      <c r="C14" s="370">
        <v>0</v>
      </c>
      <c r="D14" s="371">
        <v>0</v>
      </c>
      <c r="E14" s="369">
        <v>0</v>
      </c>
      <c r="F14" s="370">
        <v>0</v>
      </c>
      <c r="G14" s="371">
        <v>0</v>
      </c>
      <c r="H14" s="369">
        <v>0</v>
      </c>
      <c r="I14" s="370">
        <v>0</v>
      </c>
      <c r="J14" s="371">
        <v>0</v>
      </c>
      <c r="K14" s="369">
        <v>0</v>
      </c>
      <c r="L14" s="370">
        <v>0</v>
      </c>
      <c r="M14" s="371">
        <v>0</v>
      </c>
      <c r="N14" s="244">
        <f t="shared" si="2"/>
        <v>0</v>
      </c>
    </row>
    <row r="15" spans="1:20" x14ac:dyDescent="0.2">
      <c r="A15" s="166" t="s">
        <v>31</v>
      </c>
      <c r="B15" s="403">
        <v>-156.285</v>
      </c>
      <c r="C15" s="370">
        <v>-139.65199999999999</v>
      </c>
      <c r="D15" s="371">
        <v>-120.392</v>
      </c>
      <c r="E15" s="369">
        <v>-131.36199999999999</v>
      </c>
      <c r="F15" s="370">
        <v>-99.031999999999996</v>
      </c>
      <c r="G15" s="371">
        <v>-67.260999999999996</v>
      </c>
      <c r="H15" s="369">
        <v>-91.665000000000006</v>
      </c>
      <c r="I15" s="370">
        <v>-134.76300000000001</v>
      </c>
      <c r="J15" s="371">
        <v>-147.499</v>
      </c>
      <c r="K15" s="369">
        <v>0</v>
      </c>
      <c r="L15" s="370">
        <v>0</v>
      </c>
      <c r="M15" s="371">
        <v>0</v>
      </c>
      <c r="N15" s="244">
        <f t="shared" si="2"/>
        <v>-1087.9110000000001</v>
      </c>
    </row>
    <row r="16" spans="1:20" x14ac:dyDescent="0.2">
      <c r="A16" s="166" t="s">
        <v>216</v>
      </c>
      <c r="B16" s="403">
        <v>-11.951000000000001</v>
      </c>
      <c r="C16" s="370">
        <v>-11.911</v>
      </c>
      <c r="D16" s="371">
        <v>-20.109000000000002</v>
      </c>
      <c r="E16" s="369">
        <v>-16.335000000000001</v>
      </c>
      <c r="F16" s="370">
        <v>-22.411999999999999</v>
      </c>
      <c r="G16" s="371">
        <v>-11.087</v>
      </c>
      <c r="H16" s="369">
        <v>-12.177</v>
      </c>
      <c r="I16" s="370">
        <v>-15.215999999999999</v>
      </c>
      <c r="J16" s="371">
        <v>-20.88</v>
      </c>
      <c r="K16" s="369">
        <v>0</v>
      </c>
      <c r="L16" s="370">
        <v>0</v>
      </c>
      <c r="M16" s="371">
        <v>0</v>
      </c>
      <c r="N16" s="244">
        <f t="shared" si="2"/>
        <v>-142.078</v>
      </c>
    </row>
    <row r="17" spans="1:14" x14ac:dyDescent="0.2">
      <c r="A17" s="166" t="s">
        <v>97</v>
      </c>
      <c r="B17" s="380">
        <v>-96.793999999999997</v>
      </c>
      <c r="C17" s="360">
        <v>-89.75</v>
      </c>
      <c r="D17" s="361">
        <v>-95.899000000000001</v>
      </c>
      <c r="E17" s="359">
        <v>-77.59</v>
      </c>
      <c r="F17" s="360">
        <v>-59.098999999999997</v>
      </c>
      <c r="G17" s="361">
        <v>-66.763000000000005</v>
      </c>
      <c r="H17" s="359">
        <v>-73.147999999999996</v>
      </c>
      <c r="I17" s="360">
        <v>-68.111000000000004</v>
      </c>
      <c r="J17" s="361">
        <v>-85.197000000000003</v>
      </c>
      <c r="K17" s="359">
        <v>0</v>
      </c>
      <c r="L17" s="360">
        <v>0</v>
      </c>
      <c r="M17" s="361">
        <v>0</v>
      </c>
      <c r="N17" s="244">
        <f t="shared" si="2"/>
        <v>-712.351</v>
      </c>
    </row>
    <row r="18" spans="1:14" x14ac:dyDescent="0.2">
      <c r="B18" s="21"/>
      <c r="N18" s="14" t="s">
        <v>372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25"/>
      <c r="B21" s="421" t="s">
        <v>189</v>
      </c>
      <c r="C21" s="422"/>
      <c r="D21" s="423"/>
      <c r="E21" s="421" t="s">
        <v>191</v>
      </c>
      <c r="F21" s="422"/>
      <c r="G21" s="423"/>
      <c r="H21" s="421" t="s">
        <v>192</v>
      </c>
      <c r="I21" s="422"/>
      <c r="J21" s="423"/>
      <c r="K21" s="421" t="s">
        <v>193</v>
      </c>
      <c r="L21" s="422"/>
      <c r="M21" s="462"/>
      <c r="N21" s="419" t="s">
        <v>53</v>
      </c>
    </row>
    <row r="22" spans="1:14" x14ac:dyDescent="0.2">
      <c r="A22" s="426"/>
      <c r="B22" s="134" t="s">
        <v>60</v>
      </c>
      <c r="C22" s="135" t="s">
        <v>61</v>
      </c>
      <c r="D22" s="136" t="s">
        <v>62</v>
      </c>
      <c r="E22" s="134" t="s">
        <v>63</v>
      </c>
      <c r="F22" s="315" t="s">
        <v>64</v>
      </c>
      <c r="G22" s="136" t="s">
        <v>65</v>
      </c>
      <c r="H22" s="134" t="s">
        <v>66</v>
      </c>
      <c r="I22" s="135" t="s">
        <v>67</v>
      </c>
      <c r="J22" s="136" t="s">
        <v>68</v>
      </c>
      <c r="K22" s="134" t="s">
        <v>69</v>
      </c>
      <c r="L22" s="135" t="s">
        <v>70</v>
      </c>
      <c r="M22" s="135" t="s">
        <v>71</v>
      </c>
      <c r="N22" s="420" t="s">
        <v>53</v>
      </c>
    </row>
    <row r="23" spans="1:14" ht="12.75" customHeight="1" x14ac:dyDescent="0.2">
      <c r="A23" s="412" t="s">
        <v>102</v>
      </c>
      <c r="B23" s="414">
        <f>SUM(B24:D24)</f>
        <v>18438.482333</v>
      </c>
      <c r="C23" s="415"/>
      <c r="D23" s="416"/>
      <c r="E23" s="414">
        <f>SUM(E24:G24)</f>
        <v>15613.720346999999</v>
      </c>
      <c r="F23" s="415"/>
      <c r="G23" s="416"/>
      <c r="H23" s="414">
        <f>SUM(H24:J24)</f>
        <v>14608.368111000002</v>
      </c>
      <c r="I23" s="415"/>
      <c r="J23" s="416"/>
      <c r="K23" s="414">
        <f>SUM(K24:M24)</f>
        <v>0</v>
      </c>
      <c r="L23" s="415"/>
      <c r="M23" s="415"/>
      <c r="N23" s="417">
        <f>SUM(N25:N29)</f>
        <v>48660.570791000006</v>
      </c>
    </row>
    <row r="24" spans="1:14" x14ac:dyDescent="0.2">
      <c r="A24" s="424"/>
      <c r="B24" s="337">
        <f>SUM(B25:B29)</f>
        <v>6384.7365280000013</v>
      </c>
      <c r="C24" s="338">
        <f t="shared" ref="C24:M24" si="3">SUM(C25:C29)</f>
        <v>5915.5152739999985</v>
      </c>
      <c r="D24" s="339">
        <f t="shared" si="3"/>
        <v>6138.2305310000011</v>
      </c>
      <c r="E24" s="337">
        <f t="shared" si="3"/>
        <v>5461.7322979999999</v>
      </c>
      <c r="F24" s="338">
        <f t="shared" si="3"/>
        <v>5212.4842879999997</v>
      </c>
      <c r="G24" s="339">
        <f t="shared" si="3"/>
        <v>4939.5037609999999</v>
      </c>
      <c r="H24" s="337">
        <f t="shared" si="3"/>
        <v>4820.5272960000002</v>
      </c>
      <c r="I24" s="338">
        <f t="shared" si="3"/>
        <v>4819.7827690000004</v>
      </c>
      <c r="J24" s="339">
        <f t="shared" si="3"/>
        <v>4968.0580460000001</v>
      </c>
      <c r="K24" s="337">
        <f t="shared" si="3"/>
        <v>0</v>
      </c>
      <c r="L24" s="338">
        <f t="shared" si="3"/>
        <v>0</v>
      </c>
      <c r="M24" s="338">
        <f t="shared" si="3"/>
        <v>0</v>
      </c>
      <c r="N24" s="418">
        <f>SUM(N25:N29)</f>
        <v>48660.570791000006</v>
      </c>
    </row>
    <row r="25" spans="1:14" x14ac:dyDescent="0.2">
      <c r="A25" s="166" t="s">
        <v>23</v>
      </c>
      <c r="B25" s="383">
        <v>4006.4437410000019</v>
      </c>
      <c r="C25" s="384">
        <v>3763.9622659999995</v>
      </c>
      <c r="D25" s="385">
        <v>3893.44353</v>
      </c>
      <c r="E25" s="383">
        <v>3436.7006549999996</v>
      </c>
      <c r="F25" s="384">
        <v>3370.0593439999998</v>
      </c>
      <c r="G25" s="385">
        <v>3208.77117</v>
      </c>
      <c r="H25" s="383">
        <v>2909.0829800000001</v>
      </c>
      <c r="I25" s="384">
        <v>3114.4893960000004</v>
      </c>
      <c r="J25" s="385">
        <v>3054.0188120000003</v>
      </c>
      <c r="K25" s="383">
        <v>0</v>
      </c>
      <c r="L25" s="384">
        <v>0</v>
      </c>
      <c r="M25" s="385">
        <v>0</v>
      </c>
      <c r="N25" s="244">
        <f>SUM(B25:M25)</f>
        <v>30756.971894000002</v>
      </c>
    </row>
    <row r="26" spans="1:14" x14ac:dyDescent="0.2">
      <c r="A26" s="166" t="s">
        <v>24</v>
      </c>
      <c r="B26" s="386">
        <v>670.76064100000008</v>
      </c>
      <c r="C26" s="387">
        <v>594.50759899999991</v>
      </c>
      <c r="D26" s="388">
        <v>634.04727400000002</v>
      </c>
      <c r="E26" s="386">
        <v>556.63531699999999</v>
      </c>
      <c r="F26" s="387">
        <v>487.46155900000002</v>
      </c>
      <c r="G26" s="388">
        <v>488.83321100000001</v>
      </c>
      <c r="H26" s="386">
        <v>474.12227800000005</v>
      </c>
      <c r="I26" s="387">
        <v>497.23278700000003</v>
      </c>
      <c r="J26" s="388">
        <v>511.56168400000001</v>
      </c>
      <c r="K26" s="386">
        <v>0</v>
      </c>
      <c r="L26" s="387">
        <v>0</v>
      </c>
      <c r="M26" s="388">
        <v>0</v>
      </c>
      <c r="N26" s="244">
        <f>SUM(B26:M26)</f>
        <v>4915.1623500000005</v>
      </c>
    </row>
    <row r="27" spans="1:14" x14ac:dyDescent="0.2">
      <c r="A27" s="166" t="s">
        <v>25</v>
      </c>
      <c r="B27" s="386">
        <v>1478.265013</v>
      </c>
      <c r="C27" s="387">
        <v>1385.5535789999999</v>
      </c>
      <c r="D27" s="388">
        <v>1435.4541610000001</v>
      </c>
      <c r="E27" s="386">
        <v>1295.082928</v>
      </c>
      <c r="F27" s="387">
        <v>1208.5737720000002</v>
      </c>
      <c r="G27" s="388">
        <v>1123.7343989999999</v>
      </c>
      <c r="H27" s="386">
        <v>1317.444131</v>
      </c>
      <c r="I27" s="387">
        <v>1102.2663139999997</v>
      </c>
      <c r="J27" s="388">
        <v>1258.5579169999999</v>
      </c>
      <c r="K27" s="386">
        <v>0</v>
      </c>
      <c r="L27" s="387">
        <v>0</v>
      </c>
      <c r="M27" s="388">
        <v>0</v>
      </c>
      <c r="N27" s="244">
        <f>SUM(B27:M27)</f>
        <v>11604.932213999999</v>
      </c>
    </row>
    <row r="28" spans="1:14" x14ac:dyDescent="0.2">
      <c r="A28" s="166" t="s">
        <v>26</v>
      </c>
      <c r="B28" s="386">
        <v>212.11114999999998</v>
      </c>
      <c r="C28" s="387">
        <v>166.652919</v>
      </c>
      <c r="D28" s="388">
        <v>175.11175299999999</v>
      </c>
      <c r="E28" s="386">
        <v>173.22083299999997</v>
      </c>
      <c r="F28" s="387">
        <v>146.18577200000001</v>
      </c>
      <c r="G28" s="388">
        <v>118.04699100000001</v>
      </c>
      <c r="H28" s="386">
        <v>108.14233900000001</v>
      </c>
      <c r="I28" s="387">
        <v>77.327224000000001</v>
      </c>
      <c r="J28" s="388">
        <v>108.127202</v>
      </c>
      <c r="K28" s="386">
        <v>0</v>
      </c>
      <c r="L28" s="387">
        <v>0</v>
      </c>
      <c r="M28" s="388">
        <v>0</v>
      </c>
      <c r="N28" s="244">
        <f>SUM(B28:M28)</f>
        <v>1284.9261829999998</v>
      </c>
    </row>
    <row r="29" spans="1:14" x14ac:dyDescent="0.2">
      <c r="A29" s="166" t="s">
        <v>40</v>
      </c>
      <c r="B29" s="383">
        <v>17.155982999999999</v>
      </c>
      <c r="C29" s="384">
        <v>4.8389110000000004</v>
      </c>
      <c r="D29" s="385">
        <v>0.173813</v>
      </c>
      <c r="E29" s="383">
        <v>9.2565000000000008E-2</v>
      </c>
      <c r="F29" s="384">
        <v>0.20384099999999997</v>
      </c>
      <c r="G29" s="385">
        <v>0.11799000000000001</v>
      </c>
      <c r="H29" s="383">
        <v>11.735567999999999</v>
      </c>
      <c r="I29" s="384">
        <v>28.467047999999998</v>
      </c>
      <c r="J29" s="385">
        <v>35.792431000000008</v>
      </c>
      <c r="K29" s="383">
        <v>0</v>
      </c>
      <c r="L29" s="384">
        <v>0</v>
      </c>
      <c r="M29" s="385">
        <v>0</v>
      </c>
      <c r="N29" s="244">
        <f>SUM(B29:M29)</f>
        <v>98.578149999999994</v>
      </c>
    </row>
    <row r="30" spans="1:14" ht="12.75" customHeight="1" x14ac:dyDescent="0.2">
      <c r="A30" s="412" t="s">
        <v>103</v>
      </c>
      <c r="B30" s="414">
        <f>SUM(B31:D31)</f>
        <v>-18438.482333</v>
      </c>
      <c r="C30" s="415"/>
      <c r="D30" s="416"/>
      <c r="E30" s="414">
        <f>SUM(E31:G31)</f>
        <v>-15613.720347000002</v>
      </c>
      <c r="F30" s="415"/>
      <c r="G30" s="416"/>
      <c r="H30" s="414">
        <f>SUM(H31:J31)</f>
        <v>-14608.368111</v>
      </c>
      <c r="I30" s="415"/>
      <c r="J30" s="416"/>
      <c r="K30" s="414">
        <f>SUM(K31:M31)</f>
        <v>0</v>
      </c>
      <c r="L30" s="415"/>
      <c r="M30" s="415"/>
      <c r="N30" s="417">
        <f>SUM(N32:N43)</f>
        <v>-48660.570791000006</v>
      </c>
    </row>
    <row r="31" spans="1:14" x14ac:dyDescent="0.2">
      <c r="A31" s="424"/>
      <c r="B31" s="337">
        <f>SUM(B32:B43)</f>
        <v>-6384.7365279999995</v>
      </c>
      <c r="C31" s="338">
        <f t="shared" ref="C31:M31" si="4">SUM(C32:C43)</f>
        <v>-5915.5152739999994</v>
      </c>
      <c r="D31" s="339">
        <f t="shared" si="4"/>
        <v>-6138.2305310000002</v>
      </c>
      <c r="E31" s="337">
        <f t="shared" si="4"/>
        <v>-5461.7322980000008</v>
      </c>
      <c r="F31" s="338">
        <f t="shared" si="4"/>
        <v>-5212.4842880000006</v>
      </c>
      <c r="G31" s="339">
        <f t="shared" si="4"/>
        <v>-4939.5037610000008</v>
      </c>
      <c r="H31" s="337">
        <f t="shared" si="4"/>
        <v>-4820.527296000002</v>
      </c>
      <c r="I31" s="338">
        <f t="shared" si="4"/>
        <v>-4819.7827689999976</v>
      </c>
      <c r="J31" s="339">
        <f t="shared" si="4"/>
        <v>-4968.058046000001</v>
      </c>
      <c r="K31" s="337">
        <f t="shared" si="4"/>
        <v>0</v>
      </c>
      <c r="L31" s="338">
        <f t="shared" si="4"/>
        <v>0</v>
      </c>
      <c r="M31" s="338">
        <f t="shared" si="4"/>
        <v>0</v>
      </c>
      <c r="N31" s="418"/>
    </row>
    <row r="32" spans="1:14" ht="12" customHeight="1" x14ac:dyDescent="0.2">
      <c r="A32" s="166" t="s">
        <v>27</v>
      </c>
      <c r="B32" s="383">
        <v>-32.184576</v>
      </c>
      <c r="C32" s="384">
        <v>-24.317489999999999</v>
      </c>
      <c r="D32" s="385">
        <v>-8.3093559999999993</v>
      </c>
      <c r="E32" s="383">
        <v>-15.988509000000002</v>
      </c>
      <c r="F32" s="384">
        <v>-6.664803</v>
      </c>
      <c r="G32" s="385">
        <v>-26.612755000000003</v>
      </c>
      <c r="H32" s="383">
        <v>-69.274481999999992</v>
      </c>
      <c r="I32" s="384">
        <v>-26.238082999999989</v>
      </c>
      <c r="J32" s="385">
        <v>-79.269787000000008</v>
      </c>
      <c r="K32" s="383">
        <v>0</v>
      </c>
      <c r="L32" s="384">
        <v>0</v>
      </c>
      <c r="M32" s="385">
        <v>0</v>
      </c>
      <c r="N32" s="244">
        <f t="shared" ref="N32:N43" si="5">SUM(B32:M32)</f>
        <v>-288.85984099999996</v>
      </c>
    </row>
    <row r="33" spans="1:14" x14ac:dyDescent="0.2">
      <c r="A33" s="166" t="s">
        <v>28</v>
      </c>
      <c r="B33" s="386">
        <v>-670.76064099999996</v>
      </c>
      <c r="C33" s="387">
        <v>-594.50759899999991</v>
      </c>
      <c r="D33" s="388">
        <v>-634.04727400000002</v>
      </c>
      <c r="E33" s="386">
        <v>-556.63531699999987</v>
      </c>
      <c r="F33" s="387">
        <v>-487.46155900000002</v>
      </c>
      <c r="G33" s="388">
        <v>-488.83321100000001</v>
      </c>
      <c r="H33" s="386">
        <v>-474.12227800000005</v>
      </c>
      <c r="I33" s="387">
        <v>-497.23278700000003</v>
      </c>
      <c r="J33" s="388">
        <v>-511.56168400000001</v>
      </c>
      <c r="K33" s="386">
        <v>0</v>
      </c>
      <c r="L33" s="387">
        <v>0</v>
      </c>
      <c r="M33" s="388">
        <v>0</v>
      </c>
      <c r="N33" s="244">
        <f t="shared" si="5"/>
        <v>-4915.1623499999996</v>
      </c>
    </row>
    <row r="34" spans="1:14" x14ac:dyDescent="0.2">
      <c r="A34" s="166" t="s">
        <v>39</v>
      </c>
      <c r="B34" s="386">
        <v>-1.4309430000000001</v>
      </c>
      <c r="C34" s="387">
        <v>-12.296884</v>
      </c>
      <c r="D34" s="388">
        <v>-40.107627000000001</v>
      </c>
      <c r="E34" s="386">
        <v>-19.266116999999998</v>
      </c>
      <c r="F34" s="387">
        <v>-25.186181000000001</v>
      </c>
      <c r="G34" s="388">
        <v>-18.626767000000001</v>
      </c>
      <c r="H34" s="386">
        <v>-3.279957</v>
      </c>
      <c r="I34" s="387">
        <v>-0.13963200000000001</v>
      </c>
      <c r="J34" s="388">
        <v>-3.5718999999999994E-2</v>
      </c>
      <c r="K34" s="386">
        <v>0</v>
      </c>
      <c r="L34" s="387">
        <v>0</v>
      </c>
      <c r="M34" s="388">
        <v>0</v>
      </c>
      <c r="N34" s="244">
        <f t="shared" si="5"/>
        <v>-120.369827</v>
      </c>
    </row>
    <row r="35" spans="1:14" x14ac:dyDescent="0.2">
      <c r="A35" s="166" t="s">
        <v>29</v>
      </c>
      <c r="B35" s="386">
        <v>-621.79466200000002</v>
      </c>
      <c r="C35" s="387">
        <v>-595.66658499999994</v>
      </c>
      <c r="D35" s="388">
        <v>-660.00356700000009</v>
      </c>
      <c r="E35" s="386">
        <v>-614.76839500000006</v>
      </c>
      <c r="F35" s="387">
        <v>-648.85798199999999</v>
      </c>
      <c r="G35" s="388">
        <v>-626.15864299999998</v>
      </c>
      <c r="H35" s="386">
        <v>-617.57801000000006</v>
      </c>
      <c r="I35" s="387">
        <v>-592.337581</v>
      </c>
      <c r="J35" s="388">
        <v>-599.73485399999993</v>
      </c>
      <c r="K35" s="386">
        <v>0</v>
      </c>
      <c r="L35" s="387">
        <v>0</v>
      </c>
      <c r="M35" s="388">
        <v>0</v>
      </c>
      <c r="N35" s="244">
        <f t="shared" si="5"/>
        <v>-5576.9002790000004</v>
      </c>
    </row>
    <row r="36" spans="1:14" x14ac:dyDescent="0.2">
      <c r="A36" s="166" t="s">
        <v>30</v>
      </c>
      <c r="B36" s="386">
        <v>-245.61113799999998</v>
      </c>
      <c r="C36" s="387">
        <v>-232.156576</v>
      </c>
      <c r="D36" s="388">
        <v>-254.11991100000003</v>
      </c>
      <c r="E36" s="386">
        <v>-227.970372</v>
      </c>
      <c r="F36" s="387">
        <v>-230.12869499999999</v>
      </c>
      <c r="G36" s="388">
        <v>-236.72457200000002</v>
      </c>
      <c r="H36" s="386">
        <v>-225.744348</v>
      </c>
      <c r="I36" s="387">
        <v>-249.48199199999999</v>
      </c>
      <c r="J36" s="388">
        <v>-253.3465380000012</v>
      </c>
      <c r="K36" s="386">
        <v>0</v>
      </c>
      <c r="L36" s="387">
        <v>0</v>
      </c>
      <c r="M36" s="388">
        <v>0</v>
      </c>
      <c r="N36" s="244">
        <f t="shared" si="5"/>
        <v>-2155.2841420000013</v>
      </c>
    </row>
    <row r="37" spans="1:14" x14ac:dyDescent="0.2">
      <c r="A37" s="166" t="s">
        <v>31</v>
      </c>
      <c r="B37" s="386">
        <v>-0.28167799999999998</v>
      </c>
      <c r="C37" s="387">
        <v>-0.25556299999999998</v>
      </c>
      <c r="D37" s="388">
        <v>-0.26330999999999999</v>
      </c>
      <c r="E37" s="386">
        <v>-0.19988499999999998</v>
      </c>
      <c r="F37" s="387">
        <v>-0.166073</v>
      </c>
      <c r="G37" s="388">
        <v>-0.31995999999999997</v>
      </c>
      <c r="H37" s="386">
        <v>-0.19711799999999999</v>
      </c>
      <c r="I37" s="387">
        <v>-0.22391800000000001</v>
      </c>
      <c r="J37" s="388">
        <v>-0.21690799999999999</v>
      </c>
      <c r="K37" s="386">
        <v>0</v>
      </c>
      <c r="L37" s="387">
        <v>0</v>
      </c>
      <c r="M37" s="388">
        <v>0</v>
      </c>
      <c r="N37" s="244">
        <f t="shared" si="5"/>
        <v>-2.1244130000000001</v>
      </c>
    </row>
    <row r="38" spans="1:14" x14ac:dyDescent="0.2">
      <c r="A38" s="166" t="s">
        <v>32</v>
      </c>
      <c r="B38" s="386">
        <v>-134.98630900000001</v>
      </c>
      <c r="C38" s="387">
        <v>-121.702535</v>
      </c>
      <c r="D38" s="388">
        <v>-139.590091</v>
      </c>
      <c r="E38" s="386">
        <v>-133.73480799999999</v>
      </c>
      <c r="F38" s="387">
        <v>-150.29325900000001</v>
      </c>
      <c r="G38" s="388">
        <v>-153.74668699999998</v>
      </c>
      <c r="H38" s="386">
        <v>-135.40198800000002</v>
      </c>
      <c r="I38" s="387">
        <v>-137.36339999999998</v>
      </c>
      <c r="J38" s="388">
        <v>-153.17208299999999</v>
      </c>
      <c r="K38" s="386">
        <v>0</v>
      </c>
      <c r="L38" s="387">
        <v>0</v>
      </c>
      <c r="M38" s="388">
        <v>0</v>
      </c>
      <c r="N38" s="244">
        <f t="shared" si="5"/>
        <v>-1259.9911599999998</v>
      </c>
    </row>
    <row r="39" spans="1:14" x14ac:dyDescent="0.2">
      <c r="A39" s="166" t="s">
        <v>33</v>
      </c>
      <c r="B39" s="386">
        <v>-1649.2133989999998</v>
      </c>
      <c r="C39" s="387">
        <v>-1569.484786</v>
      </c>
      <c r="D39" s="388">
        <v>-1709.8263730000001</v>
      </c>
      <c r="E39" s="386">
        <v>-1565.863572</v>
      </c>
      <c r="F39" s="387">
        <v>-1602.2632990000002</v>
      </c>
      <c r="G39" s="388">
        <v>-1654.4131790000001</v>
      </c>
      <c r="H39" s="386">
        <v>-1556.2239550000002</v>
      </c>
      <c r="I39" s="387">
        <v>-1542.6924369999999</v>
      </c>
      <c r="J39" s="388">
        <v>-1569.5757389999992</v>
      </c>
      <c r="K39" s="386">
        <v>0</v>
      </c>
      <c r="L39" s="387">
        <v>0</v>
      </c>
      <c r="M39" s="388">
        <v>0</v>
      </c>
      <c r="N39" s="244">
        <f t="shared" si="5"/>
        <v>-14419.556739</v>
      </c>
    </row>
    <row r="40" spans="1:14" x14ac:dyDescent="0.2">
      <c r="A40" s="166" t="s">
        <v>34</v>
      </c>
      <c r="B40" s="386">
        <v>-804.77766125434107</v>
      </c>
      <c r="C40" s="387">
        <v>-746.57763940725602</v>
      </c>
      <c r="D40" s="388">
        <v>-719.65108968553204</v>
      </c>
      <c r="E40" s="386">
        <v>-620.22655353803304</v>
      </c>
      <c r="F40" s="387">
        <v>-581.51584238647604</v>
      </c>
      <c r="G40" s="388">
        <v>-513.37608376113701</v>
      </c>
      <c r="H40" s="386">
        <v>-520.61155655175105</v>
      </c>
      <c r="I40" s="387">
        <v>-537.30044102829606</v>
      </c>
      <c r="J40" s="388">
        <v>-538.50041768927906</v>
      </c>
      <c r="K40" s="386">
        <v>0</v>
      </c>
      <c r="L40" s="387">
        <v>0</v>
      </c>
      <c r="M40" s="388">
        <v>0</v>
      </c>
      <c r="N40" s="244">
        <f t="shared" si="5"/>
        <v>-5582.5372853021008</v>
      </c>
    </row>
    <row r="41" spans="1:14" x14ac:dyDescent="0.2">
      <c r="A41" s="166" t="s">
        <v>35</v>
      </c>
      <c r="B41" s="386">
        <v>-1953.4305257456592</v>
      </c>
      <c r="C41" s="387">
        <v>-1773.4715355927431</v>
      </c>
      <c r="D41" s="388">
        <v>-1723.2208113144677</v>
      </c>
      <c r="E41" s="386">
        <v>-1486.5384984619679</v>
      </c>
      <c r="F41" s="387">
        <v>-1270.8310906135239</v>
      </c>
      <c r="G41" s="388">
        <v>-1023.911614238864</v>
      </c>
      <c r="H41" s="386">
        <v>-1025.5937624482499</v>
      </c>
      <c r="I41" s="387">
        <v>-1043.9261779717021</v>
      </c>
      <c r="J41" s="388">
        <v>-1064.5224573107221</v>
      </c>
      <c r="K41" s="386">
        <v>0</v>
      </c>
      <c r="L41" s="387">
        <v>0</v>
      </c>
      <c r="M41" s="388">
        <v>0</v>
      </c>
      <c r="N41" s="244">
        <f t="shared" si="5"/>
        <v>-12365.446473697901</v>
      </c>
    </row>
    <row r="42" spans="1:14" x14ac:dyDescent="0.2">
      <c r="A42" s="166" t="s">
        <v>36</v>
      </c>
      <c r="B42" s="386">
        <v>-10.783699</v>
      </c>
      <c r="C42" s="387">
        <v>-9.8834070000000018</v>
      </c>
      <c r="D42" s="388">
        <v>-9.0619519999999998</v>
      </c>
      <c r="E42" s="386">
        <v>-7.139937999999999</v>
      </c>
      <c r="F42" s="387">
        <v>-5.0674359999999998</v>
      </c>
      <c r="G42" s="388">
        <v>-3.5386690000000001</v>
      </c>
      <c r="H42" s="386">
        <v>-3.429033</v>
      </c>
      <c r="I42" s="387">
        <v>-3.5102539999999998</v>
      </c>
      <c r="J42" s="388">
        <v>-3.7626929999999996</v>
      </c>
      <c r="K42" s="386">
        <v>0</v>
      </c>
      <c r="L42" s="387">
        <v>0</v>
      </c>
      <c r="M42" s="388">
        <v>0</v>
      </c>
      <c r="N42" s="244">
        <f t="shared" si="5"/>
        <v>-56.177081000000001</v>
      </c>
    </row>
    <row r="43" spans="1:14" x14ac:dyDescent="0.2">
      <c r="A43" s="166" t="s">
        <v>97</v>
      </c>
      <c r="B43" s="380">
        <v>-259.48129599999999</v>
      </c>
      <c r="C43" s="360">
        <v>-235.19467399999996</v>
      </c>
      <c r="D43" s="361">
        <v>-240.029169</v>
      </c>
      <c r="E43" s="359">
        <v>-213.40033300000002</v>
      </c>
      <c r="F43" s="360">
        <v>-204.04806800000003</v>
      </c>
      <c r="G43" s="361">
        <v>-193.24161999999998</v>
      </c>
      <c r="H43" s="359">
        <v>-189.070808</v>
      </c>
      <c r="I43" s="360">
        <v>-189.33606599999999</v>
      </c>
      <c r="J43" s="361">
        <v>-194.35916599999999</v>
      </c>
      <c r="K43" s="359">
        <v>0</v>
      </c>
      <c r="L43" s="360">
        <v>0</v>
      </c>
      <c r="M43" s="361">
        <v>0</v>
      </c>
      <c r="N43" s="244">
        <f t="shared" si="5"/>
        <v>-1918.1612</v>
      </c>
    </row>
    <row r="44" spans="1:14" x14ac:dyDescent="0.2">
      <c r="N44" s="14" t="s">
        <v>416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21" priority="4">
      <formula>SEARCH($B$3,$N$1)</formula>
    </cfRule>
  </conditionalFormatting>
  <conditionalFormatting sqref="B5:G17 B23:G43">
    <cfRule type="expression" dxfId="20" priority="3">
      <formula>SEARCH($E$3,$N$1)</formula>
    </cfRule>
  </conditionalFormatting>
  <conditionalFormatting sqref="B5:J17 B23:J43">
    <cfRule type="expression" dxfId="19" priority="2">
      <formula>SEARCH($H$3,$N$1)</formula>
    </cfRule>
  </conditionalFormatting>
  <conditionalFormatting sqref="B5:M17 B23:M43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198" t="s">
        <v>327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2021</v>
      </c>
      <c r="N1" s="75"/>
      <c r="O1" s="75"/>
    </row>
    <row r="2" spans="1:21" ht="15.75" x14ac:dyDescent="0.25">
      <c r="A2" s="132" t="s">
        <v>326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24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03"/>
      <c r="B4" s="465" t="s">
        <v>196</v>
      </c>
      <c r="C4" s="466"/>
      <c r="D4" s="466"/>
      <c r="E4" s="466"/>
      <c r="F4" s="466"/>
      <c r="G4" s="467"/>
      <c r="H4" s="465" t="s">
        <v>19</v>
      </c>
      <c r="I4" s="466"/>
      <c r="J4" s="466"/>
      <c r="K4" s="466"/>
      <c r="L4" s="466"/>
      <c r="M4" s="466"/>
      <c r="N4" s="24"/>
    </row>
    <row r="5" spans="1:21" ht="13.5" customHeight="1" x14ac:dyDescent="0.25">
      <c r="A5" s="203"/>
      <c r="B5" s="468" t="s">
        <v>177</v>
      </c>
      <c r="C5" s="469"/>
      <c r="D5" s="469"/>
      <c r="E5" s="469"/>
      <c r="F5" s="469"/>
      <c r="G5" s="470"/>
      <c r="H5" s="468" t="s">
        <v>5</v>
      </c>
      <c r="I5" s="469"/>
      <c r="J5" s="469"/>
      <c r="K5" s="469"/>
      <c r="L5" s="469"/>
      <c r="M5" s="469"/>
      <c r="N5" s="79"/>
    </row>
    <row r="6" spans="1:21" x14ac:dyDescent="0.2">
      <c r="A6" s="204"/>
      <c r="B6" s="471" t="s">
        <v>66</v>
      </c>
      <c r="C6" s="464"/>
      <c r="D6" s="464" t="s">
        <v>67</v>
      </c>
      <c r="E6" s="464"/>
      <c r="F6" s="464" t="s">
        <v>68</v>
      </c>
      <c r="G6" s="472"/>
      <c r="H6" s="471" t="s">
        <v>66</v>
      </c>
      <c r="I6" s="464"/>
      <c r="J6" s="464" t="s">
        <v>67</v>
      </c>
      <c r="K6" s="464"/>
      <c r="L6" s="464" t="s">
        <v>68</v>
      </c>
      <c r="M6" s="464"/>
      <c r="N6" s="91"/>
    </row>
    <row r="7" spans="1:21" x14ac:dyDescent="0.2">
      <c r="A7" s="204"/>
      <c r="B7" s="205" t="s">
        <v>218</v>
      </c>
      <c r="C7" s="206" t="s">
        <v>217</v>
      </c>
      <c r="D7" s="206" t="s">
        <v>218</v>
      </c>
      <c r="E7" s="206" t="s">
        <v>217</v>
      </c>
      <c r="F7" s="206" t="s">
        <v>218</v>
      </c>
      <c r="G7" s="207" t="s">
        <v>217</v>
      </c>
      <c r="H7" s="205" t="s">
        <v>218</v>
      </c>
      <c r="I7" s="206" t="s">
        <v>217</v>
      </c>
      <c r="J7" s="206" t="s">
        <v>218</v>
      </c>
      <c r="K7" s="206" t="s">
        <v>217</v>
      </c>
      <c r="L7" s="206" t="s">
        <v>218</v>
      </c>
      <c r="M7" s="206" t="s">
        <v>217</v>
      </c>
      <c r="N7" s="91"/>
    </row>
    <row r="8" spans="1:21" x14ac:dyDescent="0.2">
      <c r="A8" s="476" t="s">
        <v>53</v>
      </c>
      <c r="B8" s="436">
        <f>F9</f>
        <v>199.89091000000002</v>
      </c>
      <c r="C8" s="437"/>
      <c r="D8" s="437"/>
      <c r="E8" s="437"/>
      <c r="F8" s="437"/>
      <c r="G8" s="438"/>
      <c r="H8" s="436">
        <f>SUM(H9,J9,L9)</f>
        <v>51308.41</v>
      </c>
      <c r="I8" s="437"/>
      <c r="J8" s="437"/>
      <c r="K8" s="437"/>
      <c r="L8" s="437"/>
      <c r="M8" s="437"/>
      <c r="N8" s="80"/>
    </row>
    <row r="9" spans="1:21" x14ac:dyDescent="0.2">
      <c r="A9" s="477"/>
      <c r="B9" s="316">
        <f>SUM(B10:B17)</f>
        <v>200.25332000000003</v>
      </c>
      <c r="C9" s="317">
        <v>9.3776582161761574E-3</v>
      </c>
      <c r="D9" s="318">
        <f>SUM(D10:D17)</f>
        <v>200.10158000000004</v>
      </c>
      <c r="E9" s="317">
        <v>9.3825787609384814E-3</v>
      </c>
      <c r="F9" s="318">
        <f>SUM(F10:F17)</f>
        <v>199.89091000000002</v>
      </c>
      <c r="G9" s="319">
        <v>9.3766097577672805E-3</v>
      </c>
      <c r="H9" s="316">
        <f>SUM(H10:H17)</f>
        <v>19461.436999999998</v>
      </c>
      <c r="I9" s="317">
        <v>3.154527480909137E-3</v>
      </c>
      <c r="J9" s="318">
        <f>SUM(J10:J17)</f>
        <v>19491.251999999997</v>
      </c>
      <c r="K9" s="317">
        <v>3.1748026928882416E-3</v>
      </c>
      <c r="L9" s="318">
        <f>SUM(L10:L17)</f>
        <v>12355.721000000001</v>
      </c>
      <c r="M9" s="317">
        <v>1.8216127380454358E-3</v>
      </c>
      <c r="N9" s="10"/>
    </row>
    <row r="10" spans="1:21" x14ac:dyDescent="0.2">
      <c r="A10" s="191" t="s">
        <v>7</v>
      </c>
      <c r="B10" s="176">
        <v>0</v>
      </c>
      <c r="C10" s="199">
        <v>0</v>
      </c>
      <c r="D10" s="177">
        <v>0</v>
      </c>
      <c r="E10" s="199">
        <v>0</v>
      </c>
      <c r="F10" s="177">
        <v>0</v>
      </c>
      <c r="G10" s="200">
        <v>0</v>
      </c>
      <c r="H10" s="176">
        <v>0</v>
      </c>
      <c r="I10" s="199">
        <v>0</v>
      </c>
      <c r="J10" s="177">
        <v>0</v>
      </c>
      <c r="K10" s="199">
        <v>0</v>
      </c>
      <c r="L10" s="177">
        <v>0</v>
      </c>
      <c r="M10" s="199">
        <v>0</v>
      </c>
      <c r="N10" s="83"/>
      <c r="O10" s="92"/>
    </row>
    <row r="11" spans="1:21" x14ac:dyDescent="0.2">
      <c r="A11" s="191" t="s">
        <v>20</v>
      </c>
      <c r="B11" s="176">
        <v>147.94</v>
      </c>
      <c r="C11" s="199">
        <v>1.4717183659887221E-2</v>
      </c>
      <c r="D11" s="179">
        <v>147.94</v>
      </c>
      <c r="E11" s="199">
        <v>1.47538768319555E-2</v>
      </c>
      <c r="F11" s="179">
        <v>147.94</v>
      </c>
      <c r="G11" s="200">
        <v>1.47538768319555E-2</v>
      </c>
      <c r="H11" s="176">
        <v>6917.9369999999999</v>
      </c>
      <c r="I11" s="199">
        <v>2.5198208589931187E-3</v>
      </c>
      <c r="J11" s="179">
        <v>7928.2669999999998</v>
      </c>
      <c r="K11" s="199">
        <v>2.8838504400455706E-3</v>
      </c>
      <c r="L11" s="179">
        <v>1668.529</v>
      </c>
      <c r="M11" s="199">
        <v>5.7682519977411033E-4</v>
      </c>
      <c r="N11" s="83"/>
      <c r="O11" s="92"/>
    </row>
    <row r="12" spans="1:21" x14ac:dyDescent="0.2">
      <c r="A12" s="191" t="s">
        <v>21</v>
      </c>
      <c r="B12" s="176">
        <v>0</v>
      </c>
      <c r="C12" s="199">
        <v>0</v>
      </c>
      <c r="D12" s="179">
        <v>0</v>
      </c>
      <c r="E12" s="199">
        <v>0</v>
      </c>
      <c r="F12" s="179">
        <v>0</v>
      </c>
      <c r="G12" s="200">
        <v>0</v>
      </c>
      <c r="H12" s="176">
        <v>0</v>
      </c>
      <c r="I12" s="199">
        <v>0</v>
      </c>
      <c r="J12" s="179">
        <v>0</v>
      </c>
      <c r="K12" s="199">
        <v>0</v>
      </c>
      <c r="L12" s="179">
        <v>0</v>
      </c>
      <c r="M12" s="199">
        <v>0</v>
      </c>
      <c r="N12" s="83"/>
      <c r="O12" s="92"/>
    </row>
    <row r="13" spans="1:21" x14ac:dyDescent="0.2">
      <c r="A13" s="191" t="s">
        <v>22</v>
      </c>
      <c r="B13" s="176">
        <v>19.638999999999996</v>
      </c>
      <c r="C13" s="199">
        <v>2.0153105727098278E-2</v>
      </c>
      <c r="D13" s="179">
        <v>19.638999999999996</v>
      </c>
      <c r="E13" s="199">
        <v>2.013657476237837E-2</v>
      </c>
      <c r="F13" s="179">
        <v>19.638999999999996</v>
      </c>
      <c r="G13" s="200">
        <v>2.0131208036492234E-2</v>
      </c>
      <c r="H13" s="176">
        <v>4482.6119999999992</v>
      </c>
      <c r="I13" s="199">
        <v>1.6181752483723232E-2</v>
      </c>
      <c r="J13" s="179">
        <v>4550.7479999999978</v>
      </c>
      <c r="K13" s="199">
        <v>1.625518819613811E-2</v>
      </c>
      <c r="L13" s="179">
        <v>5632.697000000001</v>
      </c>
      <c r="M13" s="199">
        <v>1.9762375820354193E-2</v>
      </c>
      <c r="N13" s="83"/>
      <c r="O13" s="92"/>
    </row>
    <row r="14" spans="1:21" x14ac:dyDescent="0.2">
      <c r="A14" s="191" t="s">
        <v>43</v>
      </c>
      <c r="B14" s="176">
        <v>11.205999999999998</v>
      </c>
      <c r="C14" s="199">
        <v>1.0263588761170632E-2</v>
      </c>
      <c r="D14" s="179">
        <v>11.205999999999998</v>
      </c>
      <c r="E14" s="199">
        <v>1.0270446255655668E-2</v>
      </c>
      <c r="F14" s="179">
        <v>11.205999999999998</v>
      </c>
      <c r="G14" s="200">
        <v>1.0282740211340126E-2</v>
      </c>
      <c r="H14" s="176">
        <v>5331.3029999999999</v>
      </c>
      <c r="I14" s="199">
        <v>2.1301692971204034E-2</v>
      </c>
      <c r="J14" s="179">
        <v>4766.9270000000006</v>
      </c>
      <c r="K14" s="199">
        <v>2.4737749118060058E-2</v>
      </c>
      <c r="L14" s="179">
        <v>3171.5039999999995</v>
      </c>
      <c r="M14" s="199">
        <v>2.0907786670939243E-2</v>
      </c>
      <c r="N14" s="83"/>
      <c r="O14" s="92"/>
    </row>
    <row r="15" spans="1:21" x14ac:dyDescent="0.2">
      <c r="A15" s="191" t="s">
        <v>44</v>
      </c>
      <c r="B15" s="176">
        <v>0</v>
      </c>
      <c r="C15" s="199">
        <v>0</v>
      </c>
      <c r="D15" s="179">
        <v>0</v>
      </c>
      <c r="E15" s="199">
        <v>0</v>
      </c>
      <c r="F15" s="179">
        <v>0</v>
      </c>
      <c r="G15" s="200">
        <v>0</v>
      </c>
      <c r="H15" s="176">
        <v>0</v>
      </c>
      <c r="I15" s="199">
        <v>0</v>
      </c>
      <c r="J15" s="179">
        <v>0</v>
      </c>
      <c r="K15" s="199">
        <v>0</v>
      </c>
      <c r="L15" s="179">
        <v>0</v>
      </c>
      <c r="M15" s="199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45</v>
      </c>
      <c r="B16" s="176">
        <v>0</v>
      </c>
      <c r="C16" s="199">
        <v>0</v>
      </c>
      <c r="D16" s="179">
        <v>0</v>
      </c>
      <c r="E16" s="201">
        <v>0</v>
      </c>
      <c r="F16" s="179">
        <v>0</v>
      </c>
      <c r="G16" s="202">
        <v>0</v>
      </c>
      <c r="H16" s="176">
        <v>0</v>
      </c>
      <c r="I16" s="199">
        <v>0</v>
      </c>
      <c r="J16" s="179">
        <v>0</v>
      </c>
      <c r="K16" s="201">
        <v>0</v>
      </c>
      <c r="L16" s="179">
        <v>0</v>
      </c>
      <c r="M16" s="201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247" t="s">
        <v>46</v>
      </c>
      <c r="B17" s="176">
        <v>21.468320000000038</v>
      </c>
      <c r="C17" s="199">
        <v>1.0364264379154879E-2</v>
      </c>
      <c r="D17" s="177">
        <v>21.316580000000041</v>
      </c>
      <c r="E17" s="201">
        <v>1.0303157720266349E-2</v>
      </c>
      <c r="F17" s="177">
        <v>21.105910000000037</v>
      </c>
      <c r="G17" s="202">
        <v>1.0240169682654367E-2</v>
      </c>
      <c r="H17" s="176">
        <v>2729.585</v>
      </c>
      <c r="I17" s="199">
        <v>9.4023565350477845E-3</v>
      </c>
      <c r="J17" s="177">
        <v>2245.3099999999986</v>
      </c>
      <c r="K17" s="201">
        <v>9.5863825455366879E-3</v>
      </c>
      <c r="L17" s="177">
        <v>1882.9910000000013</v>
      </c>
      <c r="M17" s="201">
        <v>8.6635864885280019E-3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26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412</v>
      </c>
      <c r="N18" s="84"/>
      <c r="O18" s="76"/>
    </row>
    <row r="19" spans="1:21" x14ac:dyDescent="0.2">
      <c r="A19" s="208"/>
      <c r="B19" s="465" t="s">
        <v>242</v>
      </c>
      <c r="C19" s="466"/>
      <c r="D19" s="466"/>
      <c r="E19" s="466"/>
      <c r="F19" s="466"/>
      <c r="G19" s="466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09"/>
      <c r="B20" s="468" t="s">
        <v>5</v>
      </c>
      <c r="C20" s="469"/>
      <c r="D20" s="469"/>
      <c r="E20" s="469"/>
      <c r="F20" s="469"/>
      <c r="G20" s="469"/>
      <c r="H20" s="85" t="str">
        <f>A25</f>
        <v>VO z vvn</v>
      </c>
      <c r="I20" s="93">
        <f>(B25+D25+F25)/'6.1, 6.2'!B25</f>
        <v>1.6114185050870838E-2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10"/>
      <c r="B21" s="471" t="s">
        <v>66</v>
      </c>
      <c r="C21" s="464"/>
      <c r="D21" s="464" t="s">
        <v>67</v>
      </c>
      <c r="E21" s="464"/>
      <c r="F21" s="464" t="s">
        <v>68</v>
      </c>
      <c r="G21" s="464"/>
      <c r="H21" s="85" t="str">
        <f>A26</f>
        <v>VO z vn</v>
      </c>
      <c r="I21" s="93">
        <f>(B26+D26+F26)/'6.1, 6.2'!C25</f>
        <v>0.13225508085412077</v>
      </c>
      <c r="J21" s="94" t="str">
        <f t="shared" ref="J21:J27" si="1">A11</f>
        <v>PE</v>
      </c>
      <c r="K21" s="83">
        <f t="shared" si="0"/>
        <v>16514.733</v>
      </c>
      <c r="L21" s="94" t="str">
        <f t="shared" ref="L21:L27" si="2">A11</f>
        <v>PE</v>
      </c>
      <c r="M21" s="92">
        <f>K21/'6.1, 6.2'!C5</f>
        <v>1.9690375348524296E-3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11"/>
      <c r="B22" s="205" t="s">
        <v>218</v>
      </c>
      <c r="C22" s="206" t="s">
        <v>217</v>
      </c>
      <c r="D22" s="206" t="s">
        <v>218</v>
      </c>
      <c r="E22" s="206" t="s">
        <v>217</v>
      </c>
      <c r="F22" s="206" t="s">
        <v>218</v>
      </c>
      <c r="G22" s="206" t="s">
        <v>217</v>
      </c>
      <c r="H22" s="85" t="str">
        <f>A27</f>
        <v>MOP</v>
      </c>
      <c r="I22" s="93">
        <f>(B27+D27+F27)/'6.1, 6.2'!D25</f>
        <v>0.13942822791140114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473" t="s">
        <v>53</v>
      </c>
      <c r="B23" s="475">
        <f>SUM(B24,D24,F24)</f>
        <v>1314427.7550000001</v>
      </c>
      <c r="C23" s="475"/>
      <c r="D23" s="475"/>
      <c r="E23" s="475"/>
      <c r="F23" s="475"/>
      <c r="G23" s="475"/>
      <c r="H23" s="85" t="str">
        <f>A28</f>
        <v>MOO</v>
      </c>
      <c r="I23" s="93">
        <f>(B28+D28+F28)/'6.1, 6.2'!E25</f>
        <v>9.7660909478845814E-2</v>
      </c>
      <c r="J23" s="94" t="str">
        <f t="shared" si="1"/>
        <v>PSE</v>
      </c>
      <c r="K23" s="83">
        <f t="shared" si="0"/>
        <v>14666.056999999997</v>
      </c>
      <c r="L23" s="94" t="str">
        <f t="shared" si="2"/>
        <v>PSE</v>
      </c>
      <c r="M23" s="92">
        <f>K23/'6.1, 6.2'!E5</f>
        <v>1.7418236460222974E-2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474"/>
      <c r="B24" s="316">
        <f>SUM(B25:B28)</f>
        <v>437799.58300000004</v>
      </c>
      <c r="C24" s="320">
        <v>0.1072655951627465</v>
      </c>
      <c r="D24" s="318">
        <f>SUM(D25:D28)</f>
        <v>435547.82300000003</v>
      </c>
      <c r="E24" s="320">
        <v>0.10610560674809287</v>
      </c>
      <c r="F24" s="318">
        <f>SUM(F25:F28)</f>
        <v>441080.34899999999</v>
      </c>
      <c r="G24" s="320">
        <v>0.1057889978798703</v>
      </c>
      <c r="H24" s="75"/>
      <c r="I24" s="75"/>
      <c r="J24" s="94" t="str">
        <f t="shared" si="1"/>
        <v>VE</v>
      </c>
      <c r="K24" s="83">
        <f t="shared" si="0"/>
        <v>13269.733999999999</v>
      </c>
      <c r="L24" s="94" t="str">
        <f t="shared" si="2"/>
        <v>VE</v>
      </c>
      <c r="M24" s="92">
        <f>K24/'6.1, 6.2'!F5</f>
        <v>2.2314652475406697E-2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66" t="s">
        <v>8</v>
      </c>
      <c r="B25" s="176">
        <v>10409.788</v>
      </c>
      <c r="C25" s="199">
        <v>1.614670185102068E-2</v>
      </c>
      <c r="D25" s="177">
        <v>10279.763000000001</v>
      </c>
      <c r="E25" s="199">
        <v>1.612112689093044E-2</v>
      </c>
      <c r="F25" s="177">
        <v>10169.290000000001</v>
      </c>
      <c r="G25" s="199">
        <v>1.6074052249795676E-2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66" t="s">
        <v>9</v>
      </c>
      <c r="B26" s="176">
        <v>254836.43799999999</v>
      </c>
      <c r="C26" s="199">
        <v>0.13541302282543707</v>
      </c>
      <c r="D26" s="179">
        <v>250295.46100000001</v>
      </c>
      <c r="E26" s="199">
        <v>0.13337795662694107</v>
      </c>
      <c r="F26" s="179">
        <v>246388.23699999999</v>
      </c>
      <c r="G26" s="199">
        <v>0.12807066668410813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66" t="s">
        <v>138</v>
      </c>
      <c r="B27" s="176">
        <v>71600</v>
      </c>
      <c r="C27" s="199">
        <v>0.13624183168106102</v>
      </c>
      <c r="D27" s="179">
        <v>74600</v>
      </c>
      <c r="E27" s="201">
        <v>0.13747817144004901</v>
      </c>
      <c r="F27" s="179">
        <v>78600</v>
      </c>
      <c r="G27" s="201">
        <v>0.14445041314285384</v>
      </c>
      <c r="H27" s="75"/>
      <c r="I27" s="75"/>
      <c r="J27" s="94" t="str">
        <f t="shared" si="1"/>
        <v>FVE</v>
      </c>
      <c r="K27" s="83">
        <f t="shared" si="0"/>
        <v>6857.8860000000004</v>
      </c>
      <c r="L27" s="94" t="str">
        <f t="shared" si="2"/>
        <v>FVE</v>
      </c>
      <c r="M27" s="92">
        <f>K27/'6.1, 6.2'!I5</f>
        <v>9.2440194486402959E-3</v>
      </c>
      <c r="N27" s="85"/>
      <c r="O27" s="93"/>
    </row>
    <row r="28" spans="1:21" x14ac:dyDescent="0.2">
      <c r="A28" s="166" t="s">
        <v>136</v>
      </c>
      <c r="B28" s="176">
        <v>100953.357</v>
      </c>
      <c r="C28" s="199">
        <v>9.8079860192372706E-2</v>
      </c>
      <c r="D28" s="177">
        <v>100372.599</v>
      </c>
      <c r="E28" s="201">
        <v>9.5777688348607934E-2</v>
      </c>
      <c r="F28" s="177">
        <v>105922.822</v>
      </c>
      <c r="G28" s="201">
        <v>9.9103963271304038E-2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416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Červenec</v>
      </c>
      <c r="L31" s="94" t="str">
        <f>J6</f>
        <v>Srpen</v>
      </c>
      <c r="M31" s="94" t="str">
        <f>L6</f>
        <v>Září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1.47538768319555E-2</v>
      </c>
      <c r="J33" s="94" t="str">
        <f t="shared" si="5"/>
        <v>PE</v>
      </c>
      <c r="K33" s="77">
        <f t="shared" si="6"/>
        <v>6917.9369999999999</v>
      </c>
      <c r="L33" s="77">
        <f t="shared" si="7"/>
        <v>7928.2669999999998</v>
      </c>
      <c r="M33" s="77">
        <f t="shared" si="8"/>
        <v>1668.529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2.0131208036492234E-2</v>
      </c>
      <c r="J35" s="94" t="str">
        <f t="shared" si="5"/>
        <v>PSE</v>
      </c>
      <c r="K35" s="77">
        <f t="shared" si="6"/>
        <v>4482.6119999999992</v>
      </c>
      <c r="L35" s="77">
        <f t="shared" si="7"/>
        <v>4550.7479999999978</v>
      </c>
      <c r="M35" s="77">
        <f t="shared" si="8"/>
        <v>5632.697000000001</v>
      </c>
    </row>
    <row r="36" spans="8:13" ht="12.75" customHeight="1" x14ac:dyDescent="0.2">
      <c r="H36" s="94" t="str">
        <f t="shared" si="3"/>
        <v>VE</v>
      </c>
      <c r="I36" s="95">
        <f t="shared" si="4"/>
        <v>1.0282740211340126E-2</v>
      </c>
      <c r="J36" s="94" t="str">
        <f t="shared" si="5"/>
        <v>VE</v>
      </c>
      <c r="K36" s="77">
        <f t="shared" si="6"/>
        <v>5331.3029999999999</v>
      </c>
      <c r="L36" s="77">
        <f t="shared" si="7"/>
        <v>4766.9270000000006</v>
      </c>
      <c r="M36" s="77">
        <f t="shared" si="8"/>
        <v>3171.5039999999995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1.0240169682654367E-2</v>
      </c>
      <c r="J39" s="94" t="str">
        <f t="shared" si="5"/>
        <v>FVE</v>
      </c>
      <c r="K39" s="77">
        <f t="shared" si="6"/>
        <v>2729.585</v>
      </c>
      <c r="L39" s="77">
        <f t="shared" si="7"/>
        <v>2245.3099999999986</v>
      </c>
      <c r="M39" s="77">
        <f t="shared" si="8"/>
        <v>1882.9910000000013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12.28515625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174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256" t="s">
        <v>269</v>
      </c>
      <c r="B3" s="257" t="s">
        <v>109</v>
      </c>
      <c r="C3" s="48"/>
      <c r="D3" s="48"/>
      <c r="E3" s="48"/>
      <c r="F3" s="48"/>
      <c r="G3" s="48"/>
      <c r="H3" s="258"/>
      <c r="I3" s="259"/>
      <c r="J3" s="260"/>
      <c r="K3" s="313">
        <v>4</v>
      </c>
    </row>
    <row r="4" spans="1:11" s="2" customFormat="1" ht="15" x14ac:dyDescent="0.25">
      <c r="A4" s="256" t="s">
        <v>270</v>
      </c>
      <c r="B4" s="257" t="s">
        <v>346</v>
      </c>
      <c r="C4" s="48"/>
      <c r="D4" s="48"/>
      <c r="E4" s="48"/>
      <c r="F4" s="48"/>
      <c r="G4" s="48"/>
      <c r="H4" s="258"/>
      <c r="I4" s="259"/>
      <c r="J4" s="260"/>
      <c r="K4" s="313">
        <v>6</v>
      </c>
    </row>
    <row r="5" spans="1:11" s="2" customFormat="1" ht="15" x14ac:dyDescent="0.25">
      <c r="A5" s="261" t="s">
        <v>271</v>
      </c>
      <c r="B5" s="261" t="s">
        <v>272</v>
      </c>
      <c r="C5" s="48"/>
      <c r="D5" s="48"/>
      <c r="E5" s="48"/>
      <c r="F5" s="48"/>
      <c r="G5" s="48"/>
      <c r="H5" s="258"/>
      <c r="I5" s="259"/>
      <c r="J5" s="260"/>
      <c r="K5" s="313">
        <v>7</v>
      </c>
    </row>
    <row r="6" spans="1:11" s="2" customFormat="1" ht="15" x14ac:dyDescent="0.25">
      <c r="A6" s="262" t="s">
        <v>276</v>
      </c>
      <c r="B6" s="263" t="s">
        <v>273</v>
      </c>
      <c r="C6" s="49"/>
      <c r="D6" s="48"/>
      <c r="E6" s="259"/>
      <c r="F6" s="259"/>
      <c r="G6" s="259"/>
      <c r="H6" s="48"/>
      <c r="I6" s="259"/>
      <c r="J6" s="48"/>
      <c r="K6" s="314">
        <v>7</v>
      </c>
    </row>
    <row r="7" spans="1:11" s="2" customFormat="1" ht="15" x14ac:dyDescent="0.25">
      <c r="A7" s="262" t="s">
        <v>277</v>
      </c>
      <c r="B7" s="263" t="s">
        <v>274</v>
      </c>
      <c r="C7" s="49"/>
      <c r="D7" s="48"/>
      <c r="E7" s="259"/>
      <c r="F7" s="259"/>
      <c r="G7" s="259"/>
      <c r="H7" s="48"/>
      <c r="I7" s="259"/>
      <c r="J7" s="48"/>
      <c r="K7" s="314">
        <v>8</v>
      </c>
    </row>
    <row r="8" spans="1:11" s="2" customFormat="1" ht="15" x14ac:dyDescent="0.25">
      <c r="A8" s="261" t="s">
        <v>275</v>
      </c>
      <c r="B8" s="261" t="s">
        <v>279</v>
      </c>
      <c r="C8" s="49"/>
      <c r="D8" s="48"/>
      <c r="E8" s="259"/>
      <c r="F8" s="259"/>
      <c r="G8" s="259"/>
      <c r="H8" s="48"/>
      <c r="I8" s="259"/>
      <c r="J8" s="48"/>
      <c r="K8" s="313">
        <v>9</v>
      </c>
    </row>
    <row r="9" spans="1:11" s="2" customFormat="1" ht="15" x14ac:dyDescent="0.25">
      <c r="A9" s="262" t="s">
        <v>280</v>
      </c>
      <c r="B9" s="264" t="s">
        <v>390</v>
      </c>
      <c r="C9" s="49"/>
      <c r="D9" s="48"/>
      <c r="E9" s="259"/>
      <c r="F9" s="259"/>
      <c r="G9" s="259"/>
      <c r="H9" s="48"/>
      <c r="I9" s="259"/>
      <c r="J9" s="48"/>
      <c r="K9" s="314">
        <v>9</v>
      </c>
    </row>
    <row r="10" spans="1:11" s="2" customFormat="1" ht="15" x14ac:dyDescent="0.25">
      <c r="A10" s="262" t="s">
        <v>281</v>
      </c>
      <c r="B10" s="264" t="s">
        <v>393</v>
      </c>
      <c r="C10" s="49"/>
      <c r="D10" s="49"/>
      <c r="E10" s="259"/>
      <c r="F10" s="259"/>
      <c r="G10" s="259"/>
      <c r="H10" s="48"/>
      <c r="I10" s="259"/>
      <c r="J10" s="48"/>
      <c r="K10" s="314">
        <v>10</v>
      </c>
    </row>
    <row r="11" spans="1:11" s="2" customFormat="1" ht="15" x14ac:dyDescent="0.25">
      <c r="A11" s="262" t="s">
        <v>282</v>
      </c>
      <c r="B11" s="264" t="s">
        <v>347</v>
      </c>
      <c r="C11" s="49"/>
      <c r="D11" s="49"/>
      <c r="E11" s="259"/>
      <c r="F11" s="259"/>
      <c r="G11" s="259"/>
      <c r="H11" s="48"/>
      <c r="I11" s="259"/>
      <c r="J11" s="48"/>
      <c r="K11" s="314">
        <v>11</v>
      </c>
    </row>
    <row r="12" spans="1:11" s="2" customFormat="1" ht="15" x14ac:dyDescent="0.25">
      <c r="A12" s="262" t="s">
        <v>283</v>
      </c>
      <c r="B12" s="264" t="s">
        <v>392</v>
      </c>
      <c r="C12" s="49"/>
      <c r="D12" s="49"/>
      <c r="E12" s="259"/>
      <c r="F12" s="259"/>
      <c r="G12" s="259"/>
      <c r="H12" s="48"/>
      <c r="I12" s="259"/>
      <c r="J12" s="48"/>
      <c r="K12" s="314">
        <v>12</v>
      </c>
    </row>
    <row r="13" spans="1:11" s="2" customFormat="1" ht="15" x14ac:dyDescent="0.25">
      <c r="A13" s="262" t="s">
        <v>284</v>
      </c>
      <c r="B13" s="264" t="s">
        <v>391</v>
      </c>
      <c r="C13" s="49"/>
      <c r="D13" s="265"/>
      <c r="E13" s="259"/>
      <c r="F13" s="259"/>
      <c r="G13" s="259"/>
      <c r="H13" s="48"/>
      <c r="I13" s="259"/>
      <c r="J13" s="48"/>
      <c r="K13" s="314">
        <v>13</v>
      </c>
    </row>
    <row r="14" spans="1:11" s="2" customFormat="1" ht="15" x14ac:dyDescent="0.25">
      <c r="A14" s="262" t="s">
        <v>285</v>
      </c>
      <c r="B14" s="264" t="s">
        <v>348</v>
      </c>
      <c r="C14" s="49"/>
      <c r="D14" s="49"/>
      <c r="E14" s="259"/>
      <c r="F14" s="259"/>
      <c r="G14" s="259"/>
      <c r="H14" s="48"/>
      <c r="I14" s="259"/>
      <c r="J14" s="48"/>
      <c r="K14" s="314">
        <v>14</v>
      </c>
    </row>
    <row r="15" spans="1:11" s="2" customFormat="1" ht="15" x14ac:dyDescent="0.25">
      <c r="A15" s="256" t="s">
        <v>278</v>
      </c>
      <c r="B15" s="257" t="s">
        <v>176</v>
      </c>
      <c r="C15" s="49"/>
      <c r="D15" s="49"/>
      <c r="E15" s="259"/>
      <c r="F15" s="259"/>
      <c r="G15" s="259"/>
      <c r="H15" s="48"/>
      <c r="I15" s="259"/>
      <c r="J15" s="48"/>
      <c r="K15" s="313">
        <v>15</v>
      </c>
    </row>
    <row r="16" spans="1:11" s="2" customFormat="1" ht="15" x14ac:dyDescent="0.25">
      <c r="A16" s="256" t="s">
        <v>286</v>
      </c>
      <c r="B16" s="261" t="s">
        <v>307</v>
      </c>
      <c r="C16" s="49"/>
      <c r="D16" s="49"/>
      <c r="E16" s="259"/>
      <c r="F16" s="259"/>
      <c r="G16" s="259"/>
      <c r="H16" s="48"/>
      <c r="I16" s="259"/>
      <c r="J16" s="48"/>
      <c r="K16" s="313">
        <v>16</v>
      </c>
    </row>
    <row r="17" spans="1:11" s="2" customFormat="1" ht="15" x14ac:dyDescent="0.25">
      <c r="A17" s="262" t="s">
        <v>287</v>
      </c>
      <c r="B17" s="264" t="s">
        <v>93</v>
      </c>
      <c r="C17" s="49"/>
      <c r="D17" s="49"/>
      <c r="E17" s="259"/>
      <c r="F17" s="259"/>
      <c r="G17" s="259"/>
      <c r="H17" s="48"/>
      <c r="I17" s="259"/>
      <c r="J17" s="48"/>
      <c r="K17" s="314">
        <v>16</v>
      </c>
    </row>
    <row r="18" spans="1:11" s="2" customFormat="1" ht="15" x14ac:dyDescent="0.25">
      <c r="A18" s="262" t="s">
        <v>288</v>
      </c>
      <c r="B18" s="264" t="s">
        <v>95</v>
      </c>
      <c r="C18" s="49"/>
      <c r="D18" s="49"/>
      <c r="E18" s="259"/>
      <c r="F18" s="259"/>
      <c r="G18" s="259"/>
      <c r="H18" s="48"/>
      <c r="I18" s="259"/>
      <c r="J18" s="48"/>
      <c r="K18" s="314">
        <v>16</v>
      </c>
    </row>
    <row r="19" spans="1:11" s="2" customFormat="1" ht="15" x14ac:dyDescent="0.25">
      <c r="A19" s="262" t="s">
        <v>290</v>
      </c>
      <c r="B19" s="264" t="s">
        <v>94</v>
      </c>
      <c r="C19" s="48"/>
      <c r="D19" s="49"/>
      <c r="E19" s="259"/>
      <c r="F19" s="259"/>
      <c r="G19" s="259"/>
      <c r="H19" s="48"/>
      <c r="I19" s="259"/>
      <c r="J19" s="48"/>
      <c r="K19" s="314">
        <v>17</v>
      </c>
    </row>
    <row r="20" spans="1:11" s="2" customFormat="1" ht="15" x14ac:dyDescent="0.25">
      <c r="A20" s="262" t="s">
        <v>308</v>
      </c>
      <c r="B20" s="264" t="s">
        <v>175</v>
      </c>
      <c r="C20" s="48"/>
      <c r="D20" s="49"/>
      <c r="E20" s="259"/>
      <c r="F20" s="259"/>
      <c r="G20" s="259"/>
      <c r="H20" s="48"/>
      <c r="I20" s="259"/>
      <c r="J20" s="48"/>
      <c r="K20" s="314">
        <v>18</v>
      </c>
    </row>
    <row r="21" spans="1:11" s="2" customFormat="1" ht="15" x14ac:dyDescent="0.25">
      <c r="A21" s="262" t="s">
        <v>309</v>
      </c>
      <c r="B21" s="264" t="s">
        <v>243</v>
      </c>
      <c r="C21" s="48"/>
      <c r="D21" s="49"/>
      <c r="E21" s="259"/>
      <c r="F21" s="259"/>
      <c r="G21" s="259"/>
      <c r="H21" s="48"/>
      <c r="I21" s="259"/>
      <c r="J21" s="48"/>
      <c r="K21" s="314">
        <v>19</v>
      </c>
    </row>
    <row r="22" spans="1:11" s="2" customFormat="1" ht="15" x14ac:dyDescent="0.25">
      <c r="A22" s="256" t="s">
        <v>289</v>
      </c>
      <c r="B22" s="257" t="s">
        <v>304</v>
      </c>
      <c r="C22" s="48"/>
      <c r="D22" s="49"/>
      <c r="E22" s="259"/>
      <c r="F22" s="259"/>
      <c r="G22" s="259"/>
      <c r="H22" s="48"/>
      <c r="I22" s="259"/>
      <c r="J22" s="48"/>
      <c r="K22" s="313">
        <v>20</v>
      </c>
    </row>
    <row r="23" spans="1:11" s="2" customFormat="1" ht="15" x14ac:dyDescent="0.25">
      <c r="A23" s="262" t="s">
        <v>291</v>
      </c>
      <c r="B23" s="264" t="s">
        <v>259</v>
      </c>
      <c r="C23" s="49"/>
      <c r="D23" s="49"/>
      <c r="E23" s="259"/>
      <c r="F23" s="259"/>
      <c r="G23" s="259"/>
      <c r="H23" s="48"/>
      <c r="I23" s="259"/>
      <c r="J23" s="48"/>
      <c r="K23" s="314">
        <v>20</v>
      </c>
    </row>
    <row r="24" spans="1:11" s="2" customFormat="1" ht="15" x14ac:dyDescent="0.25">
      <c r="A24" s="262" t="s">
        <v>292</v>
      </c>
      <c r="B24" s="264" t="s">
        <v>220</v>
      </c>
      <c r="C24" s="49"/>
      <c r="D24" s="49"/>
      <c r="E24" s="259"/>
      <c r="F24" s="259"/>
      <c r="G24" s="259"/>
      <c r="H24" s="48"/>
      <c r="I24" s="259"/>
      <c r="J24" s="48"/>
      <c r="K24" s="314">
        <v>21</v>
      </c>
    </row>
    <row r="25" spans="1:11" s="2" customFormat="1" ht="15" x14ac:dyDescent="0.25">
      <c r="A25" s="262" t="s">
        <v>293</v>
      </c>
      <c r="B25" s="264" t="s">
        <v>221</v>
      </c>
      <c r="C25" s="49"/>
      <c r="D25" s="49"/>
      <c r="E25" s="259"/>
      <c r="F25" s="259"/>
      <c r="G25" s="259"/>
      <c r="H25" s="48"/>
      <c r="I25" s="259"/>
      <c r="J25" s="48"/>
      <c r="K25" s="314">
        <v>22</v>
      </c>
    </row>
    <row r="26" spans="1:11" s="2" customFormat="1" ht="15" x14ac:dyDescent="0.25">
      <c r="A26" s="262" t="s">
        <v>294</v>
      </c>
      <c r="B26" s="264" t="s">
        <v>222</v>
      </c>
      <c r="C26" s="49"/>
      <c r="D26" s="49"/>
      <c r="E26" s="259"/>
      <c r="F26" s="259"/>
      <c r="G26" s="259"/>
      <c r="H26" s="48"/>
      <c r="I26" s="259"/>
      <c r="J26" s="48"/>
      <c r="K26" s="314">
        <v>23</v>
      </c>
    </row>
    <row r="27" spans="1:11" s="2" customFormat="1" ht="15" x14ac:dyDescent="0.25">
      <c r="A27" s="262" t="s">
        <v>295</v>
      </c>
      <c r="B27" s="264" t="s">
        <v>260</v>
      </c>
      <c r="C27" s="49"/>
      <c r="D27" s="49"/>
      <c r="E27" s="259"/>
      <c r="F27" s="259"/>
      <c r="G27" s="259"/>
      <c r="H27" s="48"/>
      <c r="I27" s="259"/>
      <c r="J27" s="48"/>
      <c r="K27" s="314">
        <v>24</v>
      </c>
    </row>
    <row r="28" spans="1:11" s="2" customFormat="1" ht="15" x14ac:dyDescent="0.25">
      <c r="A28" s="262" t="s">
        <v>296</v>
      </c>
      <c r="B28" s="264" t="s">
        <v>223</v>
      </c>
      <c r="C28" s="49"/>
      <c r="D28" s="49"/>
      <c r="E28" s="259"/>
      <c r="F28" s="259"/>
      <c r="G28" s="259"/>
      <c r="H28" s="48"/>
      <c r="I28" s="259"/>
      <c r="J28" s="48"/>
      <c r="K28" s="314">
        <v>25</v>
      </c>
    </row>
    <row r="29" spans="1:11" s="2" customFormat="1" ht="15" x14ac:dyDescent="0.25">
      <c r="A29" s="262" t="s">
        <v>297</v>
      </c>
      <c r="B29" s="264" t="s">
        <v>224</v>
      </c>
      <c r="C29" s="49"/>
      <c r="D29" s="49"/>
      <c r="E29" s="259"/>
      <c r="F29" s="259"/>
      <c r="G29" s="259"/>
      <c r="H29" s="48"/>
      <c r="I29" s="259"/>
      <c r="J29" s="48"/>
      <c r="K29" s="314">
        <v>26</v>
      </c>
    </row>
    <row r="30" spans="1:11" s="2" customFormat="1" ht="15" x14ac:dyDescent="0.25">
      <c r="A30" s="262" t="s">
        <v>298</v>
      </c>
      <c r="B30" s="264" t="s">
        <v>225</v>
      </c>
      <c r="C30" s="49"/>
      <c r="D30" s="49"/>
      <c r="E30" s="259"/>
      <c r="F30" s="259"/>
      <c r="G30" s="259"/>
      <c r="H30" s="48"/>
      <c r="I30" s="259"/>
      <c r="J30" s="48"/>
      <c r="K30" s="314">
        <v>27</v>
      </c>
    </row>
    <row r="31" spans="1:11" s="2" customFormat="1" ht="15" x14ac:dyDescent="0.25">
      <c r="A31" s="262" t="s">
        <v>299</v>
      </c>
      <c r="B31" s="264" t="s">
        <v>226</v>
      </c>
      <c r="C31" s="49"/>
      <c r="D31" s="49"/>
      <c r="E31" s="259"/>
      <c r="F31" s="259"/>
      <c r="G31" s="259"/>
      <c r="H31" s="48"/>
      <c r="I31" s="259"/>
      <c r="J31" s="48"/>
      <c r="K31" s="314">
        <v>28</v>
      </c>
    </row>
    <row r="32" spans="1:11" s="2" customFormat="1" ht="15" x14ac:dyDescent="0.25">
      <c r="A32" s="262" t="s">
        <v>300</v>
      </c>
      <c r="B32" s="264" t="s">
        <v>227</v>
      </c>
      <c r="C32" s="49"/>
      <c r="D32" s="49"/>
      <c r="E32" s="259"/>
      <c r="F32" s="259"/>
      <c r="G32" s="259"/>
      <c r="H32" s="48"/>
      <c r="I32" s="259"/>
      <c r="J32" s="48"/>
      <c r="K32" s="314">
        <v>29</v>
      </c>
    </row>
    <row r="33" spans="1:11" s="2" customFormat="1" ht="15" x14ac:dyDescent="0.25">
      <c r="A33" s="262" t="s">
        <v>301</v>
      </c>
      <c r="B33" s="264" t="s">
        <v>228</v>
      </c>
      <c r="C33" s="49"/>
      <c r="D33" s="49"/>
      <c r="E33" s="259"/>
      <c r="F33" s="259"/>
      <c r="G33" s="259"/>
      <c r="H33" s="48"/>
      <c r="I33" s="259"/>
      <c r="J33" s="48"/>
      <c r="K33" s="314">
        <v>30</v>
      </c>
    </row>
    <row r="34" spans="1:11" s="2" customFormat="1" ht="15" x14ac:dyDescent="0.25">
      <c r="A34" s="262" t="s">
        <v>302</v>
      </c>
      <c r="B34" s="264" t="s">
        <v>229</v>
      </c>
      <c r="C34" s="49"/>
      <c r="D34" s="49"/>
      <c r="E34" s="259"/>
      <c r="F34" s="259"/>
      <c r="G34" s="259"/>
      <c r="H34" s="48"/>
      <c r="I34" s="259"/>
      <c r="J34" s="48"/>
      <c r="K34" s="314">
        <v>31</v>
      </c>
    </row>
    <row r="35" spans="1:11" s="2" customFormat="1" ht="15" x14ac:dyDescent="0.25">
      <c r="A35" s="262" t="s">
        <v>303</v>
      </c>
      <c r="B35" s="264" t="s">
        <v>230</v>
      </c>
      <c r="C35" s="49"/>
      <c r="D35" s="49"/>
      <c r="E35" s="259"/>
      <c r="F35" s="259"/>
      <c r="G35" s="259"/>
      <c r="H35" s="48"/>
      <c r="I35" s="259"/>
      <c r="J35" s="48"/>
      <c r="K35" s="314">
        <v>32</v>
      </c>
    </row>
    <row r="36" spans="1:11" s="2" customFormat="1" ht="15" x14ac:dyDescent="0.25">
      <c r="A36" s="262" t="s">
        <v>305</v>
      </c>
      <c r="B36" s="264" t="s">
        <v>231</v>
      </c>
      <c r="C36" s="49"/>
      <c r="D36" s="49"/>
      <c r="E36" s="259"/>
      <c r="F36" s="259"/>
      <c r="G36" s="259"/>
      <c r="H36" s="48"/>
      <c r="I36" s="259"/>
      <c r="J36" s="48"/>
      <c r="K36" s="314">
        <v>33</v>
      </c>
    </row>
    <row r="37" spans="1:11" s="2" customFormat="1" ht="15" x14ac:dyDescent="0.25">
      <c r="A37" s="256" t="s">
        <v>306</v>
      </c>
      <c r="B37" s="257" t="s">
        <v>244</v>
      </c>
      <c r="C37" s="266"/>
      <c r="D37" s="49"/>
      <c r="E37" s="259"/>
      <c r="F37" s="259"/>
      <c r="G37" s="259"/>
      <c r="H37" s="48"/>
      <c r="I37" s="259"/>
      <c r="J37" s="48"/>
      <c r="K37" s="313">
        <v>34</v>
      </c>
    </row>
    <row r="38" spans="1:11" s="2" customFormat="1" ht="15" x14ac:dyDescent="0.25">
      <c r="A38" s="256" t="s">
        <v>310</v>
      </c>
      <c r="B38" s="257" t="s">
        <v>405</v>
      </c>
      <c r="C38" s="48"/>
      <c r="D38" s="49"/>
      <c r="E38" s="259"/>
      <c r="F38" s="259"/>
      <c r="G38" s="259"/>
      <c r="H38" s="48"/>
      <c r="I38" s="259"/>
      <c r="J38" s="48"/>
      <c r="K38" s="313">
        <v>35</v>
      </c>
    </row>
    <row r="39" spans="1:11" s="2" customFormat="1" ht="15" x14ac:dyDescent="0.25">
      <c r="A39" s="262" t="s">
        <v>311</v>
      </c>
      <c r="B39" s="264" t="s">
        <v>399</v>
      </c>
      <c r="C39" s="48"/>
      <c r="D39" s="49"/>
      <c r="E39" s="259"/>
      <c r="F39" s="259"/>
      <c r="G39" s="259"/>
      <c r="H39" s="48"/>
      <c r="I39" s="259"/>
      <c r="J39" s="48"/>
      <c r="K39" s="314">
        <v>35</v>
      </c>
    </row>
    <row r="40" spans="1:11" s="2" customFormat="1" ht="15" x14ac:dyDescent="0.25">
      <c r="A40" s="262" t="s">
        <v>312</v>
      </c>
      <c r="B40" s="264" t="s">
        <v>403</v>
      </c>
      <c r="C40" s="48"/>
      <c r="D40" s="49"/>
      <c r="E40" s="259"/>
      <c r="F40" s="259"/>
      <c r="G40" s="259"/>
      <c r="H40" s="48"/>
      <c r="I40" s="259"/>
      <c r="J40" s="48"/>
      <c r="K40" s="314">
        <v>36</v>
      </c>
    </row>
    <row r="41" spans="1:11" s="2" customFormat="1" ht="15" x14ac:dyDescent="0.25">
      <c r="A41" s="262" t="s">
        <v>313</v>
      </c>
      <c r="B41" s="264" t="str">
        <f>"Den maxima zatížení brutto ES ČR za měsíc "&amp;TEXT('9.2'!$A$5,"mmmm")</f>
        <v>Den maxima zatížení brutto ES ČR za měsíc červenec</v>
      </c>
      <c r="C41" s="48"/>
      <c r="D41" s="49"/>
      <c r="E41" s="259"/>
      <c r="F41" s="259"/>
      <c r="G41" s="259"/>
      <c r="H41" s="48"/>
      <c r="I41" s="259"/>
      <c r="J41" s="48"/>
      <c r="K41" s="314">
        <v>37</v>
      </c>
    </row>
    <row r="42" spans="1:11" s="2" customFormat="1" ht="15" x14ac:dyDescent="0.25">
      <c r="A42" s="262" t="s">
        <v>378</v>
      </c>
      <c r="B42" s="264" t="str">
        <f>"Den maxima zatížení brutto ES ČR za měsíc "&amp;TEXT('9.2'!$G$5,"mmmm")</f>
        <v>Den maxima zatížení brutto ES ČR za měsíc srpen</v>
      </c>
      <c r="C42" s="48"/>
      <c r="D42" s="49"/>
      <c r="E42" s="259"/>
      <c r="F42" s="259"/>
      <c r="G42" s="259"/>
      <c r="H42" s="48"/>
      <c r="I42" s="259"/>
      <c r="J42" s="48"/>
      <c r="K42" s="314">
        <v>38</v>
      </c>
    </row>
    <row r="43" spans="1:11" s="2" customFormat="1" ht="15" x14ac:dyDescent="0.25">
      <c r="A43" s="262" t="s">
        <v>379</v>
      </c>
      <c r="B43" s="264" t="str">
        <f>"Den maxima zatížení brutto ES ČR za měsíc "&amp;TEXT('9.2'!$M$5,"mmmm")</f>
        <v>Den maxima zatížení brutto ES ČR za měsíc září</v>
      </c>
      <c r="C43" s="48"/>
      <c r="D43" s="49"/>
      <c r="E43" s="259"/>
      <c r="F43" s="259"/>
      <c r="G43" s="259"/>
      <c r="H43" s="48"/>
      <c r="I43" s="259"/>
      <c r="J43" s="48"/>
      <c r="K43" s="314">
        <v>39</v>
      </c>
    </row>
    <row r="44" spans="1:11" s="2" customFormat="1" ht="15" x14ac:dyDescent="0.25">
      <c r="A44" s="262" t="s">
        <v>380</v>
      </c>
      <c r="B44" s="264" t="str">
        <f>"Den minima zatížení brutto ES ČR za měsíc "&amp;TEXT('9.2'!$A$5,"mmmm")</f>
        <v>Den minima zatížení brutto ES ČR za měsíc červenec</v>
      </c>
      <c r="C44" s="48"/>
      <c r="D44" s="49"/>
      <c r="E44" s="259"/>
      <c r="F44" s="259"/>
      <c r="G44" s="259"/>
      <c r="H44" s="48"/>
      <c r="I44" s="259"/>
      <c r="J44" s="48"/>
      <c r="K44" s="314">
        <v>40</v>
      </c>
    </row>
    <row r="45" spans="1:11" s="2" customFormat="1" ht="15" x14ac:dyDescent="0.25">
      <c r="A45" s="262" t="s">
        <v>381</v>
      </c>
      <c r="B45" s="264" t="str">
        <f>"Den minima zatížení brutto ES ČR za měsíc "&amp;TEXT('9.2'!$G$5,"mmmm")</f>
        <v>Den minima zatížení brutto ES ČR za měsíc srpen</v>
      </c>
      <c r="C45" s="48"/>
      <c r="D45" s="49"/>
      <c r="E45" s="259"/>
      <c r="F45" s="259"/>
      <c r="G45" s="259"/>
      <c r="H45" s="48"/>
      <c r="I45" s="259"/>
      <c r="J45" s="48"/>
      <c r="K45" s="314">
        <v>41</v>
      </c>
    </row>
    <row r="46" spans="1:11" s="2" customFormat="1" ht="15" x14ac:dyDescent="0.25">
      <c r="A46" s="262" t="s">
        <v>402</v>
      </c>
      <c r="B46" s="264" t="str">
        <f>"Den minima zatížení brutto ES ČR za měsíc "&amp;TEXT('9.2'!$M$5,"mmmm")</f>
        <v>Den minima zatížení brutto ES ČR za měsíc září</v>
      </c>
      <c r="C46" s="48"/>
      <c r="D46" s="49"/>
      <c r="E46" s="259"/>
      <c r="F46" s="259"/>
      <c r="G46" s="259"/>
      <c r="H46" s="48"/>
      <c r="I46" s="259"/>
      <c r="J46" s="48"/>
      <c r="K46" s="314">
        <v>42</v>
      </c>
    </row>
    <row r="47" spans="1:11" s="2" customFormat="1" ht="15" x14ac:dyDescent="0.25">
      <c r="A47" s="256" t="s">
        <v>314</v>
      </c>
      <c r="B47" s="257" t="s">
        <v>96</v>
      </c>
      <c r="C47" s="48"/>
      <c r="D47" s="49"/>
      <c r="E47" s="259"/>
      <c r="F47" s="259"/>
      <c r="G47" s="259"/>
      <c r="H47" s="48"/>
      <c r="I47" s="259"/>
      <c r="J47" s="48"/>
      <c r="K47" s="313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328</v>
      </c>
      <c r="M1" s="53" t="str">
        <f>Titulní!A35</f>
        <v>III. čtvrtletí 2021</v>
      </c>
    </row>
    <row r="2" spans="1:24" ht="6" customHeight="1" x14ac:dyDescent="0.2">
      <c r="A2" s="246"/>
    </row>
    <row r="3" spans="1:24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4" ht="13.5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4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6" t="s">
        <v>53</v>
      </c>
      <c r="B7" s="436">
        <f>F8</f>
        <v>2917.2512300000008</v>
      </c>
      <c r="C7" s="437"/>
      <c r="D7" s="437"/>
      <c r="E7" s="437"/>
      <c r="F7" s="437"/>
      <c r="G7" s="438"/>
      <c r="H7" s="436">
        <f>SUM(H8,J8,L8)</f>
        <v>3553749.8229999999</v>
      </c>
      <c r="I7" s="437"/>
      <c r="J7" s="437"/>
      <c r="K7" s="437"/>
      <c r="L7" s="437"/>
      <c r="M7" s="437"/>
      <c r="N7" s="80"/>
    </row>
    <row r="8" spans="1:24" x14ac:dyDescent="0.2">
      <c r="A8" s="477"/>
      <c r="B8" s="316">
        <f>SUM(B9:B16)</f>
        <v>2918.2159500000007</v>
      </c>
      <c r="C8" s="317">
        <v>0.13665706905680172</v>
      </c>
      <c r="D8" s="318">
        <f>SUM(D9:D16)</f>
        <v>2918.0219400000005</v>
      </c>
      <c r="E8" s="317">
        <v>0.13682336080602914</v>
      </c>
      <c r="F8" s="318">
        <f>SUM(F9:F16)</f>
        <v>2917.2512300000008</v>
      </c>
      <c r="G8" s="319">
        <v>0.13684427345433869</v>
      </c>
      <c r="H8" s="316">
        <f>SUM(H9:H16)</f>
        <v>915588.39300000004</v>
      </c>
      <c r="I8" s="317">
        <v>0.14840881209953485</v>
      </c>
      <c r="J8" s="318">
        <f>SUM(J9:J16)</f>
        <v>991141.45499999996</v>
      </c>
      <c r="K8" s="317">
        <v>0.16144055601801105</v>
      </c>
      <c r="L8" s="318">
        <f>SUM(L9:L16)</f>
        <v>1647019.9749999999</v>
      </c>
      <c r="M8" s="317">
        <v>0.24282132675829071</v>
      </c>
      <c r="N8" s="10"/>
    </row>
    <row r="9" spans="1:24" x14ac:dyDescent="0.2">
      <c r="A9" s="191" t="s">
        <v>7</v>
      </c>
      <c r="B9" s="176">
        <v>2250</v>
      </c>
      <c r="C9" s="199">
        <v>0.52447552447552448</v>
      </c>
      <c r="D9" s="177">
        <v>2250</v>
      </c>
      <c r="E9" s="199">
        <v>0.52447552447552448</v>
      </c>
      <c r="F9" s="177">
        <v>2250</v>
      </c>
      <c r="G9" s="200">
        <v>0.52447552447552448</v>
      </c>
      <c r="H9" s="176">
        <v>803226.14</v>
      </c>
      <c r="I9" s="199">
        <v>0.38708408747898571</v>
      </c>
      <c r="J9" s="177">
        <v>897136.95</v>
      </c>
      <c r="K9" s="199">
        <v>0.38327325719421612</v>
      </c>
      <c r="L9" s="177">
        <v>1552055.23</v>
      </c>
      <c r="M9" s="199">
        <v>0.55033943973375099</v>
      </c>
      <c r="X9" s="77"/>
    </row>
    <row r="10" spans="1:24" x14ac:dyDescent="0.2">
      <c r="A10" s="191" t="s">
        <v>20</v>
      </c>
      <c r="B10" s="176">
        <v>215.44500000000002</v>
      </c>
      <c r="C10" s="199">
        <v>2.1432632375317038E-2</v>
      </c>
      <c r="D10" s="179">
        <v>215.44500000000002</v>
      </c>
      <c r="E10" s="199">
        <v>2.1486068636343471E-2</v>
      </c>
      <c r="F10" s="179">
        <v>215.44500000000002</v>
      </c>
      <c r="G10" s="200">
        <v>2.1486068636343471E-2</v>
      </c>
      <c r="H10" s="176">
        <v>27356.900999999998</v>
      </c>
      <c r="I10" s="199">
        <v>9.9646021317062721E-3</v>
      </c>
      <c r="J10" s="179">
        <v>23330.003000000004</v>
      </c>
      <c r="K10" s="199">
        <v>8.4861217991037009E-3</v>
      </c>
      <c r="L10" s="179">
        <v>25390.602999999999</v>
      </c>
      <c r="M10" s="199">
        <v>8.7777555246927839E-3</v>
      </c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X11" s="77"/>
    </row>
    <row r="12" spans="1:24" x14ac:dyDescent="0.2">
      <c r="A12" s="191" t="s">
        <v>22</v>
      </c>
      <c r="B12" s="176">
        <v>51.424999999999983</v>
      </c>
      <c r="C12" s="199">
        <v>5.2771193136922898E-2</v>
      </c>
      <c r="D12" s="179">
        <v>51.424999999999983</v>
      </c>
      <c r="E12" s="199">
        <v>5.2727906571378762E-2</v>
      </c>
      <c r="F12" s="179">
        <v>51.424999999999983</v>
      </c>
      <c r="G12" s="200">
        <v>5.2713853723540559E-2</v>
      </c>
      <c r="H12" s="176">
        <v>23768.962999999989</v>
      </c>
      <c r="I12" s="199">
        <v>8.5803428014910851E-2</v>
      </c>
      <c r="J12" s="179">
        <v>23757.143000000011</v>
      </c>
      <c r="K12" s="199">
        <v>8.4860078050370061E-2</v>
      </c>
      <c r="L12" s="179">
        <v>23555.349000000002</v>
      </c>
      <c r="M12" s="199">
        <v>8.2644186171847045E-2</v>
      </c>
      <c r="X12" s="77"/>
    </row>
    <row r="13" spans="1:24" x14ac:dyDescent="0.2">
      <c r="A13" s="191" t="s">
        <v>43</v>
      </c>
      <c r="B13" s="176">
        <v>157.06295000000011</v>
      </c>
      <c r="C13" s="199">
        <v>0.14385414317475517</v>
      </c>
      <c r="D13" s="179">
        <v>157.0274500000001</v>
      </c>
      <c r="E13" s="199">
        <v>0.14391772138922532</v>
      </c>
      <c r="F13" s="179">
        <v>156.6669500000001</v>
      </c>
      <c r="G13" s="200">
        <v>0.14375919565884476</v>
      </c>
      <c r="H13" s="176">
        <v>26947.034999999996</v>
      </c>
      <c r="I13" s="199">
        <v>0.10766926322782425</v>
      </c>
      <c r="J13" s="179">
        <v>19669.199999999997</v>
      </c>
      <c r="K13" s="199">
        <v>0.10207241162974527</v>
      </c>
      <c r="L13" s="179">
        <v>20098.759000000013</v>
      </c>
      <c r="M13" s="199">
        <v>0.1324988287962495</v>
      </c>
      <c r="X13" s="77"/>
    </row>
    <row r="14" spans="1:24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0</v>
      </c>
      <c r="C15" s="199">
        <v>0</v>
      </c>
      <c r="D15" s="179">
        <v>0</v>
      </c>
      <c r="E15" s="201">
        <v>0</v>
      </c>
      <c r="F15" s="179">
        <v>0</v>
      </c>
      <c r="G15" s="202">
        <v>0</v>
      </c>
      <c r="H15" s="176">
        <v>0</v>
      </c>
      <c r="I15" s="199">
        <v>0</v>
      </c>
      <c r="J15" s="179">
        <v>0</v>
      </c>
      <c r="K15" s="201">
        <v>0</v>
      </c>
      <c r="L15" s="179">
        <v>0</v>
      </c>
      <c r="M15" s="201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244.28300000000027</v>
      </c>
      <c r="C16" s="199">
        <v>0.11793254410839273</v>
      </c>
      <c r="D16" s="177">
        <v>244.12449000000018</v>
      </c>
      <c r="E16" s="201">
        <v>0.11799515324923521</v>
      </c>
      <c r="F16" s="177">
        <v>243.71428000000023</v>
      </c>
      <c r="G16" s="202">
        <v>0.11824534366373853</v>
      </c>
      <c r="H16" s="176">
        <v>34289.35400000005</v>
      </c>
      <c r="I16" s="199">
        <v>0.11811346108088497</v>
      </c>
      <c r="J16" s="177">
        <v>27248.158999999963</v>
      </c>
      <c r="K16" s="201">
        <v>0.11633639712806169</v>
      </c>
      <c r="L16" s="177">
        <v>25920.034000000018</v>
      </c>
      <c r="M16" s="201">
        <v>0.11925731792907476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65" t="s">
        <v>242</v>
      </c>
      <c r="C18" s="466"/>
      <c r="D18" s="466"/>
      <c r="E18" s="466"/>
      <c r="F18" s="466"/>
      <c r="G18" s="466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2.3480817101293763E-2</v>
      </c>
      <c r="J19" s="94" t="str">
        <f>A9</f>
        <v>JE</v>
      </c>
      <c r="K19" s="83">
        <f t="shared" ref="K19:K26" si="0">H9+J9+L9</f>
        <v>3252418.32</v>
      </c>
      <c r="L19" s="94" t="str">
        <f>A9</f>
        <v>JE</v>
      </c>
      <c r="M19" s="92">
        <f>K19/'6.1, 6.2'!B5</f>
        <v>0.44947917743606891</v>
      </c>
      <c r="N19" s="85"/>
      <c r="O19" s="75"/>
    </row>
    <row r="20" spans="1:15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4.7079432803394196E-2</v>
      </c>
      <c r="J20" s="94" t="str">
        <f t="shared" ref="J20:J26" si="1">A10</f>
        <v>PE</v>
      </c>
      <c r="K20" s="83">
        <f t="shared" si="0"/>
        <v>76077.506999999998</v>
      </c>
      <c r="L20" s="94" t="str">
        <f t="shared" ref="L20:L26" si="2">A10</f>
        <v>PE</v>
      </c>
      <c r="M20" s="92">
        <f>K20/'6.1, 6.2'!C5</f>
        <v>9.0706562946551092E-3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8.2311165759788446E-2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73" t="s">
        <v>53</v>
      </c>
      <c r="B22" s="475">
        <f>SUM(B23,D23,F23)</f>
        <v>692395.46616242384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7.8573161035271635E-2</v>
      </c>
      <c r="J22" s="94" t="str">
        <f t="shared" si="1"/>
        <v>PSE</v>
      </c>
      <c r="K22" s="83">
        <f t="shared" si="0"/>
        <v>71081.455000000002</v>
      </c>
      <c r="L22" s="94" t="str">
        <f t="shared" si="2"/>
        <v>PSE</v>
      </c>
      <c r="M22" s="92">
        <f>K22/'6.1, 6.2'!E5</f>
        <v>8.4420344958886964E-2</v>
      </c>
      <c r="N22" s="85"/>
      <c r="O22" s="75"/>
    </row>
    <row r="23" spans="1:15" x14ac:dyDescent="0.2">
      <c r="A23" s="474"/>
      <c r="B23" s="316">
        <f>SUM(B24:B27)</f>
        <v>228828.83018419758</v>
      </c>
      <c r="C23" s="320">
        <v>5.6065518591649738E-2</v>
      </c>
      <c r="D23" s="318">
        <f>SUM(D24:D27)</f>
        <v>233008.03333040941</v>
      </c>
      <c r="E23" s="320">
        <v>5.6764050807120978E-2</v>
      </c>
      <c r="F23" s="318">
        <f>SUM(F24:F27)</f>
        <v>230558.60264781682</v>
      </c>
      <c r="G23" s="320">
        <v>5.5297325265097563E-2</v>
      </c>
      <c r="H23" s="75"/>
      <c r="I23" s="75"/>
      <c r="J23" s="94" t="str">
        <f t="shared" si="1"/>
        <v>VE</v>
      </c>
      <c r="K23" s="83">
        <f t="shared" si="0"/>
        <v>66714.994000000006</v>
      </c>
      <c r="L23" s="94" t="str">
        <f t="shared" si="2"/>
        <v>VE</v>
      </c>
      <c r="M23" s="92">
        <f>K23/'6.1, 6.2'!F5</f>
        <v>0.1121892802077904</v>
      </c>
      <c r="N23" s="85"/>
      <c r="O23" s="75"/>
    </row>
    <row r="24" spans="1:15" x14ac:dyDescent="0.2">
      <c r="A24" s="166" t="s">
        <v>8</v>
      </c>
      <c r="B24" s="176">
        <v>13288.7596889529</v>
      </c>
      <c r="C24" s="199">
        <v>2.0612296875535289E-2</v>
      </c>
      <c r="D24" s="177">
        <v>14641.2384332609</v>
      </c>
      <c r="E24" s="199">
        <v>2.2960963460243834E-2</v>
      </c>
      <c r="F24" s="177">
        <v>17036.024000000001</v>
      </c>
      <c r="G24" s="199">
        <v>2.6927931045802916E-2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66" t="s">
        <v>9</v>
      </c>
      <c r="B25" s="176">
        <v>85876.422560462393</v>
      </c>
      <c r="C25" s="199">
        <v>4.5632351713952198E-2</v>
      </c>
      <c r="D25" s="179">
        <v>85692.069339577691</v>
      </c>
      <c r="E25" s="199">
        <v>4.5663764983924424E-2</v>
      </c>
      <c r="F25" s="179">
        <v>95953.4929999999</v>
      </c>
      <c r="G25" s="199">
        <v>4.9875870572420586E-2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x14ac:dyDescent="0.2">
      <c r="A26" s="166" t="s">
        <v>138</v>
      </c>
      <c r="B26" s="176">
        <v>46098.581930138098</v>
      </c>
      <c r="C26" s="199">
        <v>8.7717251956165865E-2</v>
      </c>
      <c r="D26" s="179">
        <v>48012.876392696307</v>
      </c>
      <c r="E26" s="201">
        <v>8.8481534209718285E-2</v>
      </c>
      <c r="F26" s="179">
        <v>38598.756387478199</v>
      </c>
      <c r="G26" s="201">
        <v>7.093646700981672E-2</v>
      </c>
      <c r="H26" s="75"/>
      <c r="I26" s="75"/>
      <c r="J26" s="94" t="str">
        <f t="shared" si="1"/>
        <v>FVE</v>
      </c>
      <c r="K26" s="83">
        <f t="shared" si="0"/>
        <v>87457.547000000035</v>
      </c>
      <c r="L26" s="94" t="str">
        <f t="shared" si="2"/>
        <v>FVE</v>
      </c>
      <c r="M26" s="92">
        <f>K26/'6.1, 6.2'!I5</f>
        <v>0.11788753347582229</v>
      </c>
    </row>
    <row r="27" spans="1:15" x14ac:dyDescent="0.2">
      <c r="A27" s="166" t="s">
        <v>136</v>
      </c>
      <c r="B27" s="176">
        <v>83565.066004644192</v>
      </c>
      <c r="C27" s="199">
        <v>8.1186502700468885E-2</v>
      </c>
      <c r="D27" s="177">
        <v>84661.849164874497</v>
      </c>
      <c r="E27" s="201">
        <v>8.0786153642690886E-2</v>
      </c>
      <c r="F27" s="177">
        <v>78970.329260338709</v>
      </c>
      <c r="G27" s="201">
        <v>7.3886556860611158E-2</v>
      </c>
      <c r="H27" s="75"/>
      <c r="I27" s="75"/>
      <c r="J27" s="75"/>
      <c r="K27" s="75"/>
      <c r="L27" s="75"/>
      <c r="M27" s="75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8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803226.14</v>
      </c>
      <c r="L31" s="77">
        <f t="shared" ref="L31:L38" si="7">J9</f>
        <v>897136.95</v>
      </c>
      <c r="M31" s="77">
        <f t="shared" ref="M31:M38" si="8">L9</f>
        <v>1552055.23</v>
      </c>
    </row>
    <row r="32" spans="1:15" x14ac:dyDescent="0.2">
      <c r="H32" s="94" t="str">
        <f t="shared" si="3"/>
        <v>PE</v>
      </c>
      <c r="I32" s="95">
        <f t="shared" si="4"/>
        <v>2.1486068636343471E-2</v>
      </c>
      <c r="J32" s="94" t="str">
        <f t="shared" si="5"/>
        <v>PE</v>
      </c>
      <c r="K32" s="77">
        <f t="shared" si="6"/>
        <v>27356.900999999998</v>
      </c>
      <c r="L32" s="77">
        <f t="shared" si="7"/>
        <v>23330.003000000004</v>
      </c>
      <c r="M32" s="77">
        <f t="shared" si="8"/>
        <v>25390.602999999999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5.2713853723540559E-2</v>
      </c>
      <c r="J34" s="94" t="str">
        <f t="shared" si="5"/>
        <v>PSE</v>
      </c>
      <c r="K34" s="77">
        <f t="shared" si="6"/>
        <v>23768.962999999989</v>
      </c>
      <c r="L34" s="77">
        <f t="shared" si="7"/>
        <v>23757.143000000011</v>
      </c>
      <c r="M34" s="77">
        <f t="shared" si="8"/>
        <v>23555.349000000002</v>
      </c>
    </row>
    <row r="35" spans="8:13" ht="13.5" customHeight="1" x14ac:dyDescent="0.2">
      <c r="H35" s="94" t="str">
        <f t="shared" si="3"/>
        <v>VE</v>
      </c>
      <c r="I35" s="95">
        <f t="shared" si="4"/>
        <v>0.14375919565884476</v>
      </c>
      <c r="J35" s="94" t="str">
        <f t="shared" si="5"/>
        <v>VE</v>
      </c>
      <c r="K35" s="77">
        <f t="shared" si="6"/>
        <v>26947.034999999996</v>
      </c>
      <c r="L35" s="77">
        <f t="shared" si="7"/>
        <v>19669.199999999997</v>
      </c>
      <c r="M35" s="77">
        <f t="shared" si="8"/>
        <v>20098.759000000013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0.11824534366373853</v>
      </c>
      <c r="J38" s="94" t="str">
        <f t="shared" si="5"/>
        <v>FVE</v>
      </c>
      <c r="K38" s="77">
        <f t="shared" si="6"/>
        <v>34289.35400000005</v>
      </c>
      <c r="L38" s="77">
        <f t="shared" si="7"/>
        <v>27248.158999999963</v>
      </c>
      <c r="M38" s="77">
        <f t="shared" si="8"/>
        <v>25920.034000000018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329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2021</v>
      </c>
      <c r="N1" s="8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86"/>
    </row>
    <row r="4" spans="1:21" ht="13.5" customHeight="1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87"/>
    </row>
    <row r="5" spans="1:21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88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88"/>
    </row>
    <row r="7" spans="1:21" x14ac:dyDescent="0.2">
      <c r="A7" s="476" t="s">
        <v>53</v>
      </c>
      <c r="B7" s="436">
        <f>F8</f>
        <v>914.45078999999907</v>
      </c>
      <c r="C7" s="437"/>
      <c r="D7" s="437"/>
      <c r="E7" s="437"/>
      <c r="F7" s="437"/>
      <c r="G7" s="438"/>
      <c r="H7" s="436">
        <f>SUM(H8,J8,L8)</f>
        <v>366398.55400000018</v>
      </c>
      <c r="I7" s="437"/>
      <c r="J7" s="437"/>
      <c r="K7" s="437"/>
      <c r="L7" s="437"/>
      <c r="M7" s="437"/>
      <c r="N7" s="89"/>
    </row>
    <row r="8" spans="1:21" x14ac:dyDescent="0.2">
      <c r="A8" s="477"/>
      <c r="B8" s="316">
        <f>SUM(B9:B16)</f>
        <v>915.83131999999932</v>
      </c>
      <c r="C8" s="317">
        <v>4.2887444276226976E-2</v>
      </c>
      <c r="D8" s="318">
        <f>SUM(D9:D16)</f>
        <v>915.28441999999927</v>
      </c>
      <c r="E8" s="317">
        <v>4.2916843331821213E-2</v>
      </c>
      <c r="F8" s="318">
        <f>SUM(F9:F16)</f>
        <v>914.45078999999907</v>
      </c>
      <c r="G8" s="319">
        <v>4.2895638428540793E-2</v>
      </c>
      <c r="H8" s="316">
        <f>SUM(H9:H16)</f>
        <v>134783.58700000023</v>
      </c>
      <c r="I8" s="317">
        <v>2.1847231998696103E-2</v>
      </c>
      <c r="J8" s="318">
        <f>SUM(J9:J16)</f>
        <v>117065.80200000003</v>
      </c>
      <c r="K8" s="317">
        <v>1.9068083642586008E-2</v>
      </c>
      <c r="L8" s="318">
        <f>SUM(L9:L16)</f>
        <v>114549.16499999992</v>
      </c>
      <c r="M8" s="317">
        <v>1.6888064896938691E-2</v>
      </c>
      <c r="N8" s="9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226.29999999999998</v>
      </c>
      <c r="C10" s="199">
        <v>2.2512496026987145E-2</v>
      </c>
      <c r="D10" s="179">
        <v>226.29999999999998</v>
      </c>
      <c r="E10" s="199">
        <v>2.2568624625331414E-2</v>
      </c>
      <c r="F10" s="179">
        <v>226.29999999999998</v>
      </c>
      <c r="G10" s="200">
        <v>2.2568624625331414E-2</v>
      </c>
      <c r="H10" s="176">
        <v>34037.925999999999</v>
      </c>
      <c r="I10" s="199">
        <v>1.2398129085544463E-2</v>
      </c>
      <c r="J10" s="179">
        <v>30052.139000000003</v>
      </c>
      <c r="K10" s="199">
        <v>1.0931250710837647E-2</v>
      </c>
      <c r="L10" s="179">
        <v>31369.254000000001</v>
      </c>
      <c r="M10" s="199">
        <v>1.0844627935933274E-2</v>
      </c>
      <c r="N10" s="83"/>
      <c r="O10" s="92"/>
    </row>
    <row r="11" spans="1:21" x14ac:dyDescent="0.2">
      <c r="A11" s="191" t="s">
        <v>21</v>
      </c>
      <c r="B11" s="176">
        <v>118.5</v>
      </c>
      <c r="C11" s="199">
        <v>8.690869086908691E-2</v>
      </c>
      <c r="D11" s="179">
        <v>118.5</v>
      </c>
      <c r="E11" s="199">
        <v>8.690869086908691E-2</v>
      </c>
      <c r="F11" s="179">
        <v>118.5</v>
      </c>
      <c r="G11" s="200">
        <v>8.690869086908691E-2</v>
      </c>
      <c r="H11" s="176">
        <v>0</v>
      </c>
      <c r="I11" s="199">
        <v>0</v>
      </c>
      <c r="J11" s="179">
        <v>9.6999999999999993</v>
      </c>
      <c r="K11" s="199">
        <v>4.7699678105852664E-5</v>
      </c>
      <c r="L11" s="179">
        <v>572.1</v>
      </c>
      <c r="M11" s="199">
        <v>2.1183538868461333E-3</v>
      </c>
      <c r="N11" s="83"/>
      <c r="O11" s="92"/>
    </row>
    <row r="12" spans="1:21" x14ac:dyDescent="0.2">
      <c r="A12" s="191" t="s">
        <v>22</v>
      </c>
      <c r="B12" s="176">
        <v>78.10899999999998</v>
      </c>
      <c r="C12" s="199">
        <v>8.015372143377561E-2</v>
      </c>
      <c r="D12" s="179">
        <v>78.10899999999998</v>
      </c>
      <c r="E12" s="199">
        <v>8.0087973833423892E-2</v>
      </c>
      <c r="F12" s="179">
        <v>78.10899999999998</v>
      </c>
      <c r="G12" s="200">
        <v>8.006662908103121E-2</v>
      </c>
      <c r="H12" s="176">
        <v>24600.343999999997</v>
      </c>
      <c r="I12" s="199">
        <v>8.8804624987049066E-2</v>
      </c>
      <c r="J12" s="179">
        <v>25075.859000000004</v>
      </c>
      <c r="K12" s="199">
        <v>8.9570507359410759E-2</v>
      </c>
      <c r="L12" s="179">
        <v>25929.059999999994</v>
      </c>
      <c r="M12" s="199">
        <v>9.0972375824318774E-2</v>
      </c>
      <c r="N12" s="83"/>
      <c r="O12" s="92"/>
    </row>
    <row r="13" spans="1:21" x14ac:dyDescent="0.2">
      <c r="A13" s="191" t="s">
        <v>43</v>
      </c>
      <c r="B13" s="176">
        <v>34.14</v>
      </c>
      <c r="C13" s="199">
        <v>3.1268866705904466E-2</v>
      </c>
      <c r="D13" s="179">
        <v>34.14</v>
      </c>
      <c r="E13" s="199">
        <v>3.1289758626457664E-2</v>
      </c>
      <c r="F13" s="179">
        <v>34.119</v>
      </c>
      <c r="G13" s="200">
        <v>3.130794335808619E-2</v>
      </c>
      <c r="H13" s="176">
        <v>6910.0089999999982</v>
      </c>
      <c r="I13" s="199">
        <v>2.7609552513945763E-2</v>
      </c>
      <c r="J13" s="179">
        <v>6263.4989999999998</v>
      </c>
      <c r="K13" s="199">
        <v>3.2504140898994262E-2</v>
      </c>
      <c r="L13" s="179">
        <v>4903.4969999999985</v>
      </c>
      <c r="M13" s="199">
        <v>3.2325757501043842E-2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8.4101999999999997</v>
      </c>
      <c r="C15" s="199">
        <v>2.477855977825336E-2</v>
      </c>
      <c r="D15" s="179">
        <v>8.4101999999999997</v>
      </c>
      <c r="E15" s="201">
        <v>2.477855977825336E-2</v>
      </c>
      <c r="F15" s="179">
        <v>8.4101999999999997</v>
      </c>
      <c r="G15" s="202">
        <v>2.477855977825336E-2</v>
      </c>
      <c r="H15" s="176">
        <v>842.89300000000003</v>
      </c>
      <c r="I15" s="199">
        <v>2.8453629768448875E-2</v>
      </c>
      <c r="J15" s="179">
        <v>714.7589999999999</v>
      </c>
      <c r="K15" s="201">
        <v>2.0772631006081059E-2</v>
      </c>
      <c r="L15" s="179">
        <v>740.34799999999996</v>
      </c>
      <c r="M15" s="201">
        <v>2.3365868898484809E-2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450.37211999999937</v>
      </c>
      <c r="C16" s="199">
        <v>0.21742622248412788</v>
      </c>
      <c r="D16" s="177">
        <v>449.82521999999943</v>
      </c>
      <c r="E16" s="201">
        <v>0.21741856283763597</v>
      </c>
      <c r="F16" s="177">
        <v>449.01258999999919</v>
      </c>
      <c r="G16" s="202">
        <v>0.21785201923291148</v>
      </c>
      <c r="H16" s="176">
        <v>68392.415000000226</v>
      </c>
      <c r="I16" s="199">
        <v>0.23558521537997618</v>
      </c>
      <c r="J16" s="177">
        <v>54949.846000000034</v>
      </c>
      <c r="K16" s="201">
        <v>0.23460913841488687</v>
      </c>
      <c r="L16" s="177">
        <v>51034.905999999944</v>
      </c>
      <c r="M16" s="201">
        <v>0.23481010905782124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65" t="s">
        <v>242</v>
      </c>
      <c r="C18" s="466"/>
      <c r="D18" s="466"/>
      <c r="E18" s="466"/>
      <c r="F18" s="466"/>
      <c r="G18" s="466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7.862858837363583E-2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0.11894168009603519</v>
      </c>
      <c r="J20" s="94" t="str">
        <f t="shared" ref="J20:J26" si="1">A10</f>
        <v>PE</v>
      </c>
      <c r="K20" s="83">
        <f t="shared" si="0"/>
        <v>95459.319000000003</v>
      </c>
      <c r="L20" s="94" t="str">
        <f t="shared" ref="L20:L26" si="2">A10</f>
        <v>PE</v>
      </c>
      <c r="M20" s="92">
        <f>K20/'6.1, 6.2'!C5</f>
        <v>1.1381533214158031E-2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9.1211089567902345E-2</v>
      </c>
      <c r="J21" s="94" t="str">
        <f t="shared" si="1"/>
        <v>PPE</v>
      </c>
      <c r="K21" s="83">
        <f t="shared" si="0"/>
        <v>581.80000000000007</v>
      </c>
      <c r="L21" s="94" t="str">
        <f t="shared" si="2"/>
        <v>PPE</v>
      </c>
      <c r="M21" s="92">
        <f>K21/'6.1, 6.2'!D5</f>
        <v>6.443722792285932E-4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73" t="s">
        <v>53</v>
      </c>
      <c r="B22" s="475">
        <f>SUM(B23,D23,F23)</f>
        <v>1258434.8072631215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9.0567371957566395E-2</v>
      </c>
      <c r="J22" s="94" t="str">
        <f t="shared" si="1"/>
        <v>PSE</v>
      </c>
      <c r="K22" s="83">
        <f t="shared" si="0"/>
        <v>75605.262999999992</v>
      </c>
      <c r="L22" s="94" t="str">
        <f t="shared" si="2"/>
        <v>PSE</v>
      </c>
      <c r="M22" s="92">
        <f>K22/'6.1, 6.2'!E5</f>
        <v>8.9793074482892518E-2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74"/>
      <c r="B23" s="316">
        <f>SUM(B24:B27)</f>
        <v>409969.93889154348</v>
      </c>
      <c r="C23" s="320">
        <v>0.1004470337607339</v>
      </c>
      <c r="D23" s="318">
        <f>SUM(D24:D27)</f>
        <v>416356.68596954207</v>
      </c>
      <c r="E23" s="320">
        <v>0.10143037447445449</v>
      </c>
      <c r="F23" s="318">
        <f>SUM(F24:F27)</f>
        <v>432108.18240203604</v>
      </c>
      <c r="G23" s="320">
        <v>0.1036371076055433</v>
      </c>
      <c r="H23" s="75"/>
      <c r="I23" s="75"/>
      <c r="J23" s="94" t="str">
        <f t="shared" si="1"/>
        <v>VE</v>
      </c>
      <c r="K23" s="83">
        <f t="shared" si="0"/>
        <v>18077.004999999997</v>
      </c>
      <c r="L23" s="94" t="str">
        <f t="shared" si="2"/>
        <v>VE</v>
      </c>
      <c r="M23" s="92">
        <f>K23/'6.1, 6.2'!F5</f>
        <v>3.0398656398929268E-2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43957.629065744797</v>
      </c>
      <c r="C24" s="199">
        <v>6.8183014928098626E-2</v>
      </c>
      <c r="D24" s="177">
        <v>47557.158517725002</v>
      </c>
      <c r="E24" s="199">
        <v>7.4580998320324901E-2</v>
      </c>
      <c r="F24" s="177">
        <v>59059.821000000004</v>
      </c>
      <c r="G24" s="199">
        <v>9.3352697053341968E-2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227283.92195086399</v>
      </c>
      <c r="C25" s="199">
        <v>0.12077237914849211</v>
      </c>
      <c r="D25" s="179">
        <v>229191.543203365</v>
      </c>
      <c r="E25" s="199">
        <v>0.12213205779484794</v>
      </c>
      <c r="F25" s="179">
        <v>219393.22</v>
      </c>
      <c r="G25" s="199">
        <v>0.11403886928000222</v>
      </c>
      <c r="H25" s="75"/>
      <c r="I25" s="75"/>
      <c r="J25" s="94" t="str">
        <f t="shared" si="1"/>
        <v>VTE</v>
      </c>
      <c r="K25" s="83">
        <f t="shared" si="0"/>
        <v>2298</v>
      </c>
      <c r="L25" s="94" t="str">
        <f t="shared" si="2"/>
        <v>VTE</v>
      </c>
      <c r="M25" s="92">
        <f>K25/'6.1, 6.2'!H5</f>
        <v>2.4008249560509558E-2</v>
      </c>
      <c r="N25" s="85"/>
      <c r="O25" s="93"/>
    </row>
    <row r="26" spans="1:20" x14ac:dyDescent="0.2">
      <c r="A26" s="166" t="s">
        <v>138</v>
      </c>
      <c r="B26" s="176">
        <v>51047.175644170602</v>
      </c>
      <c r="C26" s="199">
        <v>9.7133529495902926E-2</v>
      </c>
      <c r="D26" s="179">
        <v>50775.964848602096</v>
      </c>
      <c r="E26" s="201">
        <v>9.3573549604423878E-2</v>
      </c>
      <c r="F26" s="179">
        <v>45236.412956430999</v>
      </c>
      <c r="G26" s="201">
        <v>8.3135095937114559E-2</v>
      </c>
      <c r="H26" s="75"/>
      <c r="I26" s="75"/>
      <c r="J26" s="94" t="str">
        <f t="shared" si="1"/>
        <v>FVE</v>
      </c>
      <c r="K26" s="83">
        <f t="shared" si="0"/>
        <v>174377.16700000019</v>
      </c>
      <c r="L26" s="94" t="str">
        <f t="shared" si="2"/>
        <v>FVE</v>
      </c>
      <c r="M26" s="92">
        <f>K26/'6.1, 6.2'!I5</f>
        <v>0.23504997358468752</v>
      </c>
      <c r="N26" s="85"/>
      <c r="O26" s="93"/>
    </row>
    <row r="27" spans="1:20" x14ac:dyDescent="0.2">
      <c r="A27" s="166" t="s">
        <v>136</v>
      </c>
      <c r="B27" s="176">
        <v>87681.212230764097</v>
      </c>
      <c r="C27" s="199">
        <v>8.5185488552808622E-2</v>
      </c>
      <c r="D27" s="177">
        <v>88832.019399850004</v>
      </c>
      <c r="E27" s="201">
        <v>8.4765419588829494E-2</v>
      </c>
      <c r="F27" s="177">
        <v>108418.728445605</v>
      </c>
      <c r="G27" s="201">
        <v>0.10143919392361661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2.2568624625331414E-2</v>
      </c>
      <c r="J32" s="94" t="str">
        <f t="shared" si="5"/>
        <v>PE</v>
      </c>
      <c r="K32" s="77">
        <f t="shared" si="6"/>
        <v>34037.925999999999</v>
      </c>
      <c r="L32" s="77">
        <f t="shared" si="7"/>
        <v>30052.139000000003</v>
      </c>
      <c r="M32" s="77">
        <f t="shared" si="8"/>
        <v>31369.254000000001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0</v>
      </c>
      <c r="L33" s="77">
        <f t="shared" si="7"/>
        <v>9.6999999999999993</v>
      </c>
      <c r="M33" s="77">
        <f t="shared" si="8"/>
        <v>572.1</v>
      </c>
    </row>
    <row r="34" spans="8:13" ht="13.5" customHeight="1" x14ac:dyDescent="0.2">
      <c r="H34" s="94" t="str">
        <f t="shared" si="3"/>
        <v>PSE</v>
      </c>
      <c r="I34" s="95">
        <f t="shared" si="4"/>
        <v>8.006662908103121E-2</v>
      </c>
      <c r="J34" s="94" t="str">
        <f t="shared" si="5"/>
        <v>PSE</v>
      </c>
      <c r="K34" s="77">
        <f t="shared" si="6"/>
        <v>24600.343999999997</v>
      </c>
      <c r="L34" s="77">
        <f t="shared" si="7"/>
        <v>25075.859000000004</v>
      </c>
      <c r="M34" s="77">
        <f t="shared" si="8"/>
        <v>25929.059999999994</v>
      </c>
    </row>
    <row r="35" spans="8:13" ht="12.75" customHeight="1" x14ac:dyDescent="0.2">
      <c r="H35" s="94" t="str">
        <f t="shared" si="3"/>
        <v>VE</v>
      </c>
      <c r="I35" s="95">
        <f t="shared" si="4"/>
        <v>3.130794335808619E-2</v>
      </c>
      <c r="J35" s="94" t="str">
        <f t="shared" si="5"/>
        <v>VE</v>
      </c>
      <c r="K35" s="77">
        <f t="shared" si="6"/>
        <v>6910.0089999999982</v>
      </c>
      <c r="L35" s="77">
        <f t="shared" si="7"/>
        <v>6263.4989999999998</v>
      </c>
      <c r="M35" s="77">
        <f t="shared" si="8"/>
        <v>4903.4969999999985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2.477855977825336E-2</v>
      </c>
      <c r="J37" s="94" t="str">
        <f t="shared" si="5"/>
        <v>VTE</v>
      </c>
      <c r="K37" s="77">
        <f t="shared" si="6"/>
        <v>842.89300000000003</v>
      </c>
      <c r="L37" s="77">
        <f t="shared" si="7"/>
        <v>714.7589999999999</v>
      </c>
      <c r="M37" s="77">
        <f t="shared" si="8"/>
        <v>740.34799999999996</v>
      </c>
    </row>
    <row r="38" spans="8:13" ht="12.75" customHeight="1" x14ac:dyDescent="0.2">
      <c r="H38" s="94" t="str">
        <f t="shared" si="3"/>
        <v>FVE</v>
      </c>
      <c r="I38" s="95">
        <f t="shared" si="4"/>
        <v>0.21785201923291148</v>
      </c>
      <c r="J38" s="94" t="str">
        <f t="shared" si="5"/>
        <v>FVE</v>
      </c>
      <c r="K38" s="77">
        <f t="shared" si="6"/>
        <v>68392.415000000226</v>
      </c>
      <c r="L38" s="77">
        <f t="shared" si="7"/>
        <v>54949.846000000034</v>
      </c>
      <c r="M38" s="77">
        <f t="shared" si="8"/>
        <v>51034.905999999944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330</v>
      </c>
      <c r="M1" s="53" t="str">
        <f>Titulní!A35</f>
        <v>III. čtvrtletí 2021</v>
      </c>
    </row>
    <row r="2" spans="1:24" ht="6" customHeight="1" x14ac:dyDescent="0.2">
      <c r="A2" s="246"/>
    </row>
    <row r="3" spans="1:24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4" ht="13.5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4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6" t="s">
        <v>53</v>
      </c>
      <c r="B7" s="436">
        <f>F8</f>
        <v>1050.65966</v>
      </c>
      <c r="C7" s="437"/>
      <c r="D7" s="437"/>
      <c r="E7" s="437"/>
      <c r="F7" s="437"/>
      <c r="G7" s="438"/>
      <c r="H7" s="436">
        <f>SUM(H8,J8,L8)</f>
        <v>950285.45099999988</v>
      </c>
      <c r="I7" s="437"/>
      <c r="J7" s="437"/>
      <c r="K7" s="437"/>
      <c r="L7" s="437"/>
      <c r="M7" s="437"/>
      <c r="N7" s="80"/>
    </row>
    <row r="8" spans="1:24" x14ac:dyDescent="0.2">
      <c r="A8" s="477"/>
      <c r="B8" s="316">
        <f>SUM(B9:B16)</f>
        <v>1050.87598</v>
      </c>
      <c r="C8" s="317">
        <v>4.9211447620589613E-2</v>
      </c>
      <c r="D8" s="318">
        <f>SUM(D9:D16)</f>
        <v>1050.74098</v>
      </c>
      <c r="E8" s="317">
        <v>4.9268276653266226E-2</v>
      </c>
      <c r="F8" s="318">
        <f>SUM(F9:F16)</f>
        <v>1050.65966</v>
      </c>
      <c r="G8" s="319">
        <v>4.9285010609279097E-2</v>
      </c>
      <c r="H8" s="316">
        <f>SUM(H9:H16)</f>
        <v>293596.16499999992</v>
      </c>
      <c r="I8" s="317">
        <v>4.7589351741191215E-2</v>
      </c>
      <c r="J8" s="318">
        <f>SUM(J9:J16)</f>
        <v>338118.69900000002</v>
      </c>
      <c r="K8" s="317">
        <v>5.5073945793788361E-2</v>
      </c>
      <c r="L8" s="318">
        <f>SUM(L9:L16)</f>
        <v>318570.587</v>
      </c>
      <c r="M8" s="317">
        <v>4.6967088302318549E-2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539.80600000000004</v>
      </c>
      <c r="C10" s="199">
        <v>5.3700311225558212E-2</v>
      </c>
      <c r="D10" s="179">
        <v>539.80600000000004</v>
      </c>
      <c r="E10" s="199">
        <v>5.383419789881419E-2</v>
      </c>
      <c r="F10" s="179">
        <v>539.80600000000004</v>
      </c>
      <c r="G10" s="200">
        <v>5.383419789881419E-2</v>
      </c>
      <c r="H10" s="176">
        <v>84891.087999999989</v>
      </c>
      <c r="I10" s="199">
        <v>3.0921116264143542E-2</v>
      </c>
      <c r="J10" s="179">
        <v>131327.535</v>
      </c>
      <c r="K10" s="199">
        <v>4.7769451962181658E-2</v>
      </c>
      <c r="L10" s="179">
        <v>168874.33599999998</v>
      </c>
      <c r="M10" s="199">
        <v>5.8381348241427163E-2</v>
      </c>
      <c r="N10" s="83"/>
      <c r="O10" s="92"/>
      <c r="X10" s="77"/>
    </row>
    <row r="11" spans="1:24" x14ac:dyDescent="0.2">
      <c r="A11" s="191" t="s">
        <v>21</v>
      </c>
      <c r="B11" s="176">
        <v>400</v>
      </c>
      <c r="C11" s="199">
        <v>0.29336266960029334</v>
      </c>
      <c r="D11" s="179">
        <v>400</v>
      </c>
      <c r="E11" s="199">
        <v>0.29336266960029334</v>
      </c>
      <c r="F11" s="179">
        <v>400</v>
      </c>
      <c r="G11" s="200">
        <v>0.29336266960029334</v>
      </c>
      <c r="H11" s="176">
        <v>193867.33</v>
      </c>
      <c r="I11" s="199">
        <v>0.45141027779915421</v>
      </c>
      <c r="J11" s="179">
        <v>191995.39</v>
      </c>
      <c r="K11" s="199">
        <v>0.94413590729975716</v>
      </c>
      <c r="L11" s="179">
        <v>137077.57</v>
      </c>
      <c r="M11" s="199">
        <v>0.50756651496053651</v>
      </c>
      <c r="N11" s="83"/>
      <c r="O11" s="92"/>
      <c r="X11" s="77"/>
    </row>
    <row r="12" spans="1:24" x14ac:dyDescent="0.2">
      <c r="A12" s="191" t="s">
        <v>22</v>
      </c>
      <c r="B12" s="176">
        <v>22.401999999999997</v>
      </c>
      <c r="C12" s="199">
        <v>2.2988434976243987E-2</v>
      </c>
      <c r="D12" s="179">
        <v>22.401999999999997</v>
      </c>
      <c r="E12" s="199">
        <v>2.2969578279281037E-2</v>
      </c>
      <c r="F12" s="179">
        <v>22.401999999999997</v>
      </c>
      <c r="G12" s="200">
        <v>2.2963456511711344E-2</v>
      </c>
      <c r="H12" s="176">
        <v>4271.793999999999</v>
      </c>
      <c r="I12" s="199">
        <v>1.5420721929413923E-2</v>
      </c>
      <c r="J12" s="179">
        <v>4486.5320000000002</v>
      </c>
      <c r="K12" s="199">
        <v>1.6025809824669689E-2</v>
      </c>
      <c r="L12" s="179">
        <v>4467.4079999999994</v>
      </c>
      <c r="M12" s="199">
        <v>1.567394728295466E-2</v>
      </c>
      <c r="N12" s="83"/>
      <c r="O12" s="92"/>
      <c r="X12" s="77"/>
    </row>
    <row r="13" spans="1:24" x14ac:dyDescent="0.2">
      <c r="A13" s="191" t="s">
        <v>43</v>
      </c>
      <c r="B13" s="176">
        <v>7.9349999999999969</v>
      </c>
      <c r="C13" s="199">
        <v>7.2676759610823625E-3</v>
      </c>
      <c r="D13" s="179">
        <v>7.8049999999999971</v>
      </c>
      <c r="E13" s="199">
        <v>7.1533850638401276E-3</v>
      </c>
      <c r="F13" s="179">
        <v>7.756999999999997</v>
      </c>
      <c r="G13" s="200">
        <v>7.1179025360847172E-3</v>
      </c>
      <c r="H13" s="176">
        <v>3025.8660000000004</v>
      </c>
      <c r="I13" s="199">
        <v>1.2090115400307445E-2</v>
      </c>
      <c r="J13" s="179">
        <v>2252.5830000000005</v>
      </c>
      <c r="K13" s="199">
        <v>1.168967620473464E-2</v>
      </c>
      <c r="L13" s="179">
        <v>1812.1669999999997</v>
      </c>
      <c r="M13" s="199">
        <v>1.1946508990093014E-2</v>
      </c>
      <c r="N13" s="83"/>
      <c r="O13" s="92"/>
      <c r="X13" s="77"/>
    </row>
    <row r="14" spans="1:24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67.91</v>
      </c>
      <c r="C15" s="199">
        <v>0.20007990232588826</v>
      </c>
      <c r="D15" s="179">
        <v>67.91</v>
      </c>
      <c r="E15" s="201">
        <v>0.20007990232588826</v>
      </c>
      <c r="F15" s="179">
        <v>67.91</v>
      </c>
      <c r="G15" s="202">
        <v>0.20007990232588826</v>
      </c>
      <c r="H15" s="176">
        <v>5913.5289999999995</v>
      </c>
      <c r="I15" s="199">
        <v>0.19962363525499166</v>
      </c>
      <c r="J15" s="179">
        <v>6719.9699999999984</v>
      </c>
      <c r="K15" s="201">
        <v>0.1952986351790387</v>
      </c>
      <c r="L15" s="179">
        <v>5151.6190000000015</v>
      </c>
      <c r="M15" s="201">
        <v>0.1625884775388648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12.822979999999989</v>
      </c>
      <c r="C16" s="199">
        <v>6.1905521647066504E-3</v>
      </c>
      <c r="D16" s="177">
        <v>12.81797999999999</v>
      </c>
      <c r="E16" s="201">
        <v>6.1954436215949883E-3</v>
      </c>
      <c r="F16" s="177">
        <v>12.78465999999999</v>
      </c>
      <c r="G16" s="202">
        <v>6.2028639246089669E-3</v>
      </c>
      <c r="H16" s="176">
        <v>1626.5579999999998</v>
      </c>
      <c r="I16" s="199">
        <v>5.6028583982305931E-3</v>
      </c>
      <c r="J16" s="177">
        <v>1336.6890000000003</v>
      </c>
      <c r="K16" s="201">
        <v>5.7070124385545425E-3</v>
      </c>
      <c r="L16" s="177">
        <v>1187.4869999999992</v>
      </c>
      <c r="M16" s="201">
        <v>5.463592937248578E-3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65" t="s">
        <v>242</v>
      </c>
      <c r="C18" s="466"/>
      <c r="D18" s="466"/>
      <c r="E18" s="466"/>
      <c r="F18" s="466"/>
      <c r="G18" s="466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1.4092470774113757E-2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2.1456463006260616E-2</v>
      </c>
      <c r="J20" s="94" t="str">
        <f t="shared" ref="J20:J26" si="1">A10</f>
        <v>PE</v>
      </c>
      <c r="K20" s="83">
        <f t="shared" si="0"/>
        <v>385092.95899999997</v>
      </c>
      <c r="L20" s="94" t="str">
        <f t="shared" ref="L20:L26" si="2">A10</f>
        <v>PE</v>
      </c>
      <c r="M20" s="92">
        <f>K20/'6.1, 6.2'!C5</f>
        <v>4.591430516487234E-2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3.0722796040123193E-2</v>
      </c>
      <c r="J21" s="94" t="str">
        <f t="shared" si="1"/>
        <v>PPE</v>
      </c>
      <c r="K21" s="83">
        <f t="shared" si="0"/>
        <v>522940.29</v>
      </c>
      <c r="L21" s="94" t="str">
        <f t="shared" si="2"/>
        <v>PPE</v>
      </c>
      <c r="M21" s="92">
        <f>K21/'6.1, 6.2'!D5</f>
        <v>0.57918223885830433</v>
      </c>
      <c r="N21" s="85"/>
      <c r="O21" s="75"/>
    </row>
    <row r="22" spans="1:15" x14ac:dyDescent="0.2">
      <c r="A22" s="473" t="s">
        <v>53</v>
      </c>
      <c r="B22" s="475">
        <f>SUM(B23,D23,F23)</f>
        <v>275176.89199999999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2.4389772337814638E-2</v>
      </c>
      <c r="J22" s="94" t="str">
        <f t="shared" si="1"/>
        <v>PSE</v>
      </c>
      <c r="K22" s="83">
        <f t="shared" si="0"/>
        <v>13225.733999999999</v>
      </c>
      <c r="L22" s="94" t="str">
        <f t="shared" si="2"/>
        <v>PSE</v>
      </c>
      <c r="M22" s="92">
        <f>K22/'6.1, 6.2'!E5</f>
        <v>1.5707627631067481E-2</v>
      </c>
      <c r="N22" s="85"/>
      <c r="O22" s="75"/>
    </row>
    <row r="23" spans="1:15" x14ac:dyDescent="0.2">
      <c r="A23" s="474"/>
      <c r="B23" s="316">
        <f>SUM(B24:B27)</f>
        <v>90042.169000000009</v>
      </c>
      <c r="C23" s="320">
        <v>2.2061297503633309E-2</v>
      </c>
      <c r="D23" s="318">
        <f>SUM(D24:D27)</f>
        <v>91492.286999999982</v>
      </c>
      <c r="E23" s="320">
        <v>2.2288814482045172E-2</v>
      </c>
      <c r="F23" s="318">
        <f>SUM(F24:F27)</f>
        <v>93642.436000000016</v>
      </c>
      <c r="G23" s="320">
        <v>2.2459262775884607E-2</v>
      </c>
      <c r="H23" s="75"/>
      <c r="I23" s="75"/>
      <c r="J23" s="94" t="str">
        <f t="shared" si="1"/>
        <v>VE</v>
      </c>
      <c r="K23" s="83">
        <f t="shared" si="0"/>
        <v>7090.616</v>
      </c>
      <c r="L23" s="94" t="str">
        <f t="shared" si="2"/>
        <v>VE</v>
      </c>
      <c r="M23" s="92">
        <f>K23/'6.1, 6.2'!F5</f>
        <v>1.1923722953041739E-2</v>
      </c>
      <c r="N23" s="85"/>
      <c r="O23" s="75"/>
    </row>
    <row r="24" spans="1:15" x14ac:dyDescent="0.2">
      <c r="A24" s="166" t="s">
        <v>8</v>
      </c>
      <c r="B24" s="176">
        <v>8626.3510000000006</v>
      </c>
      <c r="C24" s="199">
        <v>1.3380399068574123E-2</v>
      </c>
      <c r="D24" s="177">
        <v>8983.7420000000002</v>
      </c>
      <c r="E24" s="199">
        <v>1.4088656006697937E-2</v>
      </c>
      <c r="F24" s="177">
        <v>9377.143</v>
      </c>
      <c r="G24" s="199">
        <v>1.4821947897621738E-2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66" t="s">
        <v>9</v>
      </c>
      <c r="B25" s="176">
        <v>40320.129000000001</v>
      </c>
      <c r="C25" s="199">
        <v>2.1424999468096343E-2</v>
      </c>
      <c r="D25" s="179">
        <v>40251.214999999997</v>
      </c>
      <c r="E25" s="199">
        <v>2.1449149684946461E-2</v>
      </c>
      <c r="F25" s="179">
        <v>41351.866000000002</v>
      </c>
      <c r="G25" s="199">
        <v>2.1494374535631359E-2</v>
      </c>
      <c r="H25" s="75"/>
      <c r="I25" s="75"/>
      <c r="J25" s="94" t="str">
        <f t="shared" si="1"/>
        <v>VTE</v>
      </c>
      <c r="K25" s="83">
        <f t="shared" si="0"/>
        <v>17785.117999999999</v>
      </c>
      <c r="L25" s="94" t="str">
        <f t="shared" si="2"/>
        <v>VTE</v>
      </c>
      <c r="M25" s="92">
        <f>K25/'6.1, 6.2'!H5</f>
        <v>0.18580920426767217</v>
      </c>
      <c r="N25" s="85"/>
      <c r="O25" s="93"/>
    </row>
    <row r="26" spans="1:15" x14ac:dyDescent="0.2">
      <c r="A26" s="166" t="s">
        <v>138</v>
      </c>
      <c r="B26" s="176">
        <v>16045.806</v>
      </c>
      <c r="C26" s="199">
        <v>3.0532262573169822E-2</v>
      </c>
      <c r="D26" s="179">
        <v>16609.71</v>
      </c>
      <c r="E26" s="201">
        <v>3.0609551728545525E-2</v>
      </c>
      <c r="F26" s="179">
        <v>16878.819</v>
      </c>
      <c r="G26" s="201">
        <v>3.1019750355132967E-2</v>
      </c>
      <c r="H26" s="75"/>
      <c r="I26" s="75"/>
      <c r="J26" s="94" t="str">
        <f t="shared" si="1"/>
        <v>FVE</v>
      </c>
      <c r="K26" s="83">
        <f t="shared" si="0"/>
        <v>4150.7339999999995</v>
      </c>
      <c r="L26" s="94" t="str">
        <f t="shared" si="2"/>
        <v>FVE</v>
      </c>
      <c r="M26" s="92">
        <f>K26/'6.1, 6.2'!I5</f>
        <v>5.5949407473574976E-3</v>
      </c>
      <c r="N26" s="85"/>
      <c r="O26" s="93"/>
    </row>
    <row r="27" spans="1:15" x14ac:dyDescent="0.2">
      <c r="A27" s="166" t="s">
        <v>136</v>
      </c>
      <c r="B27" s="176">
        <v>25049.883000000002</v>
      </c>
      <c r="C27" s="199">
        <v>2.4336872942970027E-2</v>
      </c>
      <c r="D27" s="177">
        <v>25647.62</v>
      </c>
      <c r="E27" s="201">
        <v>2.4473509500770461E-2</v>
      </c>
      <c r="F27" s="177">
        <v>26034.608</v>
      </c>
      <c r="G27" s="201">
        <v>2.4358611168939573E-2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5.383419789881419E-2</v>
      </c>
      <c r="J32" s="94" t="str">
        <f t="shared" si="5"/>
        <v>PE</v>
      </c>
      <c r="K32" s="77">
        <f t="shared" si="6"/>
        <v>84891.087999999989</v>
      </c>
      <c r="L32" s="77">
        <f t="shared" si="7"/>
        <v>131327.535</v>
      </c>
      <c r="M32" s="77">
        <f t="shared" si="8"/>
        <v>168874.33599999998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193867.33</v>
      </c>
      <c r="L33" s="77">
        <f t="shared" si="7"/>
        <v>191995.39</v>
      </c>
      <c r="M33" s="77">
        <f t="shared" si="8"/>
        <v>137077.57</v>
      </c>
    </row>
    <row r="34" spans="8:13" x14ac:dyDescent="0.2">
      <c r="H34" s="94" t="str">
        <f t="shared" si="3"/>
        <v>PSE</v>
      </c>
      <c r="I34" s="95">
        <f t="shared" si="4"/>
        <v>2.2963456511711344E-2</v>
      </c>
      <c r="J34" s="94" t="str">
        <f t="shared" si="5"/>
        <v>PSE</v>
      </c>
      <c r="K34" s="77">
        <f t="shared" si="6"/>
        <v>4271.793999999999</v>
      </c>
      <c r="L34" s="77">
        <f t="shared" si="7"/>
        <v>4486.5320000000002</v>
      </c>
      <c r="M34" s="77">
        <f t="shared" si="8"/>
        <v>4467.4079999999994</v>
      </c>
    </row>
    <row r="35" spans="8:13" ht="13.5" customHeight="1" x14ac:dyDescent="0.2">
      <c r="H35" s="94" t="str">
        <f t="shared" si="3"/>
        <v>VE</v>
      </c>
      <c r="I35" s="95">
        <f t="shared" si="4"/>
        <v>7.1179025360847172E-3</v>
      </c>
      <c r="J35" s="94" t="str">
        <f t="shared" si="5"/>
        <v>VE</v>
      </c>
      <c r="K35" s="77">
        <f t="shared" si="6"/>
        <v>3025.8660000000004</v>
      </c>
      <c r="L35" s="77">
        <f t="shared" si="7"/>
        <v>2252.5830000000005</v>
      </c>
      <c r="M35" s="77">
        <f t="shared" si="8"/>
        <v>1812.1669999999997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0.20007990232588826</v>
      </c>
      <c r="J37" s="94" t="str">
        <f t="shared" si="5"/>
        <v>VTE</v>
      </c>
      <c r="K37" s="77">
        <f t="shared" si="6"/>
        <v>5913.5289999999995</v>
      </c>
      <c r="L37" s="77">
        <f t="shared" si="7"/>
        <v>6719.9699999999984</v>
      </c>
      <c r="M37" s="77">
        <f t="shared" si="8"/>
        <v>5151.6190000000015</v>
      </c>
    </row>
    <row r="38" spans="8:13" ht="12.75" customHeight="1" x14ac:dyDescent="0.2">
      <c r="H38" s="94" t="str">
        <f t="shared" si="3"/>
        <v>FVE</v>
      </c>
      <c r="I38" s="95">
        <f t="shared" si="4"/>
        <v>6.2028639246089669E-3</v>
      </c>
      <c r="J38" s="94" t="str">
        <f t="shared" si="5"/>
        <v>FVE</v>
      </c>
      <c r="K38" s="77">
        <f t="shared" si="6"/>
        <v>1626.5579999999998</v>
      </c>
      <c r="L38" s="77">
        <f t="shared" si="7"/>
        <v>1336.6890000000003</v>
      </c>
      <c r="M38" s="77">
        <f t="shared" si="8"/>
        <v>1187.4869999999992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331</v>
      </c>
      <c r="M1" s="53" t="str">
        <f>Titulní!A35</f>
        <v>III. čtvrtletí 2021</v>
      </c>
    </row>
    <row r="2" spans="1:24" ht="6" customHeight="1" x14ac:dyDescent="0.2">
      <c r="A2" s="246"/>
    </row>
    <row r="3" spans="1:24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4" ht="13.5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4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6" t="s">
        <v>53</v>
      </c>
      <c r="B7" s="436">
        <f>F8</f>
        <v>2732.0248200000001</v>
      </c>
      <c r="C7" s="437"/>
      <c r="D7" s="437"/>
      <c r="E7" s="437"/>
      <c r="F7" s="437"/>
      <c r="G7" s="438"/>
      <c r="H7" s="436">
        <f>SUM(H8,J8,L8)</f>
        <v>4276509.7540000007</v>
      </c>
      <c r="I7" s="437"/>
      <c r="J7" s="437"/>
      <c r="K7" s="437"/>
      <c r="L7" s="437"/>
      <c r="M7" s="437"/>
      <c r="N7" s="80"/>
    </row>
    <row r="8" spans="1:24" x14ac:dyDescent="0.2">
      <c r="A8" s="477"/>
      <c r="B8" s="316">
        <f>SUM(B9:B16)</f>
        <v>2732.72579</v>
      </c>
      <c r="C8" s="317">
        <v>0.12797075452806464</v>
      </c>
      <c r="D8" s="318">
        <f>SUM(D9:D16)</f>
        <v>2732.4098599999998</v>
      </c>
      <c r="E8" s="317">
        <v>0.12812018135296524</v>
      </c>
      <c r="F8" s="318">
        <f>SUM(F9:F16)</f>
        <v>2732.0248200000001</v>
      </c>
      <c r="G8" s="319">
        <v>0.12815555537605186</v>
      </c>
      <c r="H8" s="316">
        <f>SUM(H9:H16)</f>
        <v>1367280.0190000001</v>
      </c>
      <c r="I8" s="317">
        <v>0.22162404523537843</v>
      </c>
      <c r="J8" s="318">
        <f>SUM(J9:J16)</f>
        <v>1542610.7390000001</v>
      </c>
      <c r="K8" s="317">
        <v>0.25126578468409938</v>
      </c>
      <c r="L8" s="318">
        <f>SUM(L9:L16)</f>
        <v>1366618.9960000003</v>
      </c>
      <c r="M8" s="317">
        <v>0.20148161092084102</v>
      </c>
      <c r="N8" s="10"/>
    </row>
    <row r="9" spans="1:24" x14ac:dyDescent="0.2">
      <c r="A9" s="191" t="s">
        <v>7</v>
      </c>
      <c r="B9" s="176">
        <v>2040</v>
      </c>
      <c r="C9" s="199">
        <v>0.47552447552447552</v>
      </c>
      <c r="D9" s="177">
        <v>2040</v>
      </c>
      <c r="E9" s="199">
        <v>0.47552447552447552</v>
      </c>
      <c r="F9" s="177">
        <v>2040</v>
      </c>
      <c r="G9" s="200">
        <v>0.47552447552447552</v>
      </c>
      <c r="H9" s="176">
        <v>1271842.73</v>
      </c>
      <c r="I9" s="199">
        <v>0.61291591252101429</v>
      </c>
      <c r="J9" s="177">
        <v>1443587.15</v>
      </c>
      <c r="K9" s="199">
        <v>0.61672674280578399</v>
      </c>
      <c r="L9" s="177">
        <v>1268122.8600000001</v>
      </c>
      <c r="M9" s="199">
        <v>0.44966056026624907</v>
      </c>
      <c r="N9" s="83"/>
      <c r="O9" s="92"/>
      <c r="X9" s="77"/>
    </row>
    <row r="10" spans="1:24" x14ac:dyDescent="0.2">
      <c r="A10" s="191" t="s">
        <v>20</v>
      </c>
      <c r="B10" s="176">
        <v>15.260000000000002</v>
      </c>
      <c r="C10" s="199">
        <v>1.5180764002290052E-3</v>
      </c>
      <c r="D10" s="179">
        <v>15.260000000000002</v>
      </c>
      <c r="E10" s="199">
        <v>1.5218612981995469E-3</v>
      </c>
      <c r="F10" s="179">
        <v>15.260000000000002</v>
      </c>
      <c r="G10" s="200">
        <v>1.5218612981995469E-3</v>
      </c>
      <c r="H10" s="176">
        <v>4181.2840000000006</v>
      </c>
      <c r="I10" s="199">
        <v>1.523009914743974E-3</v>
      </c>
      <c r="J10" s="179">
        <v>3824.5559999999996</v>
      </c>
      <c r="K10" s="199">
        <v>1.3911549022729592E-3</v>
      </c>
      <c r="L10" s="179">
        <v>1166.1880000000001</v>
      </c>
      <c r="M10" s="199">
        <v>4.0316148300339414E-4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83.857000000000014</v>
      </c>
      <c r="C12" s="199">
        <v>8.6052191402682457E-2</v>
      </c>
      <c r="D12" s="179">
        <v>83.857000000000014</v>
      </c>
      <c r="E12" s="199">
        <v>8.5981605471193212E-2</v>
      </c>
      <c r="F12" s="179">
        <v>83.917000000000016</v>
      </c>
      <c r="G12" s="200">
        <v>8.602019373686641E-2</v>
      </c>
      <c r="H12" s="176">
        <v>38830.49</v>
      </c>
      <c r="I12" s="199">
        <v>0.14017393832026737</v>
      </c>
      <c r="J12" s="179">
        <v>38970.897000000012</v>
      </c>
      <c r="K12" s="199">
        <v>0.13920332765235838</v>
      </c>
      <c r="L12" s="179">
        <v>38707.344000000019</v>
      </c>
      <c r="M12" s="199">
        <v>0.13580511771461029</v>
      </c>
      <c r="N12" s="83"/>
      <c r="O12" s="92"/>
      <c r="X12" s="77"/>
    </row>
    <row r="13" spans="1:24" x14ac:dyDescent="0.2">
      <c r="A13" s="191" t="s">
        <v>43</v>
      </c>
      <c r="B13" s="176">
        <v>16.369099999999992</v>
      </c>
      <c r="C13" s="199">
        <v>1.4992478207253093E-2</v>
      </c>
      <c r="D13" s="179">
        <v>16.345099999999992</v>
      </c>
      <c r="E13" s="199">
        <v>1.4980498937472549E-2</v>
      </c>
      <c r="F13" s="179">
        <v>16.163099999999989</v>
      </c>
      <c r="G13" s="200">
        <v>1.4831425870954089E-2</v>
      </c>
      <c r="H13" s="176">
        <v>6622.6349999999966</v>
      </c>
      <c r="I13" s="199">
        <v>2.646132426357117E-2</v>
      </c>
      <c r="J13" s="179">
        <v>5673.2440000000006</v>
      </c>
      <c r="K13" s="199">
        <v>2.9441039637808489E-2</v>
      </c>
      <c r="L13" s="179">
        <v>5475.6510000000017</v>
      </c>
      <c r="M13" s="199">
        <v>3.6097618982197467E-2</v>
      </c>
      <c r="N13" s="83"/>
      <c r="O13" s="92"/>
      <c r="X13" s="77"/>
    </row>
    <row r="14" spans="1:24" x14ac:dyDescent="0.2">
      <c r="A14" s="191" t="s">
        <v>44</v>
      </c>
      <c r="B14" s="176">
        <v>475</v>
      </c>
      <c r="C14" s="199">
        <v>0.40546308151941957</v>
      </c>
      <c r="D14" s="179">
        <v>475</v>
      </c>
      <c r="E14" s="199">
        <v>0.40546308151941957</v>
      </c>
      <c r="F14" s="179">
        <v>475</v>
      </c>
      <c r="G14" s="200">
        <v>0.40546308151941957</v>
      </c>
      <c r="H14" s="176">
        <v>31929.09</v>
      </c>
      <c r="I14" s="199">
        <v>0.44226305292871942</v>
      </c>
      <c r="J14" s="179">
        <v>39537.72</v>
      </c>
      <c r="K14" s="199">
        <v>0.37726360481562687</v>
      </c>
      <c r="L14" s="179">
        <v>42673.41</v>
      </c>
      <c r="M14" s="199">
        <v>0.37350405723231894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10.91</v>
      </c>
      <c r="C15" s="199">
        <v>3.2143597914525715E-2</v>
      </c>
      <c r="D15" s="179">
        <v>10.91</v>
      </c>
      <c r="E15" s="201">
        <v>3.2143597914525715E-2</v>
      </c>
      <c r="F15" s="179">
        <v>10.91</v>
      </c>
      <c r="G15" s="202">
        <v>3.2143597914525715E-2</v>
      </c>
      <c r="H15" s="176">
        <v>1003.097</v>
      </c>
      <c r="I15" s="199">
        <v>3.3861653448114717E-2</v>
      </c>
      <c r="J15" s="179">
        <v>983.80299999999988</v>
      </c>
      <c r="K15" s="201">
        <v>2.8591702520255866E-2</v>
      </c>
      <c r="L15" s="179">
        <v>1097.556</v>
      </c>
      <c r="M15" s="201">
        <v>3.463958787589809E-2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91.329689999999815</v>
      </c>
      <c r="C16" s="199">
        <v>4.4091249470207913E-2</v>
      </c>
      <c r="D16" s="177">
        <v>91.037759999999821</v>
      </c>
      <c r="E16" s="201">
        <v>4.400219921674825E-2</v>
      </c>
      <c r="F16" s="177">
        <v>90.774719999999817</v>
      </c>
      <c r="G16" s="202">
        <v>4.4042097009578618E-2</v>
      </c>
      <c r="H16" s="176">
        <v>12870.693000000027</v>
      </c>
      <c r="I16" s="199">
        <v>4.4334521342674446E-2</v>
      </c>
      <c r="J16" s="177">
        <v>10033.368999999992</v>
      </c>
      <c r="K16" s="201">
        <v>4.2837609708471822E-2</v>
      </c>
      <c r="L16" s="177">
        <v>9375.9869999999992</v>
      </c>
      <c r="M16" s="201">
        <v>4.313864181497104E-2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65" t="s">
        <v>242</v>
      </c>
      <c r="C18" s="466"/>
      <c r="D18" s="466"/>
      <c r="E18" s="466"/>
      <c r="F18" s="466"/>
      <c r="G18" s="466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4.0002511197899451E-2</v>
      </c>
      <c r="J19" s="94" t="str">
        <f>A9</f>
        <v>JE</v>
      </c>
      <c r="K19" s="83">
        <f t="shared" ref="K19:K26" si="0">H9+J9+L9</f>
        <v>3983552.74</v>
      </c>
      <c r="L19" s="94" t="str">
        <f>A9</f>
        <v>JE</v>
      </c>
      <c r="M19" s="92">
        <f>K19/'6.1, 6.2'!B5</f>
        <v>0.55052082256393098</v>
      </c>
      <c r="N19" s="85"/>
      <c r="O19" s="75"/>
    </row>
    <row r="20" spans="1:15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5.4266908959719799E-2</v>
      </c>
      <c r="J20" s="94" t="str">
        <f t="shared" ref="J20:J26" si="1">A10</f>
        <v>PE</v>
      </c>
      <c r="K20" s="83">
        <f t="shared" si="0"/>
        <v>9172.0280000000002</v>
      </c>
      <c r="L20" s="94" t="str">
        <f t="shared" ref="L20:L26" si="2">A10</f>
        <v>PE</v>
      </c>
      <c r="M20" s="92">
        <f>K20/'6.1, 6.2'!C5</f>
        <v>1.0935730782155218E-3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5.0887329917459367E-2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73" t="s">
        <v>53</v>
      </c>
      <c r="B22" s="475">
        <f>SUM(B23,D23,F23)</f>
        <v>617224.51565818675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4.774514111864734E-2</v>
      </c>
      <c r="J22" s="94" t="str">
        <f t="shared" si="1"/>
        <v>PSE</v>
      </c>
      <c r="K22" s="83">
        <f t="shared" si="0"/>
        <v>116508.73100000003</v>
      </c>
      <c r="L22" s="94" t="str">
        <f t="shared" si="2"/>
        <v>PSE</v>
      </c>
      <c r="M22" s="92">
        <f>K22/'6.1, 6.2'!E5</f>
        <v>0.13837234003921514</v>
      </c>
      <c r="N22" s="85"/>
      <c r="O22" s="75"/>
    </row>
    <row r="23" spans="1:15" x14ac:dyDescent="0.2">
      <c r="A23" s="474"/>
      <c r="B23" s="316">
        <f>SUM(B24:B27)</f>
        <v>198346.44571678367</v>
      </c>
      <c r="C23" s="320">
        <v>4.8597007339374713E-2</v>
      </c>
      <c r="D23" s="318">
        <f>SUM(D24:D27)</f>
        <v>208172.51689704019</v>
      </c>
      <c r="E23" s="320">
        <v>5.0713767919896277E-2</v>
      </c>
      <c r="F23" s="318">
        <f>SUM(F24:F27)</f>
        <v>210705.5530443629</v>
      </c>
      <c r="G23" s="320">
        <v>5.0535756931413427E-2</v>
      </c>
      <c r="H23" s="75"/>
      <c r="I23" s="75"/>
      <c r="J23" s="94" t="str">
        <f t="shared" si="1"/>
        <v>VE</v>
      </c>
      <c r="K23" s="83">
        <f t="shared" si="0"/>
        <v>17771.53</v>
      </c>
      <c r="L23" s="94" t="str">
        <f t="shared" si="2"/>
        <v>VE</v>
      </c>
      <c r="M23" s="92">
        <f>K23/'6.1, 6.2'!F5</f>
        <v>2.9884963474494999E-2</v>
      </c>
      <c r="N23" s="85"/>
      <c r="O23" s="75"/>
    </row>
    <row r="24" spans="1:15" x14ac:dyDescent="0.2">
      <c r="A24" s="166" t="s">
        <v>8</v>
      </c>
      <c r="B24" s="176">
        <v>24244.667536006098</v>
      </c>
      <c r="C24" s="199">
        <v>3.7606089401725627E-2</v>
      </c>
      <c r="D24" s="177">
        <v>30218.978875496599</v>
      </c>
      <c r="E24" s="199">
        <v>4.7390586044272334E-2</v>
      </c>
      <c r="F24" s="177">
        <v>22141.601000000002</v>
      </c>
      <c r="G24" s="199">
        <v>3.4998043262423256E-2</v>
      </c>
      <c r="H24" s="75"/>
      <c r="I24" s="75"/>
      <c r="J24" s="94" t="str">
        <f t="shared" si="1"/>
        <v>PVE</v>
      </c>
      <c r="K24" s="83">
        <f t="shared" si="0"/>
        <v>114140.22</v>
      </c>
      <c r="L24" s="94" t="str">
        <f t="shared" si="2"/>
        <v>PVE</v>
      </c>
      <c r="M24" s="92">
        <f>K24/'6.1, 6.2'!G5</f>
        <v>0.39190093472141302</v>
      </c>
      <c r="N24" s="85"/>
      <c r="O24" s="93"/>
    </row>
    <row r="25" spans="1:15" x14ac:dyDescent="0.2">
      <c r="A25" s="166" t="s">
        <v>9</v>
      </c>
      <c r="B25" s="176">
        <v>101067.1503043961</v>
      </c>
      <c r="C25" s="199">
        <v>5.3704283572944413E-2</v>
      </c>
      <c r="D25" s="179">
        <v>102911.2746721422</v>
      </c>
      <c r="E25" s="199">
        <v>5.4839570301453457E-2</v>
      </c>
      <c r="F25" s="179">
        <v>104385.3409999999</v>
      </c>
      <c r="G25" s="199">
        <v>5.4258678809889584E-2</v>
      </c>
      <c r="H25" s="75"/>
      <c r="I25" s="75"/>
      <c r="J25" s="94" t="str">
        <f t="shared" si="1"/>
        <v>VTE</v>
      </c>
      <c r="K25" s="83">
        <f t="shared" si="0"/>
        <v>3084.4560000000001</v>
      </c>
      <c r="L25" s="94" t="str">
        <f t="shared" si="2"/>
        <v>VTE</v>
      </c>
      <c r="M25" s="92">
        <f>K25/'6.1, 6.2'!H5</f>
        <v>3.2224712535426928E-2</v>
      </c>
      <c r="N25" s="85"/>
      <c r="O25" s="93"/>
    </row>
    <row r="26" spans="1:15" x14ac:dyDescent="0.2">
      <c r="A26" s="166" t="s">
        <v>138</v>
      </c>
      <c r="B26" s="176">
        <v>23775.7986877318</v>
      </c>
      <c r="C26" s="199">
        <v>4.52410385879434E-2</v>
      </c>
      <c r="D26" s="179">
        <v>25035.264627796198</v>
      </c>
      <c r="E26" s="201">
        <v>4.6136761428246117E-2</v>
      </c>
      <c r="F26" s="179">
        <v>33234.5305846829</v>
      </c>
      <c r="G26" s="201">
        <v>6.1078138340537616E-2</v>
      </c>
      <c r="H26" s="75"/>
      <c r="I26" s="75"/>
      <c r="J26" s="94" t="str">
        <f t="shared" si="1"/>
        <v>FVE</v>
      </c>
      <c r="K26" s="83">
        <f t="shared" si="0"/>
        <v>32280.049000000021</v>
      </c>
      <c r="L26" s="94" t="str">
        <f t="shared" si="2"/>
        <v>FVE</v>
      </c>
      <c r="M26" s="92">
        <f>K26/'6.1, 6.2'!I5</f>
        <v>4.3511572044076248E-2</v>
      </c>
      <c r="N26" s="85"/>
      <c r="O26" s="93"/>
    </row>
    <row r="27" spans="1:15" x14ac:dyDescent="0.2">
      <c r="A27" s="166" t="s">
        <v>136</v>
      </c>
      <c r="B27" s="176">
        <v>49258.829188649695</v>
      </c>
      <c r="C27" s="199">
        <v>4.7856745170571494E-2</v>
      </c>
      <c r="D27" s="177">
        <v>50006.998721605203</v>
      </c>
      <c r="E27" s="201">
        <v>4.7717751523073927E-2</v>
      </c>
      <c r="F27" s="177">
        <v>50944.080459680095</v>
      </c>
      <c r="G27" s="201">
        <v>4.7664518216541607E-2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1271842.73</v>
      </c>
      <c r="L31" s="77">
        <f t="shared" ref="L31:L38" si="7">J9</f>
        <v>1443587.15</v>
      </c>
      <c r="M31" s="77">
        <f t="shared" ref="M31:M38" si="8">L9</f>
        <v>1268122.8600000001</v>
      </c>
    </row>
    <row r="32" spans="1:15" x14ac:dyDescent="0.2">
      <c r="H32" s="94" t="str">
        <f t="shared" si="3"/>
        <v>PE</v>
      </c>
      <c r="I32" s="95">
        <f t="shared" si="4"/>
        <v>1.5218612981995469E-3</v>
      </c>
      <c r="J32" s="94" t="str">
        <f t="shared" si="5"/>
        <v>PE</v>
      </c>
      <c r="K32" s="77">
        <f t="shared" si="6"/>
        <v>4181.2840000000006</v>
      </c>
      <c r="L32" s="77">
        <f t="shared" si="7"/>
        <v>3824.5559999999996</v>
      </c>
      <c r="M32" s="77">
        <f t="shared" si="8"/>
        <v>1166.1880000000001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8.602019373686641E-2</v>
      </c>
      <c r="J34" s="94" t="str">
        <f t="shared" si="5"/>
        <v>PSE</v>
      </c>
      <c r="K34" s="77">
        <f t="shared" si="6"/>
        <v>38830.49</v>
      </c>
      <c r="L34" s="77">
        <f t="shared" si="7"/>
        <v>38970.897000000012</v>
      </c>
      <c r="M34" s="77">
        <f t="shared" si="8"/>
        <v>38707.344000000019</v>
      </c>
    </row>
    <row r="35" spans="8:13" ht="13.5" customHeight="1" x14ac:dyDescent="0.2">
      <c r="H35" s="94" t="str">
        <f t="shared" si="3"/>
        <v>VE</v>
      </c>
      <c r="I35" s="95">
        <f t="shared" si="4"/>
        <v>1.4831425870954089E-2</v>
      </c>
      <c r="J35" s="94" t="str">
        <f t="shared" si="5"/>
        <v>VE</v>
      </c>
      <c r="K35" s="77">
        <f t="shared" si="6"/>
        <v>6622.6349999999966</v>
      </c>
      <c r="L35" s="77">
        <f t="shared" si="7"/>
        <v>5673.2440000000006</v>
      </c>
      <c r="M35" s="77">
        <f t="shared" si="8"/>
        <v>5475.6510000000017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31929.09</v>
      </c>
      <c r="L36" s="77">
        <f t="shared" si="7"/>
        <v>39537.72</v>
      </c>
      <c r="M36" s="77">
        <f t="shared" si="8"/>
        <v>42673.41</v>
      </c>
    </row>
    <row r="37" spans="8:13" ht="12.75" customHeight="1" x14ac:dyDescent="0.2">
      <c r="H37" s="94" t="str">
        <f t="shared" si="3"/>
        <v>VTE</v>
      </c>
      <c r="I37" s="95">
        <f t="shared" si="4"/>
        <v>3.2143597914525715E-2</v>
      </c>
      <c r="J37" s="94" t="str">
        <f t="shared" si="5"/>
        <v>VTE</v>
      </c>
      <c r="K37" s="77">
        <f t="shared" si="6"/>
        <v>1003.097</v>
      </c>
      <c r="L37" s="77">
        <f t="shared" si="7"/>
        <v>983.80299999999988</v>
      </c>
      <c r="M37" s="77">
        <f t="shared" si="8"/>
        <v>1097.556</v>
      </c>
    </row>
    <row r="38" spans="8:13" ht="12.75" customHeight="1" x14ac:dyDescent="0.2">
      <c r="H38" s="94" t="str">
        <f t="shared" si="3"/>
        <v>FVE</v>
      </c>
      <c r="I38" s="95">
        <f t="shared" si="4"/>
        <v>4.4042097009578618E-2</v>
      </c>
      <c r="J38" s="94" t="str">
        <f t="shared" si="5"/>
        <v>FVE</v>
      </c>
      <c r="K38" s="77">
        <f t="shared" si="6"/>
        <v>12870.693000000027</v>
      </c>
      <c r="L38" s="77">
        <f t="shared" si="7"/>
        <v>10033.368999999992</v>
      </c>
      <c r="M38" s="77">
        <f t="shared" si="8"/>
        <v>9375.9869999999992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1" ht="13.5" customHeight="1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1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6" t="s">
        <v>53</v>
      </c>
      <c r="B7" s="436">
        <f>F8</f>
        <v>373.5848399999997</v>
      </c>
      <c r="C7" s="437"/>
      <c r="D7" s="437"/>
      <c r="E7" s="437"/>
      <c r="F7" s="437"/>
      <c r="G7" s="438"/>
      <c r="H7" s="436">
        <f>SUM(H8,J8,L8)</f>
        <v>211181.73100000003</v>
      </c>
      <c r="I7" s="437"/>
      <c r="J7" s="437"/>
      <c r="K7" s="437"/>
      <c r="L7" s="437"/>
      <c r="M7" s="437"/>
      <c r="N7" s="80"/>
    </row>
    <row r="8" spans="1:21" x14ac:dyDescent="0.2">
      <c r="A8" s="477"/>
      <c r="B8" s="316">
        <f>SUM(B9:B16)</f>
        <v>375.66210999999964</v>
      </c>
      <c r="C8" s="317">
        <v>1.7591872496034361E-2</v>
      </c>
      <c r="D8" s="318">
        <f>SUM(D9:D16)</f>
        <v>375.8193299999997</v>
      </c>
      <c r="E8" s="317">
        <v>1.7621822194548022E-2</v>
      </c>
      <c r="F8" s="318">
        <f>SUM(F9:F16)</f>
        <v>373.5848399999997</v>
      </c>
      <c r="G8" s="319">
        <v>1.7524354939891591E-2</v>
      </c>
      <c r="H8" s="316">
        <f>SUM(H9:H16)</f>
        <v>72733.014999999999</v>
      </c>
      <c r="I8" s="317">
        <v>1.1789380947916461E-2</v>
      </c>
      <c r="J8" s="318">
        <f>SUM(J9:J16)</f>
        <v>69242.656000000017</v>
      </c>
      <c r="K8" s="317">
        <v>1.1278483841445088E-2</v>
      </c>
      <c r="L8" s="318">
        <f>SUM(L9:L16)</f>
        <v>69206.06</v>
      </c>
      <c r="M8" s="317">
        <v>1.0203098665463286E-2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182.59900000000002</v>
      </c>
      <c r="C10" s="199">
        <v>1.8165087326698304E-2</v>
      </c>
      <c r="D10" s="179">
        <v>182.59900000000002</v>
      </c>
      <c r="E10" s="199">
        <v>1.8210376880074642E-2</v>
      </c>
      <c r="F10" s="179">
        <v>182.59900000000002</v>
      </c>
      <c r="G10" s="200">
        <v>1.8210376880074642E-2</v>
      </c>
      <c r="H10" s="176">
        <v>26463.363000000001</v>
      </c>
      <c r="I10" s="199">
        <v>9.6391357837613597E-3</v>
      </c>
      <c r="J10" s="179">
        <v>27795.360000000001</v>
      </c>
      <c r="K10" s="199">
        <v>1.0110363483876748E-2</v>
      </c>
      <c r="L10" s="179">
        <v>27616.722000000005</v>
      </c>
      <c r="M10" s="199">
        <v>9.547344508100292E-3</v>
      </c>
      <c r="N10" s="83"/>
      <c r="O10" s="92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</row>
    <row r="12" spans="1:21" x14ac:dyDescent="0.2">
      <c r="A12" s="191" t="s">
        <v>22</v>
      </c>
      <c r="B12" s="176">
        <v>58.431000000000026</v>
      </c>
      <c r="C12" s="199">
        <v>5.9960594772650352E-2</v>
      </c>
      <c r="D12" s="179">
        <v>58.431000000000026</v>
      </c>
      <c r="E12" s="199">
        <v>5.9911410964943797E-2</v>
      </c>
      <c r="F12" s="179">
        <v>58.431000000000026</v>
      </c>
      <c r="G12" s="200">
        <v>5.9895443595920285E-2</v>
      </c>
      <c r="H12" s="176">
        <v>24080.174999999999</v>
      </c>
      <c r="I12" s="199">
        <v>8.6926870229843717E-2</v>
      </c>
      <c r="J12" s="179">
        <v>24067.355999999989</v>
      </c>
      <c r="K12" s="199">
        <v>8.5968153183488452E-2</v>
      </c>
      <c r="L12" s="179">
        <v>24438.517000000003</v>
      </c>
      <c r="M12" s="199">
        <v>8.5742790255913803E-2</v>
      </c>
      <c r="N12" s="83"/>
      <c r="O12" s="92"/>
    </row>
    <row r="13" spans="1:21" x14ac:dyDescent="0.2">
      <c r="A13" s="191" t="s">
        <v>43</v>
      </c>
      <c r="B13" s="176">
        <v>30.301399999999965</v>
      </c>
      <c r="C13" s="199">
        <v>2.7753088389053677E-2</v>
      </c>
      <c r="D13" s="179">
        <v>30.215399999999967</v>
      </c>
      <c r="E13" s="199">
        <v>2.7692811154126182E-2</v>
      </c>
      <c r="F13" s="179">
        <v>30.050399999999968</v>
      </c>
      <c r="G13" s="200">
        <v>2.7574554385762545E-2</v>
      </c>
      <c r="H13" s="176">
        <v>8539.5240000000013</v>
      </c>
      <c r="I13" s="199">
        <v>3.4120423912921138E-2</v>
      </c>
      <c r="J13" s="179">
        <v>6135.0720000000001</v>
      </c>
      <c r="K13" s="199">
        <v>3.1837674870463704E-2</v>
      </c>
      <c r="L13" s="179">
        <v>6607.4399999999969</v>
      </c>
      <c r="M13" s="199">
        <v>4.3558811832187745E-2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10.204499999999999</v>
      </c>
      <c r="C15" s="199">
        <v>3.0065017866065778E-2</v>
      </c>
      <c r="D15" s="179">
        <v>10.204499999999999</v>
      </c>
      <c r="E15" s="201">
        <v>3.0065017866065778E-2</v>
      </c>
      <c r="F15" s="179">
        <v>10.204499999999999</v>
      </c>
      <c r="G15" s="202">
        <v>3.0065017866065778E-2</v>
      </c>
      <c r="H15" s="176">
        <v>1001.773</v>
      </c>
      <c r="I15" s="199">
        <v>3.3816959037538966E-2</v>
      </c>
      <c r="J15" s="179">
        <v>966.52599999999995</v>
      </c>
      <c r="K15" s="201">
        <v>2.808959097511679E-2</v>
      </c>
      <c r="L15" s="179">
        <v>982.64</v>
      </c>
      <c r="M15" s="201">
        <v>3.1012763476644924E-2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94.126209999999674</v>
      </c>
      <c r="C16" s="199">
        <v>4.5441325890793818E-2</v>
      </c>
      <c r="D16" s="177">
        <v>94.369429999999667</v>
      </c>
      <c r="E16" s="201">
        <v>4.5612528898239281E-2</v>
      </c>
      <c r="F16" s="177">
        <v>92.299939999999694</v>
      </c>
      <c r="G16" s="202">
        <v>4.4782103557667603E-2</v>
      </c>
      <c r="H16" s="176">
        <v>12648.179999999988</v>
      </c>
      <c r="I16" s="199">
        <v>4.3568050776751986E-2</v>
      </c>
      <c r="J16" s="177">
        <v>10278.342000000031</v>
      </c>
      <c r="K16" s="201">
        <v>4.3883525368816338E-2</v>
      </c>
      <c r="L16" s="177">
        <v>9560.7410000000018</v>
      </c>
      <c r="M16" s="201">
        <v>4.3988689562465065E-2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65" t="s">
        <v>242</v>
      </c>
      <c r="C18" s="466"/>
      <c r="D18" s="466"/>
      <c r="E18" s="466"/>
      <c r="F18" s="466"/>
      <c r="G18" s="466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6.1083779875033307E-2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5.723338872908218E-2</v>
      </c>
      <c r="J20" s="94" t="str">
        <f t="shared" ref="J20:J26" si="1">A10</f>
        <v>PE</v>
      </c>
      <c r="K20" s="83">
        <f t="shared" si="0"/>
        <v>81875.445000000007</v>
      </c>
      <c r="L20" s="94" t="str">
        <f t="shared" ref="L20:L26" si="2">A10</f>
        <v>PE</v>
      </c>
      <c r="M20" s="92">
        <f>K20/'6.1, 6.2'!C5</f>
        <v>9.7619394989761979E-3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6.1925586159477984E-2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73" t="s">
        <v>53</v>
      </c>
      <c r="B22" s="475">
        <f>SUM(B23,D23,F23)</f>
        <v>736131.12399999995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6.1693364687680483E-2</v>
      </c>
      <c r="J22" s="94" t="str">
        <f t="shared" si="1"/>
        <v>PSE</v>
      </c>
      <c r="K22" s="83">
        <f t="shared" si="0"/>
        <v>72586.047999999995</v>
      </c>
      <c r="L22" s="94" t="str">
        <f t="shared" si="2"/>
        <v>PSE</v>
      </c>
      <c r="M22" s="92">
        <f>K22/'6.1, 6.2'!E5</f>
        <v>8.6207284464876632E-2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74"/>
      <c r="B23" s="316">
        <f>SUM(B24:B27)</f>
        <v>241481.91</v>
      </c>
      <c r="C23" s="320">
        <v>5.9165658906501939E-2</v>
      </c>
      <c r="D23" s="318">
        <f>SUM(D24:D27)</f>
        <v>240222.10099999997</v>
      </c>
      <c r="E23" s="320">
        <v>5.8521499672164912E-2</v>
      </c>
      <c r="F23" s="318">
        <f>SUM(F24:F27)</f>
        <v>254427.11300000001</v>
      </c>
      <c r="G23" s="320">
        <v>6.1021964317296125E-2</v>
      </c>
      <c r="H23" s="75"/>
      <c r="I23" s="75"/>
      <c r="J23" s="94" t="str">
        <f t="shared" si="1"/>
        <v>VE</v>
      </c>
      <c r="K23" s="83">
        <f t="shared" si="0"/>
        <v>21282.036</v>
      </c>
      <c r="L23" s="94" t="str">
        <f t="shared" si="2"/>
        <v>VE</v>
      </c>
      <c r="M23" s="92">
        <f>K23/'6.1, 6.2'!F5</f>
        <v>3.5788301205517348E-2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40893.821000000004</v>
      </c>
      <c r="C24" s="199">
        <v>6.3430718784667689E-2</v>
      </c>
      <c r="D24" s="177">
        <v>35464.057999999997</v>
      </c>
      <c r="E24" s="199">
        <v>5.5616124524010595E-2</v>
      </c>
      <c r="F24" s="177">
        <v>40618.228999999999</v>
      </c>
      <c r="G24" s="199">
        <v>6.4203059922587111E-2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104882.689</v>
      </c>
      <c r="C25" s="199">
        <v>5.5731755125027357E-2</v>
      </c>
      <c r="D25" s="179">
        <v>106404.06</v>
      </c>
      <c r="E25" s="199">
        <v>5.6700812882940918E-2</v>
      </c>
      <c r="F25" s="179">
        <v>113933.60400000001</v>
      </c>
      <c r="G25" s="199">
        <v>5.9221790778928987E-2</v>
      </c>
      <c r="H25" s="75"/>
      <c r="I25" s="75"/>
      <c r="J25" s="94" t="str">
        <f t="shared" si="1"/>
        <v>VTE</v>
      </c>
      <c r="K25" s="83">
        <f t="shared" si="0"/>
        <v>2950.9389999999999</v>
      </c>
      <c r="L25" s="94" t="str">
        <f t="shared" si="2"/>
        <v>VTE</v>
      </c>
      <c r="M25" s="92">
        <f>K25/'6.1, 6.2'!H5</f>
        <v>3.0829799804108143E-2</v>
      </c>
      <c r="N25" s="85"/>
      <c r="O25" s="93"/>
    </row>
    <row r="26" spans="1:20" x14ac:dyDescent="0.2">
      <c r="A26" s="166" t="s">
        <v>138</v>
      </c>
      <c r="B26" s="176">
        <v>32342.3</v>
      </c>
      <c r="C26" s="199">
        <v>6.1541539005284633E-2</v>
      </c>
      <c r="D26" s="179">
        <v>33478.921999999999</v>
      </c>
      <c r="E26" s="201">
        <v>6.1697332149383756E-2</v>
      </c>
      <c r="F26" s="179">
        <v>34021.341999999997</v>
      </c>
      <c r="G26" s="201">
        <v>6.2524133684151717E-2</v>
      </c>
      <c r="H26" s="75"/>
      <c r="I26" s="75"/>
      <c r="J26" s="94" t="str">
        <f t="shared" si="1"/>
        <v>FVE</v>
      </c>
      <c r="K26" s="83">
        <f t="shared" si="0"/>
        <v>32487.263000000021</v>
      </c>
      <c r="L26" s="94" t="str">
        <f t="shared" si="2"/>
        <v>FVE</v>
      </c>
      <c r="M26" s="92">
        <f>K26/'6.1, 6.2'!I5</f>
        <v>4.3790884101178179E-2</v>
      </c>
      <c r="N26" s="85"/>
      <c r="O26" s="93"/>
    </row>
    <row r="27" spans="1:20" x14ac:dyDescent="0.2">
      <c r="A27" s="166" t="s">
        <v>136</v>
      </c>
      <c r="B27" s="176">
        <v>63363.1</v>
      </c>
      <c r="C27" s="199">
        <v>6.1559557542552351E-2</v>
      </c>
      <c r="D27" s="177">
        <v>64875.061000000002</v>
      </c>
      <c r="E27" s="201">
        <v>6.190517567503586E-2</v>
      </c>
      <c r="F27" s="177">
        <v>65853.937999999995</v>
      </c>
      <c r="G27" s="201">
        <v>6.16145428302763E-2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1.8210376880074642E-2</v>
      </c>
      <c r="J32" s="94" t="str">
        <f t="shared" si="5"/>
        <v>PE</v>
      </c>
      <c r="K32" s="77">
        <f t="shared" si="6"/>
        <v>26463.363000000001</v>
      </c>
      <c r="L32" s="77">
        <f t="shared" si="7"/>
        <v>27795.360000000001</v>
      </c>
      <c r="M32" s="77">
        <f t="shared" si="8"/>
        <v>27616.722000000005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5.9895443595920285E-2</v>
      </c>
      <c r="J34" s="94" t="str">
        <f t="shared" si="5"/>
        <v>PSE</v>
      </c>
      <c r="K34" s="77">
        <f t="shared" si="6"/>
        <v>24080.174999999999</v>
      </c>
      <c r="L34" s="77">
        <f t="shared" si="7"/>
        <v>24067.355999999989</v>
      </c>
      <c r="M34" s="77">
        <f t="shared" si="8"/>
        <v>24438.517000000003</v>
      </c>
    </row>
    <row r="35" spans="8:13" ht="12.75" customHeight="1" x14ac:dyDescent="0.2">
      <c r="H35" s="94" t="str">
        <f t="shared" si="3"/>
        <v>VE</v>
      </c>
      <c r="I35" s="95">
        <f t="shared" si="4"/>
        <v>2.7574554385762545E-2</v>
      </c>
      <c r="J35" s="94" t="str">
        <f t="shared" si="5"/>
        <v>VE</v>
      </c>
      <c r="K35" s="77">
        <f t="shared" si="6"/>
        <v>8539.5240000000013</v>
      </c>
      <c r="L35" s="77">
        <f t="shared" si="7"/>
        <v>6135.0720000000001</v>
      </c>
      <c r="M35" s="77">
        <f t="shared" si="8"/>
        <v>6607.4399999999969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3.0065017866065778E-2</v>
      </c>
      <c r="J37" s="94" t="str">
        <f t="shared" si="5"/>
        <v>VTE</v>
      </c>
      <c r="K37" s="77">
        <f t="shared" si="6"/>
        <v>1001.773</v>
      </c>
      <c r="L37" s="77">
        <f t="shared" si="7"/>
        <v>966.52599999999995</v>
      </c>
      <c r="M37" s="77">
        <f t="shared" si="8"/>
        <v>982.64</v>
      </c>
    </row>
    <row r="38" spans="8:13" ht="12.75" customHeight="1" x14ac:dyDescent="0.2">
      <c r="H38" s="94" t="str">
        <f t="shared" si="3"/>
        <v>FVE</v>
      </c>
      <c r="I38" s="95">
        <f t="shared" si="4"/>
        <v>4.4782103557667603E-2</v>
      </c>
      <c r="J38" s="94" t="str">
        <f t="shared" si="5"/>
        <v>FVE</v>
      </c>
      <c r="K38" s="77">
        <f t="shared" si="6"/>
        <v>12648.179999999988</v>
      </c>
      <c r="L38" s="77">
        <f t="shared" si="7"/>
        <v>10278.342000000031</v>
      </c>
      <c r="M38" s="77">
        <f t="shared" si="8"/>
        <v>9560.7410000000018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333</v>
      </c>
      <c r="M1" s="53" t="str">
        <f>Titulní!A35</f>
        <v>III. čtvrtletí 2021</v>
      </c>
    </row>
    <row r="2" spans="1:24" ht="6" customHeight="1" x14ac:dyDescent="0.2">
      <c r="A2" s="246"/>
    </row>
    <row r="3" spans="1:24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4" ht="13.5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4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6" t="s">
        <v>53</v>
      </c>
      <c r="B7" s="436">
        <f>F8</f>
        <v>232.94632999999993</v>
      </c>
      <c r="C7" s="437"/>
      <c r="D7" s="437"/>
      <c r="E7" s="437"/>
      <c r="F7" s="437"/>
      <c r="G7" s="438"/>
      <c r="H7" s="436">
        <f>SUM(H8,J8,L8)</f>
        <v>94398.631000000038</v>
      </c>
      <c r="I7" s="437"/>
      <c r="J7" s="437"/>
      <c r="K7" s="437"/>
      <c r="L7" s="437"/>
      <c r="M7" s="437"/>
      <c r="N7" s="80"/>
    </row>
    <row r="8" spans="1:24" x14ac:dyDescent="0.2">
      <c r="A8" s="477"/>
      <c r="B8" s="316">
        <f>SUM(B9:B16)</f>
        <v>233.17329999999987</v>
      </c>
      <c r="C8" s="317">
        <v>1.0919267218830162E-2</v>
      </c>
      <c r="D8" s="318">
        <f>SUM(D9:D16)</f>
        <v>233.13993999999991</v>
      </c>
      <c r="E8" s="317">
        <v>1.0931717027773947E-2</v>
      </c>
      <c r="F8" s="318">
        <f>SUM(F9:F16)</f>
        <v>232.94632999999993</v>
      </c>
      <c r="G8" s="319">
        <v>1.0927194392751907E-2</v>
      </c>
      <c r="H8" s="316">
        <f>SUM(H9:H16)</f>
        <v>32734.331000000006</v>
      </c>
      <c r="I8" s="317">
        <v>5.3059466630689146E-3</v>
      </c>
      <c r="J8" s="318">
        <f>SUM(J9:J16)</f>
        <v>30770.649000000012</v>
      </c>
      <c r="K8" s="317">
        <v>5.0120299766848704E-3</v>
      </c>
      <c r="L8" s="318">
        <f>SUM(L9:L16)</f>
        <v>30893.65100000002</v>
      </c>
      <c r="M8" s="317">
        <v>4.5546729475625216E-3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4.835</v>
      </c>
      <c r="C10" s="199">
        <v>4.8098947543297768E-4</v>
      </c>
      <c r="D10" s="179">
        <v>4.835</v>
      </c>
      <c r="E10" s="199">
        <v>4.8218868786335572E-4</v>
      </c>
      <c r="F10" s="179">
        <v>4.835</v>
      </c>
      <c r="G10" s="200">
        <v>4.8218868786335572E-4</v>
      </c>
      <c r="H10" s="176">
        <v>2330.4</v>
      </c>
      <c r="I10" s="199">
        <v>8.4883550252012462E-4</v>
      </c>
      <c r="J10" s="179">
        <v>2235.7600000000002</v>
      </c>
      <c r="K10" s="199">
        <v>8.1324171598109475E-4</v>
      </c>
      <c r="L10" s="179">
        <v>2666.34</v>
      </c>
      <c r="M10" s="199">
        <v>9.2177726798017986E-4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40.624000000000017</v>
      </c>
      <c r="C12" s="199">
        <v>4.1687446767026883E-2</v>
      </c>
      <c r="D12" s="179">
        <v>40.624000000000017</v>
      </c>
      <c r="E12" s="199">
        <v>4.1653251853294944E-2</v>
      </c>
      <c r="F12" s="179">
        <v>40.624000000000017</v>
      </c>
      <c r="G12" s="200">
        <v>4.1642150581723152E-2</v>
      </c>
      <c r="H12" s="176">
        <v>7073.7290000000003</v>
      </c>
      <c r="I12" s="199">
        <v>2.553540922456262E-2</v>
      </c>
      <c r="J12" s="179">
        <v>7731.5879999999997</v>
      </c>
      <c r="K12" s="199">
        <v>2.7617090200336977E-2</v>
      </c>
      <c r="L12" s="179">
        <v>7944.9329999999982</v>
      </c>
      <c r="M12" s="199">
        <v>2.7874879797996244E-2</v>
      </c>
      <c r="N12" s="83"/>
      <c r="O12" s="92"/>
      <c r="X12" s="77"/>
    </row>
    <row r="13" spans="1:24" x14ac:dyDescent="0.2">
      <c r="A13" s="191" t="s">
        <v>43</v>
      </c>
      <c r="B13" s="176">
        <v>25.724299999999982</v>
      </c>
      <c r="C13" s="199">
        <v>2.3560917041672458E-2</v>
      </c>
      <c r="D13" s="179">
        <v>25.73129999999998</v>
      </c>
      <c r="E13" s="199">
        <v>2.3583074579524587E-2</v>
      </c>
      <c r="F13" s="179">
        <v>25.723799999999979</v>
      </c>
      <c r="G13" s="200">
        <v>2.3604421974698465E-2</v>
      </c>
      <c r="H13" s="176">
        <v>5899.2249999999985</v>
      </c>
      <c r="I13" s="199">
        <v>2.3570875584833784E-2</v>
      </c>
      <c r="J13" s="179">
        <v>4712.9180000000006</v>
      </c>
      <c r="K13" s="199">
        <v>2.4457471888700909E-2</v>
      </c>
      <c r="L13" s="179">
        <v>4423.1269999999995</v>
      </c>
      <c r="M13" s="199">
        <v>2.9158971810999287E-2</v>
      </c>
      <c r="N13" s="83"/>
      <c r="O13" s="92"/>
      <c r="X13" s="77"/>
    </row>
    <row r="14" spans="1:24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50.098699999999994</v>
      </c>
      <c r="C15" s="199">
        <v>0.14760334269848296</v>
      </c>
      <c r="D15" s="179">
        <v>50.098699999999994</v>
      </c>
      <c r="E15" s="201">
        <v>0.14760334269848296</v>
      </c>
      <c r="F15" s="179">
        <v>50.098699999999994</v>
      </c>
      <c r="G15" s="202">
        <v>0.14760334269848296</v>
      </c>
      <c r="H15" s="176">
        <v>3362.0549999999989</v>
      </c>
      <c r="I15" s="199">
        <v>0.11349325267995149</v>
      </c>
      <c r="J15" s="179">
        <v>4040.1820000000002</v>
      </c>
      <c r="K15" s="201">
        <v>0.11741749300590912</v>
      </c>
      <c r="L15" s="179">
        <v>4987.0620000000008</v>
      </c>
      <c r="M15" s="201">
        <v>0.15739495059163458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111.89129999999989</v>
      </c>
      <c r="C16" s="199">
        <v>5.401778131345765E-2</v>
      </c>
      <c r="D16" s="177">
        <v>111.85093999999991</v>
      </c>
      <c r="E16" s="201">
        <v>5.4062043535128293E-2</v>
      </c>
      <c r="F16" s="177">
        <v>111.66482999999995</v>
      </c>
      <c r="G16" s="202">
        <v>5.4177564804585604E-2</v>
      </c>
      <c r="H16" s="176">
        <v>14068.922000000004</v>
      </c>
      <c r="I16" s="199">
        <v>4.8461953266807078E-2</v>
      </c>
      <c r="J16" s="177">
        <v>12050.20100000001</v>
      </c>
      <c r="K16" s="201">
        <v>5.1448502227580559E-2</v>
      </c>
      <c r="L16" s="177">
        <v>10872.189000000018</v>
      </c>
      <c r="M16" s="201">
        <v>5.0022623433209644E-2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65" t="s">
        <v>242</v>
      </c>
      <c r="C18" s="466"/>
      <c r="D18" s="466"/>
      <c r="E18" s="466"/>
      <c r="F18" s="466"/>
      <c r="G18" s="466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8.7667336333329734E-3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5.2118012777476207E-2</v>
      </c>
      <c r="J20" s="94" t="str">
        <f t="shared" ref="J20:J26" si="1">A10</f>
        <v>PE</v>
      </c>
      <c r="K20" s="83">
        <f t="shared" si="0"/>
        <v>7232.5</v>
      </c>
      <c r="L20" s="94" t="str">
        <f t="shared" ref="L20:L26" si="2">A10</f>
        <v>PE</v>
      </c>
      <c r="M20" s="92">
        <f>K20/'6.1, 6.2'!C5</f>
        <v>8.6232480844953391E-4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4.4807126698179094E-2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73" t="s">
        <v>53</v>
      </c>
      <c r="B22" s="475">
        <f>SUM(B23,D23,F23)</f>
        <v>536725.79099999997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4.816853363896284E-2</v>
      </c>
      <c r="J22" s="94" t="str">
        <f t="shared" si="1"/>
        <v>PSE</v>
      </c>
      <c r="K22" s="83">
        <f t="shared" si="0"/>
        <v>22750.249999999996</v>
      </c>
      <c r="L22" s="94" t="str">
        <f t="shared" si="2"/>
        <v>PSE</v>
      </c>
      <c r="M22" s="92">
        <f>K22/'6.1, 6.2'!E5</f>
        <v>2.7019480016284386E-2</v>
      </c>
      <c r="N22" s="85"/>
      <c r="O22" s="75"/>
    </row>
    <row r="23" spans="1:15" x14ac:dyDescent="0.2">
      <c r="A23" s="474"/>
      <c r="B23" s="316">
        <f>SUM(B24:B27)</f>
        <v>174219.61199999996</v>
      </c>
      <c r="C23" s="320">
        <v>4.2685674212263394E-2</v>
      </c>
      <c r="D23" s="318">
        <f>SUM(D24:D27)</f>
        <v>178005.277</v>
      </c>
      <c r="E23" s="320">
        <v>4.3364601825704313E-2</v>
      </c>
      <c r="F23" s="318">
        <f>SUM(F24:F27)</f>
        <v>184500.90199999997</v>
      </c>
      <c r="G23" s="320">
        <v>4.4250816375662555E-2</v>
      </c>
      <c r="H23" s="75"/>
      <c r="I23" s="75"/>
      <c r="J23" s="94" t="str">
        <f t="shared" si="1"/>
        <v>VE</v>
      </c>
      <c r="K23" s="83">
        <f t="shared" si="0"/>
        <v>15035.27</v>
      </c>
      <c r="L23" s="94" t="str">
        <f t="shared" si="2"/>
        <v>VE</v>
      </c>
      <c r="M23" s="92">
        <f>K23/'6.1, 6.2'!F5</f>
        <v>2.528361344122709E-2</v>
      </c>
      <c r="N23" s="85"/>
      <c r="O23" s="75"/>
    </row>
    <row r="24" spans="1:15" x14ac:dyDescent="0.2">
      <c r="A24" s="166" t="s">
        <v>8</v>
      </c>
      <c r="B24" s="176">
        <v>4783.3999999999996</v>
      </c>
      <c r="C24" s="199">
        <v>7.4195683556833539E-3</v>
      </c>
      <c r="D24" s="177">
        <v>5922.3180000000002</v>
      </c>
      <c r="E24" s="199">
        <v>9.2876110048880876E-3</v>
      </c>
      <c r="F24" s="177">
        <v>6082.6729999999998</v>
      </c>
      <c r="G24" s="199">
        <v>9.6145555511172754E-3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66" t="s">
        <v>9</v>
      </c>
      <c r="B25" s="176">
        <v>96562.267999999996</v>
      </c>
      <c r="C25" s="199">
        <v>5.1310513925641871E-2</v>
      </c>
      <c r="D25" s="179">
        <v>97206.097999999998</v>
      </c>
      <c r="E25" s="199">
        <v>5.1799384100370015E-2</v>
      </c>
      <c r="F25" s="179">
        <v>102384.61199999999</v>
      </c>
      <c r="G25" s="199">
        <v>5.3218715620071327E-2</v>
      </c>
      <c r="H25" s="75"/>
      <c r="I25" s="75"/>
      <c r="J25" s="94" t="str">
        <f t="shared" si="1"/>
        <v>VTE</v>
      </c>
      <c r="K25" s="83">
        <f t="shared" si="0"/>
        <v>12389.298999999999</v>
      </c>
      <c r="L25" s="94" t="str">
        <f t="shared" si="2"/>
        <v>VTE</v>
      </c>
      <c r="M25" s="92">
        <f>K25/'6.1, 6.2'!H5</f>
        <v>0.12943663284237228</v>
      </c>
      <c r="N25" s="85"/>
      <c r="O25" s="93"/>
    </row>
    <row r="26" spans="1:15" x14ac:dyDescent="0.2">
      <c r="A26" s="166" t="s">
        <v>138</v>
      </c>
      <c r="B26" s="176">
        <v>23401.724999999999</v>
      </c>
      <c r="C26" s="199">
        <v>4.4529244113079298E-2</v>
      </c>
      <c r="D26" s="179">
        <v>24224.144</v>
      </c>
      <c r="E26" s="201">
        <v>4.4641970801882501E-2</v>
      </c>
      <c r="F26" s="179">
        <v>24616.618999999999</v>
      </c>
      <c r="G26" s="201">
        <v>4.5240213546186077E-2</v>
      </c>
      <c r="H26" s="75"/>
      <c r="I26" s="75"/>
      <c r="J26" s="94" t="str">
        <f t="shared" si="1"/>
        <v>FVE</v>
      </c>
      <c r="K26" s="83">
        <f t="shared" si="0"/>
        <v>36991.312000000034</v>
      </c>
      <c r="L26" s="94" t="str">
        <f t="shared" si="2"/>
        <v>FVE</v>
      </c>
      <c r="M26" s="92">
        <f>K26/'6.1, 6.2'!I5</f>
        <v>4.9862072300228003E-2</v>
      </c>
      <c r="N26" s="85"/>
      <c r="O26" s="93"/>
    </row>
    <row r="27" spans="1:15" x14ac:dyDescent="0.2">
      <c r="A27" s="166" t="s">
        <v>136</v>
      </c>
      <c r="B27" s="176">
        <v>49472.218999999997</v>
      </c>
      <c r="C27" s="199">
        <v>4.8064061137921783E-2</v>
      </c>
      <c r="D27" s="177">
        <v>50652.716999999997</v>
      </c>
      <c r="E27" s="201">
        <v>4.8333909763921074E-2</v>
      </c>
      <c r="F27" s="177">
        <v>51416.998</v>
      </c>
      <c r="G27" s="201">
        <v>4.8106991346139868E-2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4.8218868786335572E-4</v>
      </c>
      <c r="J32" s="94" t="str">
        <f t="shared" si="5"/>
        <v>PE</v>
      </c>
      <c r="K32" s="77">
        <f t="shared" si="6"/>
        <v>2330.4</v>
      </c>
      <c r="L32" s="77">
        <f t="shared" si="7"/>
        <v>2235.7600000000002</v>
      </c>
      <c r="M32" s="77">
        <f t="shared" si="8"/>
        <v>2666.34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4.1642150581723152E-2</v>
      </c>
      <c r="J34" s="94" t="str">
        <f t="shared" si="5"/>
        <v>PSE</v>
      </c>
      <c r="K34" s="77">
        <f t="shared" si="6"/>
        <v>7073.7290000000003</v>
      </c>
      <c r="L34" s="77">
        <f t="shared" si="7"/>
        <v>7731.5879999999997</v>
      </c>
      <c r="M34" s="77">
        <f t="shared" si="8"/>
        <v>7944.9329999999982</v>
      </c>
    </row>
    <row r="35" spans="8:13" ht="13.5" customHeight="1" x14ac:dyDescent="0.2">
      <c r="H35" s="94" t="str">
        <f t="shared" si="3"/>
        <v>VE</v>
      </c>
      <c r="I35" s="95">
        <f t="shared" si="4"/>
        <v>2.3604421974698465E-2</v>
      </c>
      <c r="J35" s="94" t="str">
        <f t="shared" si="5"/>
        <v>VE</v>
      </c>
      <c r="K35" s="77">
        <f t="shared" si="6"/>
        <v>5899.2249999999985</v>
      </c>
      <c r="L35" s="77">
        <f t="shared" si="7"/>
        <v>4712.9180000000006</v>
      </c>
      <c r="M35" s="77">
        <f t="shared" si="8"/>
        <v>4423.1269999999995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0.14760334269848296</v>
      </c>
      <c r="J37" s="94" t="str">
        <f t="shared" si="5"/>
        <v>VTE</v>
      </c>
      <c r="K37" s="77">
        <f t="shared" si="6"/>
        <v>3362.0549999999989</v>
      </c>
      <c r="L37" s="77">
        <f t="shared" si="7"/>
        <v>4040.1820000000002</v>
      </c>
      <c r="M37" s="77">
        <f t="shared" si="8"/>
        <v>4987.0620000000008</v>
      </c>
    </row>
    <row r="38" spans="8:13" ht="12.75" customHeight="1" x14ac:dyDescent="0.2">
      <c r="H38" s="94" t="str">
        <f t="shared" si="3"/>
        <v>FVE</v>
      </c>
      <c r="I38" s="95">
        <f t="shared" si="4"/>
        <v>5.4177564804585604E-2</v>
      </c>
      <c r="J38" s="94" t="str">
        <f t="shared" si="5"/>
        <v>FVE</v>
      </c>
      <c r="K38" s="77">
        <f t="shared" si="6"/>
        <v>14068.922000000004</v>
      </c>
      <c r="L38" s="77">
        <f t="shared" si="7"/>
        <v>12050.20100000001</v>
      </c>
      <c r="M38" s="77">
        <f t="shared" si="8"/>
        <v>10872.189000000018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1" ht="13.5" customHeight="1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1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6" t="s">
        <v>53</v>
      </c>
      <c r="B7" s="436">
        <f>F8</f>
        <v>1459.5678600000008</v>
      </c>
      <c r="C7" s="437"/>
      <c r="D7" s="437"/>
      <c r="E7" s="437"/>
      <c r="F7" s="437"/>
      <c r="G7" s="438"/>
      <c r="H7" s="436">
        <f>SUM(H8,J8,L8)</f>
        <v>1103938.575</v>
      </c>
      <c r="I7" s="437"/>
      <c r="J7" s="437"/>
      <c r="K7" s="437"/>
      <c r="L7" s="437"/>
      <c r="M7" s="437"/>
      <c r="N7" s="80"/>
    </row>
    <row r="8" spans="1:21" x14ac:dyDescent="0.2">
      <c r="A8" s="477"/>
      <c r="B8" s="316">
        <f>SUM(B9:B16)</f>
        <v>1485.1134900000009</v>
      </c>
      <c r="C8" s="317">
        <v>6.9546346205159315E-2</v>
      </c>
      <c r="D8" s="318">
        <f>SUM(D9:D16)</f>
        <v>1460.0662200000008</v>
      </c>
      <c r="E8" s="317">
        <v>6.8461160103462135E-2</v>
      </c>
      <c r="F8" s="318">
        <f>SUM(F9:F16)</f>
        <v>1459.5678600000008</v>
      </c>
      <c r="G8" s="319">
        <v>6.8466336154052801E-2</v>
      </c>
      <c r="H8" s="316">
        <f>SUM(H9:H16)</f>
        <v>413269.44699999999</v>
      </c>
      <c r="I8" s="317">
        <v>6.6987336422362959E-2</v>
      </c>
      <c r="J8" s="318">
        <f>SUM(J9:J16)</f>
        <v>277232.14000000007</v>
      </c>
      <c r="K8" s="317">
        <v>4.5156531998414996E-2</v>
      </c>
      <c r="L8" s="318">
        <f>SUM(L9:L16)</f>
        <v>413436.98799999995</v>
      </c>
      <c r="M8" s="317">
        <v>6.0953309298578187E-2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1284.6520000000003</v>
      </c>
      <c r="C10" s="199">
        <v>0.1277981575168409</v>
      </c>
      <c r="D10" s="179">
        <v>1259.6520000000003</v>
      </c>
      <c r="E10" s="199">
        <v>0.12562356671033131</v>
      </c>
      <c r="F10" s="179">
        <v>1259.6520000000003</v>
      </c>
      <c r="G10" s="200">
        <v>0.12562356671033131</v>
      </c>
      <c r="H10" s="176">
        <v>362422.81099999999</v>
      </c>
      <c r="I10" s="199">
        <v>0.13201053420011205</v>
      </c>
      <c r="J10" s="179">
        <v>226908.37100000001</v>
      </c>
      <c r="K10" s="199">
        <v>8.2536297725388619E-2</v>
      </c>
      <c r="L10" s="179">
        <v>360824.10599999997</v>
      </c>
      <c r="M10" s="199">
        <v>0.12474007765328907</v>
      </c>
      <c r="N10" s="83"/>
      <c r="O10" s="92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</row>
    <row r="12" spans="1:21" x14ac:dyDescent="0.2">
      <c r="A12" s="191" t="s">
        <v>22</v>
      </c>
      <c r="B12" s="176">
        <v>93.008999999999972</v>
      </c>
      <c r="C12" s="199">
        <v>9.5443770587692017E-2</v>
      </c>
      <c r="D12" s="179">
        <v>93.208999999999975</v>
      </c>
      <c r="E12" s="199">
        <v>9.5570548247188011E-2</v>
      </c>
      <c r="F12" s="179">
        <v>93.208999999999975</v>
      </c>
      <c r="G12" s="200">
        <v>9.5545077135974571E-2</v>
      </c>
      <c r="H12" s="176">
        <v>38193.682999999997</v>
      </c>
      <c r="I12" s="199">
        <v>0.13787513279038827</v>
      </c>
      <c r="J12" s="179">
        <v>37887.088000000003</v>
      </c>
      <c r="K12" s="199">
        <v>0.13533198182884354</v>
      </c>
      <c r="L12" s="179">
        <v>38081.601999999977</v>
      </c>
      <c r="M12" s="199">
        <v>0.1336096954203557</v>
      </c>
      <c r="N12" s="83"/>
      <c r="O12" s="92"/>
    </row>
    <row r="13" spans="1:21" x14ac:dyDescent="0.2">
      <c r="A13" s="191" t="s">
        <v>43</v>
      </c>
      <c r="B13" s="176">
        <v>17.830399999999987</v>
      </c>
      <c r="C13" s="199">
        <v>1.633088461959457E-2</v>
      </c>
      <c r="D13" s="179">
        <v>17.67039999999999</v>
      </c>
      <c r="E13" s="199">
        <v>1.6195153802957152E-2</v>
      </c>
      <c r="F13" s="179">
        <v>17.67039999999999</v>
      </c>
      <c r="G13" s="200">
        <v>1.6214539767130512E-2</v>
      </c>
      <c r="H13" s="176">
        <v>1400.0229999999997</v>
      </c>
      <c r="I13" s="199">
        <v>5.5939158023139901E-3</v>
      </c>
      <c r="J13" s="179">
        <v>2017.1930000000004</v>
      </c>
      <c r="K13" s="199">
        <v>1.0468130591617393E-2</v>
      </c>
      <c r="L13" s="179">
        <v>5078.9989999999989</v>
      </c>
      <c r="M13" s="199">
        <v>3.3482734877179329E-2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28.4</v>
      </c>
      <c r="C15" s="199">
        <v>8.3673527110222745E-2</v>
      </c>
      <c r="D15" s="179">
        <v>28.4</v>
      </c>
      <c r="E15" s="201">
        <v>8.3673527110222745E-2</v>
      </c>
      <c r="F15" s="179">
        <v>28.4</v>
      </c>
      <c r="G15" s="202">
        <v>8.3673527110222745E-2</v>
      </c>
      <c r="H15" s="176">
        <v>3011.0749999999998</v>
      </c>
      <c r="I15" s="199">
        <v>0.10164518302445529</v>
      </c>
      <c r="J15" s="179">
        <v>3724.1729999999998</v>
      </c>
      <c r="K15" s="201">
        <v>0.10823350462436977</v>
      </c>
      <c r="L15" s="179">
        <v>3421.1789999999996</v>
      </c>
      <c r="M15" s="201">
        <v>0.10797465515169807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61.222090000000357</v>
      </c>
      <c r="C16" s="199">
        <v>2.9556198463802325E-2</v>
      </c>
      <c r="D16" s="177">
        <v>61.134820000000353</v>
      </c>
      <c r="E16" s="201">
        <v>2.9548909471411269E-2</v>
      </c>
      <c r="F16" s="177">
        <v>60.636460000000326</v>
      </c>
      <c r="G16" s="202">
        <v>2.9419609927052965E-2</v>
      </c>
      <c r="H16" s="176">
        <v>8241.855000000005</v>
      </c>
      <c r="I16" s="199">
        <v>2.8389978410698444E-2</v>
      </c>
      <c r="J16" s="177">
        <v>6695.3149999999905</v>
      </c>
      <c r="K16" s="201">
        <v>2.8585741324302621E-2</v>
      </c>
      <c r="L16" s="177">
        <v>6031.1020000000217</v>
      </c>
      <c r="M16" s="201">
        <v>2.7748923812240398E-2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65" t="s">
        <v>242</v>
      </c>
      <c r="C18" s="466"/>
      <c r="D18" s="466"/>
      <c r="E18" s="466"/>
      <c r="F18" s="466"/>
      <c r="G18" s="466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0.20109394559230409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0.10864799262442383</v>
      </c>
      <c r="J20" s="94" t="str">
        <f t="shared" ref="J20:J26" si="1">A10</f>
        <v>PE</v>
      </c>
      <c r="K20" s="83">
        <f t="shared" si="0"/>
        <v>950155.28799999994</v>
      </c>
      <c r="L20" s="94" t="str">
        <f t="shared" ref="L20:L26" si="2">A10</f>
        <v>PE</v>
      </c>
      <c r="M20" s="92">
        <f>K20/'6.1, 6.2'!C5</f>
        <v>0.11328620486994977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8.3736779874986858E-2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73" t="s">
        <v>53</v>
      </c>
      <c r="B22" s="475">
        <f>SUM(B23,D23,F23)</f>
        <v>1410938.4620000001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8.6919765526316861E-2</v>
      </c>
      <c r="J22" s="94" t="str">
        <f t="shared" si="1"/>
        <v>PSE</v>
      </c>
      <c r="K22" s="83">
        <f t="shared" si="0"/>
        <v>114162.37299999999</v>
      </c>
      <c r="L22" s="94" t="str">
        <f t="shared" si="2"/>
        <v>PSE</v>
      </c>
      <c r="M22" s="92">
        <f>K22/'6.1, 6.2'!E5</f>
        <v>0.13558567294359863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74"/>
      <c r="B23" s="316">
        <f>SUM(B24:B27)</f>
        <v>481494.69699999999</v>
      </c>
      <c r="C23" s="320">
        <v>0.11797136691519253</v>
      </c>
      <c r="D23" s="318">
        <f>SUM(D24:D27)</f>
        <v>463324.61300000001</v>
      </c>
      <c r="E23" s="320">
        <v>0.112872425455081</v>
      </c>
      <c r="F23" s="318">
        <f>SUM(F24:F27)</f>
        <v>466119.152</v>
      </c>
      <c r="G23" s="320">
        <v>0.11179432068213707</v>
      </c>
      <c r="H23" s="75"/>
      <c r="I23" s="75"/>
      <c r="J23" s="94" t="str">
        <f t="shared" si="1"/>
        <v>VE</v>
      </c>
      <c r="K23" s="83">
        <f t="shared" si="0"/>
        <v>8496.2150000000001</v>
      </c>
      <c r="L23" s="94" t="str">
        <f t="shared" si="2"/>
        <v>VE</v>
      </c>
      <c r="M23" s="92">
        <f>K23/'6.1, 6.2'!F5</f>
        <v>1.4287406596193831E-2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144191.79199999999</v>
      </c>
      <c r="C24" s="199">
        <v>0.22365699232187902</v>
      </c>
      <c r="D24" s="177">
        <v>123686.304</v>
      </c>
      <c r="E24" s="199">
        <v>0.1939697054741629</v>
      </c>
      <c r="F24" s="177">
        <v>117219.014</v>
      </c>
      <c r="G24" s="199">
        <v>0.18528181964576984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204296.86600000001</v>
      </c>
      <c r="C25" s="199">
        <v>0.10855769448018755</v>
      </c>
      <c r="D25" s="179">
        <v>202965.11300000001</v>
      </c>
      <c r="E25" s="199">
        <v>0.10815646408584371</v>
      </c>
      <c r="F25" s="179">
        <v>210114.334</v>
      </c>
      <c r="G25" s="199">
        <v>0.10921577735574839</v>
      </c>
      <c r="H25" s="75"/>
      <c r="I25" s="75"/>
      <c r="J25" s="94" t="str">
        <f t="shared" si="1"/>
        <v>VTE</v>
      </c>
      <c r="K25" s="83">
        <f t="shared" si="0"/>
        <v>10156.427</v>
      </c>
      <c r="L25" s="94" t="str">
        <f t="shared" si="2"/>
        <v>VTE</v>
      </c>
      <c r="M25" s="92">
        <f>K25/'6.1, 6.2'!H5</f>
        <v>0.1061088050735846</v>
      </c>
      <c r="N25" s="85"/>
      <c r="O25" s="93"/>
    </row>
    <row r="26" spans="1:20" x14ac:dyDescent="0.2">
      <c r="A26" s="166" t="s">
        <v>138</v>
      </c>
      <c r="B26" s="176">
        <v>43733.783000000003</v>
      </c>
      <c r="C26" s="199">
        <v>8.3217467908687823E-2</v>
      </c>
      <c r="D26" s="179">
        <v>45270.74</v>
      </c>
      <c r="E26" s="201">
        <v>8.3428130763242417E-2</v>
      </c>
      <c r="F26" s="179">
        <v>46004.207999999999</v>
      </c>
      <c r="G26" s="201">
        <v>8.454614315406847E-2</v>
      </c>
      <c r="H26" s="75"/>
      <c r="I26" s="75"/>
      <c r="J26" s="94" t="str">
        <f t="shared" si="1"/>
        <v>FVE</v>
      </c>
      <c r="K26" s="83">
        <f t="shared" si="0"/>
        <v>20968.272000000015</v>
      </c>
      <c r="L26" s="94" t="str">
        <f t="shared" si="2"/>
        <v>FVE</v>
      </c>
      <c r="M26" s="92">
        <f>K26/'6.1, 6.2'!I5</f>
        <v>2.8263974375249145E-2</v>
      </c>
      <c r="N26" s="85"/>
      <c r="O26" s="93"/>
    </row>
    <row r="27" spans="1:20" x14ac:dyDescent="0.2">
      <c r="A27" s="166" t="s">
        <v>136</v>
      </c>
      <c r="B27" s="176">
        <v>89272.255999999994</v>
      </c>
      <c r="C27" s="199">
        <v>8.6731245475449664E-2</v>
      </c>
      <c r="D27" s="177">
        <v>91402.456000000006</v>
      </c>
      <c r="E27" s="201">
        <v>8.7218185364168449E-2</v>
      </c>
      <c r="F27" s="177">
        <v>92781.596000000005</v>
      </c>
      <c r="G27" s="201">
        <v>8.6808713255741715E-2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0.12562356671033131</v>
      </c>
      <c r="J32" s="94" t="str">
        <f t="shared" si="5"/>
        <v>PE</v>
      </c>
      <c r="K32" s="77">
        <f t="shared" si="6"/>
        <v>362422.81099999999</v>
      </c>
      <c r="L32" s="77">
        <f t="shared" si="7"/>
        <v>226908.37100000001</v>
      </c>
      <c r="M32" s="77">
        <f t="shared" si="8"/>
        <v>360824.10599999997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9.5545077135974571E-2</v>
      </c>
      <c r="J34" s="94" t="str">
        <f t="shared" si="5"/>
        <v>PSE</v>
      </c>
      <c r="K34" s="77">
        <f t="shared" si="6"/>
        <v>38193.682999999997</v>
      </c>
      <c r="L34" s="77">
        <f t="shared" si="7"/>
        <v>37887.088000000003</v>
      </c>
      <c r="M34" s="77">
        <f t="shared" si="8"/>
        <v>38081.601999999977</v>
      </c>
    </row>
    <row r="35" spans="8:13" ht="12.75" customHeight="1" x14ac:dyDescent="0.2">
      <c r="H35" s="94" t="str">
        <f t="shared" si="3"/>
        <v>VE</v>
      </c>
      <c r="I35" s="95">
        <f t="shared" si="4"/>
        <v>1.6214539767130512E-2</v>
      </c>
      <c r="J35" s="94" t="str">
        <f t="shared" si="5"/>
        <v>VE</v>
      </c>
      <c r="K35" s="77">
        <f t="shared" si="6"/>
        <v>1400.0229999999997</v>
      </c>
      <c r="L35" s="77">
        <f t="shared" si="7"/>
        <v>2017.1930000000004</v>
      </c>
      <c r="M35" s="77">
        <f t="shared" si="8"/>
        <v>5078.9989999999989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8.3673527110222745E-2</v>
      </c>
      <c r="J37" s="94" t="str">
        <f t="shared" si="5"/>
        <v>VTE</v>
      </c>
      <c r="K37" s="77">
        <f t="shared" si="6"/>
        <v>3011.0749999999998</v>
      </c>
      <c r="L37" s="77">
        <f t="shared" si="7"/>
        <v>3724.1729999999998</v>
      </c>
      <c r="M37" s="77">
        <f t="shared" si="8"/>
        <v>3421.1789999999996</v>
      </c>
    </row>
    <row r="38" spans="8:13" ht="12.75" customHeight="1" x14ac:dyDescent="0.2">
      <c r="H38" s="94" t="str">
        <f t="shared" si="3"/>
        <v>FVE</v>
      </c>
      <c r="I38" s="95">
        <f t="shared" si="4"/>
        <v>2.9419609927052965E-2</v>
      </c>
      <c r="J38" s="94" t="str">
        <f t="shared" si="5"/>
        <v>FVE</v>
      </c>
      <c r="K38" s="77">
        <f t="shared" si="6"/>
        <v>8241.855000000005</v>
      </c>
      <c r="L38" s="77">
        <f t="shared" si="7"/>
        <v>6695.3149999999905</v>
      </c>
      <c r="M38" s="77">
        <f t="shared" si="8"/>
        <v>6031.1020000000217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335</v>
      </c>
      <c r="M1" s="53" t="str">
        <f>Titulní!A35</f>
        <v>III. čtvrtletí 2021</v>
      </c>
    </row>
    <row r="2" spans="1:24" ht="6" customHeight="1" x14ac:dyDescent="0.2">
      <c r="A2" s="246"/>
    </row>
    <row r="3" spans="1:24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4" ht="13.5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4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6" t="s">
        <v>53</v>
      </c>
      <c r="B7" s="436">
        <f>F8</f>
        <v>1047.97929</v>
      </c>
      <c r="C7" s="437"/>
      <c r="D7" s="437"/>
      <c r="E7" s="437"/>
      <c r="F7" s="437"/>
      <c r="G7" s="438"/>
      <c r="H7" s="436">
        <f>SUM(H8,J8,L8)</f>
        <v>331207.74199999997</v>
      </c>
      <c r="I7" s="437"/>
      <c r="J7" s="437"/>
      <c r="K7" s="437"/>
      <c r="L7" s="437"/>
      <c r="M7" s="437"/>
      <c r="N7" s="80"/>
    </row>
    <row r="8" spans="1:24" x14ac:dyDescent="0.2">
      <c r="A8" s="477"/>
      <c r="B8" s="316">
        <f>SUM(B9:B16)</f>
        <v>1048.6545199999998</v>
      </c>
      <c r="C8" s="317">
        <v>4.9107418920236935E-2</v>
      </c>
      <c r="D8" s="318">
        <f>SUM(D9:D16)</f>
        <v>1048.36466</v>
      </c>
      <c r="E8" s="317">
        <v>4.9156853197433473E-2</v>
      </c>
      <c r="F8" s="318">
        <f>SUM(F9:F16)</f>
        <v>1047.97929</v>
      </c>
      <c r="G8" s="319">
        <v>4.9159278111005775E-2</v>
      </c>
      <c r="H8" s="316">
        <f>SUM(H9:H16)</f>
        <v>90963.342999999979</v>
      </c>
      <c r="I8" s="317">
        <v>1.4744356506092729E-2</v>
      </c>
      <c r="J8" s="318">
        <f>SUM(J9:J16)</f>
        <v>116628.303</v>
      </c>
      <c r="K8" s="317">
        <v>1.8996822288859936E-2</v>
      </c>
      <c r="L8" s="318">
        <f>SUM(L9:L16)</f>
        <v>123616.09599999998</v>
      </c>
      <c r="M8" s="317">
        <v>1.822480898533136E-2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111.60600000000001</v>
      </c>
      <c r="C10" s="199">
        <v>1.1102649719787572E-2</v>
      </c>
      <c r="D10" s="179">
        <v>111.60600000000001</v>
      </c>
      <c r="E10" s="199">
        <v>1.1130331064669634E-2</v>
      </c>
      <c r="F10" s="179">
        <v>111.60600000000001</v>
      </c>
      <c r="G10" s="200">
        <v>1.1130331064669634E-2</v>
      </c>
      <c r="H10" s="176">
        <v>6498.6959999999999</v>
      </c>
      <c r="I10" s="199">
        <v>2.3671146090308631E-3</v>
      </c>
      <c r="J10" s="179">
        <v>10680.017</v>
      </c>
      <c r="K10" s="199">
        <v>3.8847798295824519E-3</v>
      </c>
      <c r="L10" s="179">
        <v>11623.235999999999</v>
      </c>
      <c r="M10" s="199">
        <v>4.0182552582074572E-3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119.03699999999992</v>
      </c>
      <c r="C12" s="199">
        <v>0.12215312625065414</v>
      </c>
      <c r="D12" s="179">
        <v>119.03699999999992</v>
      </c>
      <c r="E12" s="199">
        <v>0.12205292784710182</v>
      </c>
      <c r="F12" s="179">
        <v>119.23699999999992</v>
      </c>
      <c r="G12" s="200">
        <v>0.12222541130644246</v>
      </c>
      <c r="H12" s="176">
        <v>21915.003999999994</v>
      </c>
      <c r="I12" s="199">
        <v>7.9110833239148193E-2</v>
      </c>
      <c r="J12" s="179">
        <v>21771.934000000008</v>
      </c>
      <c r="K12" s="199">
        <v>7.7768947997977095E-2</v>
      </c>
      <c r="L12" s="179">
        <v>22212.24099999998</v>
      </c>
      <c r="M12" s="199">
        <v>7.793187782944469E-2</v>
      </c>
      <c r="N12" s="83"/>
      <c r="O12" s="92"/>
      <c r="X12" s="77"/>
    </row>
    <row r="13" spans="1:24" x14ac:dyDescent="0.2">
      <c r="A13" s="191" t="s">
        <v>43</v>
      </c>
      <c r="B13" s="176">
        <v>11.947039999999998</v>
      </c>
      <c r="C13" s="199">
        <v>1.0942308180729608E-2</v>
      </c>
      <c r="D13" s="179">
        <v>11.828039999999998</v>
      </c>
      <c r="E13" s="199">
        <v>1.0840554089750621E-2</v>
      </c>
      <c r="F13" s="179">
        <v>11.53754</v>
      </c>
      <c r="G13" s="200">
        <v>1.0586964706223913E-2</v>
      </c>
      <c r="H13" s="176">
        <v>2476.886</v>
      </c>
      <c r="I13" s="199">
        <v>9.896617224095813E-3</v>
      </c>
      <c r="J13" s="179">
        <v>2309.7850000000003</v>
      </c>
      <c r="K13" s="199">
        <v>1.1986523361204891E-2</v>
      </c>
      <c r="L13" s="179">
        <v>1934.3710000000005</v>
      </c>
      <c r="M13" s="199">
        <v>1.2752125241037512E-2</v>
      </c>
      <c r="N13" s="83"/>
      <c r="O13" s="92"/>
      <c r="X13" s="77"/>
    </row>
    <row r="14" spans="1:24" x14ac:dyDescent="0.2">
      <c r="A14" s="191" t="s">
        <v>44</v>
      </c>
      <c r="B14" s="176">
        <v>650</v>
      </c>
      <c r="C14" s="199">
        <v>0.55484421681604779</v>
      </c>
      <c r="D14" s="179">
        <v>650</v>
      </c>
      <c r="E14" s="199">
        <v>0.55484421681604779</v>
      </c>
      <c r="F14" s="179">
        <v>650</v>
      </c>
      <c r="G14" s="200">
        <v>0.55484421681604779</v>
      </c>
      <c r="H14" s="176">
        <v>40247.480000000003</v>
      </c>
      <c r="I14" s="199">
        <v>0.55748451889758144</v>
      </c>
      <c r="J14" s="179">
        <v>65263.59</v>
      </c>
      <c r="K14" s="199">
        <v>0.62273639518437318</v>
      </c>
      <c r="L14" s="179">
        <v>71578.12</v>
      </c>
      <c r="M14" s="199">
        <v>0.62649594276768106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45.891999999999996</v>
      </c>
      <c r="C15" s="199">
        <v>0.13520934880782895</v>
      </c>
      <c r="D15" s="179">
        <v>45.891999999999996</v>
      </c>
      <c r="E15" s="201">
        <v>0.13520934880782895</v>
      </c>
      <c r="F15" s="179">
        <v>45.891999999999996</v>
      </c>
      <c r="G15" s="202">
        <v>0.13520934880782895</v>
      </c>
      <c r="H15" s="176">
        <v>4150.9880000000003</v>
      </c>
      <c r="I15" s="199">
        <v>0.14012534891768474</v>
      </c>
      <c r="J15" s="179">
        <v>3944.7189999999996</v>
      </c>
      <c r="K15" s="201">
        <v>0.11464310657113386</v>
      </c>
      <c r="L15" s="179">
        <v>4141.0630000000001</v>
      </c>
      <c r="M15" s="201">
        <v>0.13069466677611907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110.17247999999998</v>
      </c>
      <c r="C16" s="199">
        <v>5.3187986299214431E-2</v>
      </c>
      <c r="D16" s="177">
        <v>110.00161999999999</v>
      </c>
      <c r="E16" s="201">
        <v>5.3168193037757598E-2</v>
      </c>
      <c r="F16" s="177">
        <v>109.70674999999997</v>
      </c>
      <c r="G16" s="202">
        <v>5.3227543154146857E-2</v>
      </c>
      <c r="H16" s="176">
        <v>15674.28899999999</v>
      </c>
      <c r="I16" s="199">
        <v>5.3991816928719023E-2</v>
      </c>
      <c r="J16" s="177">
        <v>12658.258000000007</v>
      </c>
      <c r="K16" s="201">
        <v>5.4044610119805409E-2</v>
      </c>
      <c r="L16" s="177">
        <v>12127.065000000011</v>
      </c>
      <c r="M16" s="201">
        <v>5.579627118743577E-2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65" t="s">
        <v>242</v>
      </c>
      <c r="C18" s="466"/>
      <c r="D18" s="466"/>
      <c r="E18" s="466"/>
      <c r="F18" s="466"/>
      <c r="G18" s="466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5.6475078316797163E-2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6.7796290570508011E-2</v>
      </c>
      <c r="J20" s="94" t="str">
        <f t="shared" ref="J20:J26" si="1">A10</f>
        <v>PE</v>
      </c>
      <c r="K20" s="83">
        <f t="shared" si="0"/>
        <v>28801.949000000001</v>
      </c>
      <c r="L20" s="94" t="str">
        <f t="shared" ref="L20:L26" si="2">A10</f>
        <v>PE</v>
      </c>
      <c r="M20" s="92">
        <f>K20/'6.1, 6.2'!C5</f>
        <v>3.4340318222465601E-3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4.8299495617439916E-2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73" t="s">
        <v>53</v>
      </c>
      <c r="B22" s="475">
        <f>SUM(B23,D23,F23)</f>
        <v>735316.35964835016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5.2144374866221539E-2</v>
      </c>
      <c r="J22" s="94" t="str">
        <f t="shared" si="1"/>
        <v>PSE</v>
      </c>
      <c r="K22" s="83">
        <f t="shared" si="0"/>
        <v>65899.178999999975</v>
      </c>
      <c r="L22" s="94" t="str">
        <f t="shared" si="2"/>
        <v>PSE</v>
      </c>
      <c r="M22" s="92">
        <f>K22/'6.1, 6.2'!E5</f>
        <v>7.8265581700422956E-2</v>
      </c>
      <c r="N22" s="85"/>
      <c r="O22" s="75"/>
    </row>
    <row r="23" spans="1:15" x14ac:dyDescent="0.2">
      <c r="A23" s="474"/>
      <c r="B23" s="316">
        <f>SUM(B24:B27)</f>
        <v>241125.2078140768</v>
      </c>
      <c r="C23" s="320">
        <v>5.9078263043749586E-2</v>
      </c>
      <c r="D23" s="318">
        <f>SUM(D24:D27)</f>
        <v>245422.80901753338</v>
      </c>
      <c r="E23" s="320">
        <v>5.9788465664370218E-2</v>
      </c>
      <c r="F23" s="318">
        <f>SUM(F24:F27)</f>
        <v>248768.34281674001</v>
      </c>
      <c r="G23" s="320">
        <v>5.9664761194833812E-2</v>
      </c>
      <c r="H23" s="75"/>
      <c r="I23" s="75"/>
      <c r="J23" s="94" t="str">
        <f t="shared" si="1"/>
        <v>VE</v>
      </c>
      <c r="K23" s="83">
        <f t="shared" si="0"/>
        <v>6721.0420000000013</v>
      </c>
      <c r="L23" s="94" t="str">
        <f t="shared" si="2"/>
        <v>VE</v>
      </c>
      <c r="M23" s="92">
        <f>K23/'6.1, 6.2'!F5</f>
        <v>1.13022398567004E-2</v>
      </c>
      <c r="N23" s="85"/>
      <c r="O23" s="75"/>
    </row>
    <row r="24" spans="1:15" x14ac:dyDescent="0.2">
      <c r="A24" s="166" t="s">
        <v>8</v>
      </c>
      <c r="B24" s="176">
        <v>35379.794999999998</v>
      </c>
      <c r="C24" s="199">
        <v>5.4877870847632258E-2</v>
      </c>
      <c r="D24" s="177">
        <v>37585.917000000001</v>
      </c>
      <c r="E24" s="199">
        <v>5.8943706899563693E-2</v>
      </c>
      <c r="F24" s="177">
        <v>35184.682000000001</v>
      </c>
      <c r="G24" s="199">
        <v>5.5614543086139286E-2</v>
      </c>
      <c r="H24" s="75"/>
      <c r="I24" s="75"/>
      <c r="J24" s="94" t="str">
        <f t="shared" si="1"/>
        <v>PVE</v>
      </c>
      <c r="K24" s="83">
        <f t="shared" si="0"/>
        <v>177089.19</v>
      </c>
      <c r="L24" s="94" t="str">
        <f t="shared" si="2"/>
        <v>PVE</v>
      </c>
      <c r="M24" s="92">
        <f>K24/'6.1, 6.2'!G5</f>
        <v>0.60803649309645547</v>
      </c>
      <c r="N24" s="85"/>
      <c r="O24" s="93"/>
    </row>
    <row r="25" spans="1:15" x14ac:dyDescent="0.2">
      <c r="A25" s="166" t="s">
        <v>9</v>
      </c>
      <c r="B25" s="176">
        <v>127674.28202487601</v>
      </c>
      <c r="C25" s="199">
        <v>6.7842576209826894E-2</v>
      </c>
      <c r="D25" s="179">
        <v>127763.9183752628</v>
      </c>
      <c r="E25" s="199">
        <v>6.8083097853475827E-2</v>
      </c>
      <c r="F25" s="179">
        <v>129804.296</v>
      </c>
      <c r="G25" s="199">
        <v>6.7471251588935674E-2</v>
      </c>
      <c r="H25" s="75"/>
      <c r="I25" s="75"/>
      <c r="J25" s="94" t="str">
        <f t="shared" si="1"/>
        <v>VTE</v>
      </c>
      <c r="K25" s="83">
        <f t="shared" si="0"/>
        <v>12236.77</v>
      </c>
      <c r="L25" s="94" t="str">
        <f t="shared" si="2"/>
        <v>VTE</v>
      </c>
      <c r="M25" s="92">
        <f>K25/'6.1, 6.2'!H5</f>
        <v>0.12784309311338407</v>
      </c>
      <c r="N25" s="85"/>
      <c r="O25" s="93"/>
    </row>
    <row r="26" spans="1:15" x14ac:dyDescent="0.2">
      <c r="A26" s="166" t="s">
        <v>138</v>
      </c>
      <c r="B26" s="176">
        <v>24517.993104000481</v>
      </c>
      <c r="C26" s="199">
        <v>4.6653300134534198E-2</v>
      </c>
      <c r="D26" s="179">
        <v>25341.360219790491</v>
      </c>
      <c r="E26" s="201">
        <v>4.6700856096788139E-2</v>
      </c>
      <c r="F26" s="179">
        <v>28013.877781892843</v>
      </c>
      <c r="G26" s="201">
        <v>5.148366691256788E-2</v>
      </c>
      <c r="H26" s="75"/>
      <c r="I26" s="75"/>
      <c r="J26" s="94" t="str">
        <f t="shared" si="1"/>
        <v>FVE</v>
      </c>
      <c r="K26" s="83">
        <f t="shared" si="0"/>
        <v>40459.612000000008</v>
      </c>
      <c r="L26" s="94" t="str">
        <f t="shared" si="2"/>
        <v>FVE</v>
      </c>
      <c r="M26" s="92">
        <f>K26/'6.1, 6.2'!I5</f>
        <v>5.4537132902535902E-2</v>
      </c>
      <c r="N26" s="85"/>
      <c r="O26" s="93"/>
    </row>
    <row r="27" spans="1:15" x14ac:dyDescent="0.2">
      <c r="A27" s="166" t="s">
        <v>136</v>
      </c>
      <c r="B27" s="176">
        <v>53553.137685200272</v>
      </c>
      <c r="C27" s="199">
        <v>5.2028822152267097E-2</v>
      </c>
      <c r="D27" s="177">
        <v>54731.613422480077</v>
      </c>
      <c r="E27" s="201">
        <v>5.2226080279088753E-2</v>
      </c>
      <c r="F27" s="177">
        <v>55765.487034847181</v>
      </c>
      <c r="G27" s="201">
        <v>5.2175543235695482E-2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1.1130331064669634E-2</v>
      </c>
      <c r="J32" s="94" t="str">
        <f t="shared" si="5"/>
        <v>PE</v>
      </c>
      <c r="K32" s="77">
        <f t="shared" si="6"/>
        <v>6498.6959999999999</v>
      </c>
      <c r="L32" s="77">
        <f t="shared" si="7"/>
        <v>10680.017</v>
      </c>
      <c r="M32" s="77">
        <f t="shared" si="8"/>
        <v>11623.235999999999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0.12222541130644246</v>
      </c>
      <c r="J34" s="94" t="str">
        <f t="shared" si="5"/>
        <v>PSE</v>
      </c>
      <c r="K34" s="77">
        <f t="shared" si="6"/>
        <v>21915.003999999994</v>
      </c>
      <c r="L34" s="77">
        <f t="shared" si="7"/>
        <v>21771.934000000008</v>
      </c>
      <c r="M34" s="77">
        <f t="shared" si="8"/>
        <v>22212.24099999998</v>
      </c>
    </row>
    <row r="35" spans="8:13" ht="13.5" customHeight="1" x14ac:dyDescent="0.2">
      <c r="H35" s="94" t="str">
        <f t="shared" si="3"/>
        <v>VE</v>
      </c>
      <c r="I35" s="95">
        <f t="shared" si="4"/>
        <v>1.0586964706223913E-2</v>
      </c>
      <c r="J35" s="94" t="str">
        <f t="shared" si="5"/>
        <v>VE</v>
      </c>
      <c r="K35" s="77">
        <f t="shared" si="6"/>
        <v>2476.886</v>
      </c>
      <c r="L35" s="77">
        <f t="shared" si="7"/>
        <v>2309.7850000000003</v>
      </c>
      <c r="M35" s="77">
        <f t="shared" si="8"/>
        <v>1934.3710000000005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40247.480000000003</v>
      </c>
      <c r="L36" s="77">
        <f t="shared" si="7"/>
        <v>65263.59</v>
      </c>
      <c r="M36" s="77">
        <f t="shared" si="8"/>
        <v>71578.12</v>
      </c>
    </row>
    <row r="37" spans="8:13" ht="12.75" customHeight="1" x14ac:dyDescent="0.2">
      <c r="H37" s="94" t="str">
        <f t="shared" si="3"/>
        <v>VTE</v>
      </c>
      <c r="I37" s="95">
        <f t="shared" si="4"/>
        <v>0.13520934880782895</v>
      </c>
      <c r="J37" s="94" t="str">
        <f t="shared" si="5"/>
        <v>VTE</v>
      </c>
      <c r="K37" s="77">
        <f t="shared" si="6"/>
        <v>4150.9880000000003</v>
      </c>
      <c r="L37" s="77">
        <f t="shared" si="7"/>
        <v>3944.7189999999996</v>
      </c>
      <c r="M37" s="77">
        <f t="shared" si="8"/>
        <v>4141.0630000000001</v>
      </c>
    </row>
    <row r="38" spans="8:13" ht="12.75" customHeight="1" x14ac:dyDescent="0.2">
      <c r="H38" s="94" t="str">
        <f t="shared" si="3"/>
        <v>FVE</v>
      </c>
      <c r="I38" s="95">
        <f t="shared" si="4"/>
        <v>5.3227543154146857E-2</v>
      </c>
      <c r="J38" s="94" t="str">
        <f t="shared" si="5"/>
        <v>FVE</v>
      </c>
      <c r="K38" s="77">
        <f t="shared" si="6"/>
        <v>15674.28899999999</v>
      </c>
      <c r="L38" s="77">
        <f t="shared" si="7"/>
        <v>12658.258000000007</v>
      </c>
      <c r="M38" s="77">
        <f t="shared" si="8"/>
        <v>12127.065000000011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1" ht="13.5" customHeight="1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1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6" t="s">
        <v>53</v>
      </c>
      <c r="B7" s="436">
        <f>F8</f>
        <v>1473.9361999999996</v>
      </c>
      <c r="C7" s="437"/>
      <c r="D7" s="437"/>
      <c r="E7" s="437"/>
      <c r="F7" s="437"/>
      <c r="G7" s="438"/>
      <c r="H7" s="436">
        <f>SUM(H8,J8,L8)</f>
        <v>1205322.2109999999</v>
      </c>
      <c r="I7" s="437"/>
      <c r="J7" s="437"/>
      <c r="K7" s="437"/>
      <c r="L7" s="437"/>
      <c r="M7" s="437"/>
      <c r="N7" s="80"/>
    </row>
    <row r="8" spans="1:21" x14ac:dyDescent="0.2">
      <c r="A8" s="477"/>
      <c r="B8" s="316">
        <f>SUM(B9:B16)</f>
        <v>1474.9456399999997</v>
      </c>
      <c r="C8" s="317">
        <v>6.9070196186306415E-2</v>
      </c>
      <c r="D8" s="318">
        <f>SUM(D9:D16)</f>
        <v>1474.6546699999997</v>
      </c>
      <c r="E8" s="317">
        <v>6.9145199085688072E-2</v>
      </c>
      <c r="F8" s="318">
        <f>SUM(F9:F16)</f>
        <v>1473.9361999999996</v>
      </c>
      <c r="G8" s="319">
        <v>6.9140335372160855E-2</v>
      </c>
      <c r="H8" s="316">
        <f>SUM(H9:H16)</f>
        <v>236049.49400000001</v>
      </c>
      <c r="I8" s="317">
        <v>3.826154336278953E-2</v>
      </c>
      <c r="J8" s="318">
        <f>SUM(J9:J16)</f>
        <v>432929.33999999991</v>
      </c>
      <c r="K8" s="317">
        <v>7.051703166437584E-2</v>
      </c>
      <c r="L8" s="318">
        <f>SUM(L9:L16)</f>
        <v>536343.37699999998</v>
      </c>
      <c r="M8" s="317">
        <v>7.907348567594763E-2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1273.7099999999998</v>
      </c>
      <c r="C10" s="199">
        <v>0.12670963903903576</v>
      </c>
      <c r="D10" s="179">
        <v>1273.7099999999998</v>
      </c>
      <c r="E10" s="199">
        <v>0.127025554005881</v>
      </c>
      <c r="F10" s="179">
        <v>1273.7099999999998</v>
      </c>
      <c r="G10" s="200">
        <v>0.127025554005881</v>
      </c>
      <c r="H10" s="176">
        <v>191766.7</v>
      </c>
      <c r="I10" s="199">
        <v>6.9849975609820633E-2</v>
      </c>
      <c r="J10" s="179">
        <v>392762.35</v>
      </c>
      <c r="K10" s="199">
        <v>0.14286449685420943</v>
      </c>
      <c r="L10" s="179">
        <v>496753.17599999998</v>
      </c>
      <c r="M10" s="199">
        <v>0.17173195670235505</v>
      </c>
      <c r="N10" s="83"/>
      <c r="O10" s="92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</row>
    <row r="12" spans="1:21" x14ac:dyDescent="0.2">
      <c r="A12" s="191" t="s">
        <v>22</v>
      </c>
      <c r="B12" s="176">
        <v>57.738000000000014</v>
      </c>
      <c r="C12" s="199">
        <v>5.9249453560323892E-2</v>
      </c>
      <c r="D12" s="179">
        <v>57.738000000000014</v>
      </c>
      <c r="E12" s="199">
        <v>5.9200853079596862E-2</v>
      </c>
      <c r="F12" s="179">
        <v>57.738000000000014</v>
      </c>
      <c r="G12" s="200">
        <v>5.9185075085849033E-2</v>
      </c>
      <c r="H12" s="176">
        <v>24672.575000000008</v>
      </c>
      <c r="I12" s="199">
        <v>8.9065371213501859E-2</v>
      </c>
      <c r="J12" s="179">
        <v>25480.203000000001</v>
      </c>
      <c r="K12" s="199">
        <v>9.1014816694047443E-2</v>
      </c>
      <c r="L12" s="179">
        <v>25535.18499999999</v>
      </c>
      <c r="M12" s="199">
        <v>8.9590461303398858E-2</v>
      </c>
      <c r="N12" s="83"/>
      <c r="O12" s="92"/>
    </row>
    <row r="13" spans="1:21" x14ac:dyDescent="0.2">
      <c r="A13" s="191" t="s">
        <v>43</v>
      </c>
      <c r="B13" s="176">
        <v>29.809000000000019</v>
      </c>
      <c r="C13" s="199">
        <v>2.7302098641953921E-2</v>
      </c>
      <c r="D13" s="179">
        <v>29.801500000000019</v>
      </c>
      <c r="E13" s="199">
        <v>2.7313466365154616E-2</v>
      </c>
      <c r="F13" s="179">
        <v>29.687500000000014</v>
      </c>
      <c r="G13" s="200">
        <v>2.7241553634138872E-2</v>
      </c>
      <c r="H13" s="176">
        <v>6031.7959999999994</v>
      </c>
      <c r="I13" s="199">
        <v>2.4100574748225079E-2</v>
      </c>
      <c r="J13" s="179">
        <v>3865.0260000000017</v>
      </c>
      <c r="K13" s="199">
        <v>2.0057375227852076E-2</v>
      </c>
      <c r="L13" s="179">
        <v>3542.1849999999995</v>
      </c>
      <c r="M13" s="199">
        <v>2.335145985280199E-2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19.2</v>
      </c>
      <c r="C15" s="199">
        <v>5.6568018328037914E-2</v>
      </c>
      <c r="D15" s="179">
        <v>19.2</v>
      </c>
      <c r="E15" s="201">
        <v>5.6568018328037914E-2</v>
      </c>
      <c r="F15" s="179">
        <v>19.2</v>
      </c>
      <c r="G15" s="202">
        <v>5.6568018328037914E-2</v>
      </c>
      <c r="H15" s="176">
        <v>574.20600000000013</v>
      </c>
      <c r="I15" s="199">
        <v>1.9383533775724746E-2</v>
      </c>
      <c r="J15" s="179">
        <v>657.19799999999998</v>
      </c>
      <c r="K15" s="201">
        <v>1.9099768665990158E-2</v>
      </c>
      <c r="L15" s="179">
        <v>920.47599999999989</v>
      </c>
      <c r="M15" s="201">
        <v>2.9050826827656324E-2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94.488639999999734</v>
      </c>
      <c r="C16" s="199">
        <v>4.5616296281534116E-2</v>
      </c>
      <c r="D16" s="177">
        <v>94.205169999999754</v>
      </c>
      <c r="E16" s="201">
        <v>4.5533135454866563E-2</v>
      </c>
      <c r="F16" s="177">
        <v>93.600699999999762</v>
      </c>
      <c r="G16" s="202">
        <v>4.5413206557557692E-2</v>
      </c>
      <c r="H16" s="176">
        <v>13004.21699999999</v>
      </c>
      <c r="I16" s="199">
        <v>4.4794459484914152E-2</v>
      </c>
      <c r="J16" s="177">
        <v>10164.562999999978</v>
      </c>
      <c r="K16" s="201">
        <v>4.3397744332055656E-2</v>
      </c>
      <c r="L16" s="177">
        <v>9592.3549999999868</v>
      </c>
      <c r="M16" s="201">
        <v>4.4134144651336013E-2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65" t="s">
        <v>242</v>
      </c>
      <c r="C18" s="466"/>
      <c r="D18" s="466"/>
      <c r="E18" s="466"/>
      <c r="F18" s="466"/>
      <c r="G18" s="466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4.7980384901828245E-2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4.1692450928215372E-2</v>
      </c>
      <c r="J20" s="94" t="str">
        <f t="shared" ref="J20:J26" si="1">A10</f>
        <v>PE</v>
      </c>
      <c r="K20" s="83">
        <f t="shared" si="0"/>
        <v>1081282.226</v>
      </c>
      <c r="L20" s="94" t="str">
        <f t="shared" ref="L20:L26" si="2">A10</f>
        <v>PE</v>
      </c>
      <c r="M20" s="92">
        <f>K20/'6.1, 6.2'!C5</f>
        <v>0.12892035788666931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5.0210329644265292E-2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73" t="s">
        <v>53</v>
      </c>
      <c r="B22" s="475">
        <f>SUM(B23,D23,F23)</f>
        <v>556577.53899999999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4.6670581289361281E-2</v>
      </c>
      <c r="J22" s="94" t="str">
        <f t="shared" si="1"/>
        <v>PSE</v>
      </c>
      <c r="K22" s="83">
        <f t="shared" si="0"/>
        <v>75687.962999999989</v>
      </c>
      <c r="L22" s="94" t="str">
        <f t="shared" si="2"/>
        <v>PSE</v>
      </c>
      <c r="M22" s="92">
        <f>K22/'6.1, 6.2'!E5</f>
        <v>8.9891293667180447E-2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74"/>
      <c r="B23" s="316">
        <f>SUM(B24:B27)</f>
        <v>180597.16200000001</v>
      </c>
      <c r="C23" s="320">
        <v>4.4248242389561494E-2</v>
      </c>
      <c r="D23" s="318">
        <f>SUM(D24:D27)</f>
        <v>187498.652</v>
      </c>
      <c r="E23" s="320">
        <v>4.5677322177568355E-2</v>
      </c>
      <c r="F23" s="318">
        <f>SUM(F24:F27)</f>
        <v>188481.72500000001</v>
      </c>
      <c r="G23" s="320">
        <v>4.5205579553985742E-2</v>
      </c>
      <c r="H23" s="75"/>
      <c r="I23" s="75"/>
      <c r="J23" s="94" t="str">
        <f t="shared" si="1"/>
        <v>VE</v>
      </c>
      <c r="K23" s="83">
        <f t="shared" si="0"/>
        <v>13439.007</v>
      </c>
      <c r="L23" s="94" t="str">
        <f t="shared" si="2"/>
        <v>VE</v>
      </c>
      <c r="M23" s="92">
        <f>K23/'6.1, 6.2'!F5</f>
        <v>2.2599305368107451E-2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27798.616000000002</v>
      </c>
      <c r="C24" s="199">
        <v>4.3118646068778063E-2</v>
      </c>
      <c r="D24" s="177">
        <v>34409.792999999998</v>
      </c>
      <c r="E24" s="199">
        <v>5.3962784866115103E-2</v>
      </c>
      <c r="F24" s="177">
        <v>29674.554</v>
      </c>
      <c r="G24" s="199">
        <v>4.6904978763058505E-2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78641.129000000001</v>
      </c>
      <c r="C25" s="199">
        <v>4.178771717212254E-2</v>
      </c>
      <c r="D25" s="179">
        <v>76866.062999999995</v>
      </c>
      <c r="E25" s="199">
        <v>4.0960544693608006E-2</v>
      </c>
      <c r="F25" s="179">
        <v>81404.057000000001</v>
      </c>
      <c r="G25" s="199">
        <v>4.2313188233824406E-2</v>
      </c>
      <c r="H25" s="75"/>
      <c r="I25" s="75"/>
      <c r="J25" s="94" t="str">
        <f t="shared" si="1"/>
        <v>VTE</v>
      </c>
      <c r="K25" s="83">
        <f t="shared" si="0"/>
        <v>2151.88</v>
      </c>
      <c r="L25" s="94" t="str">
        <f t="shared" si="2"/>
        <v>VTE</v>
      </c>
      <c r="M25" s="92">
        <f>K25/'6.1, 6.2'!H5</f>
        <v>2.2481667564956186E-2</v>
      </c>
      <c r="N25" s="85"/>
      <c r="O25" s="93"/>
    </row>
    <row r="26" spans="1:20" x14ac:dyDescent="0.2">
      <c r="A26" s="166" t="s">
        <v>138</v>
      </c>
      <c r="B26" s="176">
        <v>26223.692999999999</v>
      </c>
      <c r="C26" s="199">
        <v>4.9898938097232094E-2</v>
      </c>
      <c r="D26" s="179">
        <v>27145.285</v>
      </c>
      <c r="E26" s="201">
        <v>5.0025256635643306E-2</v>
      </c>
      <c r="F26" s="179">
        <v>27585.089</v>
      </c>
      <c r="G26" s="201">
        <v>5.0695642527129679E-2</v>
      </c>
      <c r="H26" s="75"/>
      <c r="I26" s="75"/>
      <c r="J26" s="94" t="str">
        <f t="shared" si="1"/>
        <v>FVE</v>
      </c>
      <c r="K26" s="83">
        <f t="shared" si="0"/>
        <v>32761.134999999958</v>
      </c>
      <c r="L26" s="94" t="str">
        <f t="shared" si="2"/>
        <v>FVE</v>
      </c>
      <c r="M26" s="92">
        <f>K26/'6.1, 6.2'!I5</f>
        <v>4.4160047148571711E-2</v>
      </c>
      <c r="N26" s="85"/>
      <c r="O26" s="93"/>
    </row>
    <row r="27" spans="1:20" x14ac:dyDescent="0.2">
      <c r="A27" s="166" t="s">
        <v>136</v>
      </c>
      <c r="B27" s="176">
        <v>47933.724000000002</v>
      </c>
      <c r="C27" s="199">
        <v>4.6569357256933813E-2</v>
      </c>
      <c r="D27" s="177">
        <v>49077.510999999999</v>
      </c>
      <c r="E27" s="201">
        <v>4.6830814388729512E-2</v>
      </c>
      <c r="F27" s="177">
        <v>49818.025000000001</v>
      </c>
      <c r="G27" s="201">
        <v>4.6610953396321965E-2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0.127025554005881</v>
      </c>
      <c r="J32" s="94" t="str">
        <f t="shared" si="5"/>
        <v>PE</v>
      </c>
      <c r="K32" s="77">
        <f t="shared" si="6"/>
        <v>191766.7</v>
      </c>
      <c r="L32" s="77">
        <f t="shared" si="7"/>
        <v>392762.35</v>
      </c>
      <c r="M32" s="77">
        <f t="shared" si="8"/>
        <v>496753.17599999998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5.9185075085849033E-2</v>
      </c>
      <c r="J34" s="94" t="str">
        <f t="shared" si="5"/>
        <v>PSE</v>
      </c>
      <c r="K34" s="77">
        <f t="shared" si="6"/>
        <v>24672.575000000008</v>
      </c>
      <c r="L34" s="77">
        <f t="shared" si="7"/>
        <v>25480.203000000001</v>
      </c>
      <c r="M34" s="77">
        <f t="shared" si="8"/>
        <v>25535.18499999999</v>
      </c>
    </row>
    <row r="35" spans="8:13" ht="12.75" customHeight="1" x14ac:dyDescent="0.2">
      <c r="H35" s="94" t="str">
        <f t="shared" si="3"/>
        <v>VE</v>
      </c>
      <c r="I35" s="95">
        <f t="shared" si="4"/>
        <v>2.7241553634138872E-2</v>
      </c>
      <c r="J35" s="94" t="str">
        <f t="shared" si="5"/>
        <v>VE</v>
      </c>
      <c r="K35" s="77">
        <f t="shared" si="6"/>
        <v>6031.7959999999994</v>
      </c>
      <c r="L35" s="77">
        <f t="shared" si="7"/>
        <v>3865.0260000000017</v>
      </c>
      <c r="M35" s="77">
        <f t="shared" si="8"/>
        <v>3542.1849999999995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5.6568018328037914E-2</v>
      </c>
      <c r="J37" s="94" t="str">
        <f t="shared" si="5"/>
        <v>VTE</v>
      </c>
      <c r="K37" s="77">
        <f t="shared" si="6"/>
        <v>574.20600000000013</v>
      </c>
      <c r="L37" s="77">
        <f t="shared" si="7"/>
        <v>657.19799999999998</v>
      </c>
      <c r="M37" s="77">
        <f t="shared" si="8"/>
        <v>920.47599999999989</v>
      </c>
    </row>
    <row r="38" spans="8:13" ht="12.75" customHeight="1" x14ac:dyDescent="0.2">
      <c r="H38" s="94" t="str">
        <f t="shared" si="3"/>
        <v>FVE</v>
      </c>
      <c r="I38" s="95">
        <f t="shared" si="4"/>
        <v>4.5413206557557692E-2</v>
      </c>
      <c r="J38" s="94" t="str">
        <f t="shared" si="5"/>
        <v>FVE</v>
      </c>
      <c r="K38" s="77">
        <f t="shared" si="6"/>
        <v>13004.21699999999</v>
      </c>
      <c r="L38" s="77">
        <f t="shared" si="7"/>
        <v>10164.562999999978</v>
      </c>
      <c r="M38" s="77">
        <f t="shared" si="8"/>
        <v>9592.3549999999868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337</v>
      </c>
      <c r="M1" s="53" t="str">
        <f>Titulní!A35</f>
        <v>III. čtvrtletí 2021</v>
      </c>
    </row>
    <row r="2" spans="1:24" ht="6" customHeight="1" x14ac:dyDescent="0.2">
      <c r="A2" s="246"/>
    </row>
    <row r="3" spans="1:24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4" ht="13.5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4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6" t="s">
        <v>53</v>
      </c>
      <c r="B7" s="436">
        <f>F8</f>
        <v>568.31623999999852</v>
      </c>
      <c r="C7" s="437"/>
      <c r="D7" s="437"/>
      <c r="E7" s="437"/>
      <c r="F7" s="437"/>
      <c r="G7" s="438"/>
      <c r="H7" s="436">
        <f>SUM(H8,J8,L8)</f>
        <v>329045.71099999989</v>
      </c>
      <c r="I7" s="437"/>
      <c r="J7" s="437"/>
      <c r="K7" s="437"/>
      <c r="L7" s="437"/>
      <c r="M7" s="437"/>
      <c r="N7" s="80"/>
    </row>
    <row r="8" spans="1:24" x14ac:dyDescent="0.2">
      <c r="A8" s="477"/>
      <c r="B8" s="316">
        <f>SUM(B9:B16)</f>
        <v>569.45830999999862</v>
      </c>
      <c r="C8" s="317">
        <v>2.66671503850287E-2</v>
      </c>
      <c r="D8" s="318">
        <f>SUM(D9:D16)</f>
        <v>568.98158999999862</v>
      </c>
      <c r="E8" s="317">
        <v>2.6679022632899715E-2</v>
      </c>
      <c r="F8" s="318">
        <f>SUM(F9:F16)</f>
        <v>568.31623999999852</v>
      </c>
      <c r="G8" s="319">
        <v>2.6658939125754129E-2</v>
      </c>
      <c r="H8" s="316">
        <f>SUM(H9:H16)</f>
        <v>102710.21799999991</v>
      </c>
      <c r="I8" s="317">
        <v>1.6648421452699923E-2</v>
      </c>
      <c r="J8" s="318">
        <f>SUM(J9:J16)</f>
        <v>110085.51199999996</v>
      </c>
      <c r="K8" s="317">
        <v>1.7931109809958885E-2</v>
      </c>
      <c r="L8" s="318">
        <f>SUM(L9:L16)</f>
        <v>116249.98100000003</v>
      </c>
      <c r="M8" s="317">
        <v>1.7138817409938271E-2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262.08500000000004</v>
      </c>
      <c r="C10" s="199">
        <v>2.6072415029752216E-2</v>
      </c>
      <c r="D10" s="179">
        <v>262.08500000000004</v>
      </c>
      <c r="E10" s="199">
        <v>2.6137419288245624E-2</v>
      </c>
      <c r="F10" s="179">
        <v>262.08500000000004</v>
      </c>
      <c r="G10" s="200">
        <v>2.6137419288245624E-2</v>
      </c>
      <c r="H10" s="176">
        <v>47248.356999999996</v>
      </c>
      <c r="I10" s="199">
        <v>1.7209956598586186E-2</v>
      </c>
      <c r="J10" s="179">
        <v>60210.632999999994</v>
      </c>
      <c r="K10" s="199">
        <v>2.1901187292566252E-2</v>
      </c>
      <c r="L10" s="179">
        <v>71848.937000000005</v>
      </c>
      <c r="M10" s="199">
        <v>2.483881157509547E-2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69.694000000000003</v>
      </c>
      <c r="C12" s="199">
        <v>7.1518435284097348E-2</v>
      </c>
      <c r="D12" s="179">
        <v>69.694000000000003</v>
      </c>
      <c r="E12" s="199">
        <v>7.1459770939925574E-2</v>
      </c>
      <c r="F12" s="179">
        <v>69.694000000000003</v>
      </c>
      <c r="G12" s="200">
        <v>7.1440725744451858E-2</v>
      </c>
      <c r="H12" s="176">
        <v>18687.362000000001</v>
      </c>
      <c r="I12" s="199">
        <v>6.7459388958432107E-2</v>
      </c>
      <c r="J12" s="179">
        <v>19037.790999999994</v>
      </c>
      <c r="K12" s="199">
        <v>6.8002639465807466E-2</v>
      </c>
      <c r="L12" s="179">
        <v>19517.509000000002</v>
      </c>
      <c r="M12" s="199">
        <v>6.8477382670352291E-2</v>
      </c>
      <c r="N12" s="83"/>
      <c r="O12" s="92"/>
      <c r="X12" s="77"/>
    </row>
    <row r="13" spans="1:24" x14ac:dyDescent="0.2">
      <c r="A13" s="191" t="s">
        <v>43</v>
      </c>
      <c r="B13" s="176">
        <v>20.698799999999991</v>
      </c>
      <c r="C13" s="199">
        <v>1.8958055599653637E-2</v>
      </c>
      <c r="D13" s="179">
        <v>20.544799999999988</v>
      </c>
      <c r="E13" s="199">
        <v>1.8829579174834417E-2</v>
      </c>
      <c r="F13" s="179">
        <v>20.544799999999988</v>
      </c>
      <c r="G13" s="200">
        <v>1.8852118605563139E-2</v>
      </c>
      <c r="H13" s="176">
        <v>8371.7979999999989</v>
      </c>
      <c r="I13" s="199">
        <v>3.3450259835717457E-2</v>
      </c>
      <c r="J13" s="179">
        <v>7594.3890000000019</v>
      </c>
      <c r="K13" s="199">
        <v>3.9410733536921171E-2</v>
      </c>
      <c r="L13" s="179">
        <v>3043.9690000000014</v>
      </c>
      <c r="M13" s="199">
        <v>2.00670263966094E-2</v>
      </c>
      <c r="N13" s="83"/>
      <c r="O13" s="92"/>
      <c r="X13" s="77"/>
    </row>
    <row r="14" spans="1:24" x14ac:dyDescent="0.2">
      <c r="A14" s="191" t="s">
        <v>44</v>
      </c>
      <c r="B14" s="176">
        <v>1.5</v>
      </c>
      <c r="C14" s="199">
        <v>1.2804097311139564E-3</v>
      </c>
      <c r="D14" s="179">
        <v>1.5</v>
      </c>
      <c r="E14" s="199">
        <v>1.2804097311139564E-3</v>
      </c>
      <c r="F14" s="179">
        <v>1.5</v>
      </c>
      <c r="G14" s="200">
        <v>1.2804097311139564E-3</v>
      </c>
      <c r="H14" s="176">
        <v>18.224</v>
      </c>
      <c r="I14" s="199">
        <v>2.5242817369906199E-4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5.3199999999999994</v>
      </c>
      <c r="C15" s="199">
        <v>1.5674055078393839E-2</v>
      </c>
      <c r="D15" s="179">
        <v>5.3199999999999994</v>
      </c>
      <c r="E15" s="201">
        <v>1.5674055078393839E-2</v>
      </c>
      <c r="F15" s="179">
        <v>5.3199999999999994</v>
      </c>
      <c r="G15" s="202">
        <v>1.5674055078393839E-2</v>
      </c>
      <c r="H15" s="176">
        <v>420.05</v>
      </c>
      <c r="I15" s="199">
        <v>1.417967308334148E-2</v>
      </c>
      <c r="J15" s="179">
        <v>507.98699999999997</v>
      </c>
      <c r="K15" s="201">
        <v>1.4763334923919949E-2</v>
      </c>
      <c r="L15" s="179">
        <v>317.97400000000005</v>
      </c>
      <c r="M15" s="201">
        <v>1.0035468181350947E-2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210.1605099999986</v>
      </c>
      <c r="C16" s="199">
        <v>0.10145922399600921</v>
      </c>
      <c r="D16" s="177">
        <v>209.83778999999856</v>
      </c>
      <c r="E16" s="201">
        <v>0.1014230165459051</v>
      </c>
      <c r="F16" s="177">
        <v>209.17243999999849</v>
      </c>
      <c r="G16" s="202">
        <v>0.10148632674614931</v>
      </c>
      <c r="H16" s="176">
        <v>27964.426999999909</v>
      </c>
      <c r="I16" s="199">
        <v>9.6326552553709033E-2</v>
      </c>
      <c r="J16" s="177">
        <v>22734.711999999992</v>
      </c>
      <c r="K16" s="201">
        <v>9.7066171840237442E-2</v>
      </c>
      <c r="L16" s="177">
        <v>21521.592000000019</v>
      </c>
      <c r="M16" s="201">
        <v>9.9020214999865838E-2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65" t="s">
        <v>242</v>
      </c>
      <c r="C18" s="466"/>
      <c r="D18" s="466"/>
      <c r="E18" s="466"/>
      <c r="F18" s="466"/>
      <c r="G18" s="466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2.3990581221534843E-2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6.0858274545300302E-2</v>
      </c>
      <c r="J20" s="94" t="str">
        <f t="shared" ref="J20:J26" si="1">A10</f>
        <v>PE</v>
      </c>
      <c r="K20" s="83">
        <f t="shared" si="0"/>
        <v>179307.927</v>
      </c>
      <c r="L20" s="94" t="str">
        <f t="shared" ref="L20:L26" si="2">A10</f>
        <v>PE</v>
      </c>
      <c r="M20" s="92">
        <f>K20/'6.1, 6.2'!C5</f>
        <v>2.1378731255272451E-2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6.1340058928968128E-2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73" t="s">
        <v>53</v>
      </c>
      <c r="B22" s="475">
        <f>SUM(B23,D23,F23)</f>
        <v>670969.08499999996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5.7312673005538446E-2</v>
      </c>
      <c r="J22" s="94" t="str">
        <f t="shared" si="1"/>
        <v>PSE</v>
      </c>
      <c r="K22" s="83">
        <f t="shared" si="0"/>
        <v>57242.661999999997</v>
      </c>
      <c r="L22" s="94" t="str">
        <f t="shared" si="2"/>
        <v>PSE</v>
      </c>
      <c r="M22" s="92">
        <f>K22/'6.1, 6.2'!E5</f>
        <v>6.7984613882833014E-2</v>
      </c>
      <c r="N22" s="85"/>
      <c r="O22" s="75"/>
    </row>
    <row r="23" spans="1:15" x14ac:dyDescent="0.2">
      <c r="A23" s="474"/>
      <c r="B23" s="316">
        <f>SUM(B24:B27)</f>
        <v>219352.90599999999</v>
      </c>
      <c r="C23" s="320">
        <v>5.3743815495520889E-2</v>
      </c>
      <c r="D23" s="318">
        <f>SUM(D24:D27)</f>
        <v>222043.48200000002</v>
      </c>
      <c r="E23" s="320">
        <v>5.4092931104075884E-2</v>
      </c>
      <c r="F23" s="318">
        <f>SUM(F24:F27)</f>
        <v>229572.69699999999</v>
      </c>
      <c r="G23" s="320">
        <v>5.5060865013075215E-2</v>
      </c>
      <c r="H23" s="75"/>
      <c r="I23" s="75"/>
      <c r="J23" s="94" t="str">
        <f t="shared" si="1"/>
        <v>VE</v>
      </c>
      <c r="K23" s="83">
        <f t="shared" si="0"/>
        <v>19010.156000000003</v>
      </c>
      <c r="L23" s="94" t="str">
        <f t="shared" si="2"/>
        <v>VE</v>
      </c>
      <c r="M23" s="92">
        <f>K23/'6.1, 6.2'!F5</f>
        <v>3.1967861951359956E-2</v>
      </c>
      <c r="N23" s="85"/>
      <c r="O23" s="75"/>
    </row>
    <row r="24" spans="1:15" x14ac:dyDescent="0.2">
      <c r="A24" s="166" t="s">
        <v>8</v>
      </c>
      <c r="B24" s="176">
        <v>12880.028</v>
      </c>
      <c r="C24" s="199">
        <v>1.9978310024065637E-2</v>
      </c>
      <c r="D24" s="177">
        <v>16677.078000000001</v>
      </c>
      <c r="E24" s="199">
        <v>2.6153646792046126E-2</v>
      </c>
      <c r="F24" s="177">
        <v>16385.12</v>
      </c>
      <c r="G24" s="199">
        <v>2.5899081941725733E-2</v>
      </c>
      <c r="H24" s="75"/>
      <c r="I24" s="75"/>
      <c r="J24" s="94" t="str">
        <f t="shared" si="1"/>
        <v>PVE</v>
      </c>
      <c r="K24" s="83">
        <f t="shared" si="0"/>
        <v>18.224</v>
      </c>
      <c r="L24" s="94" t="str">
        <f t="shared" si="2"/>
        <v>PVE</v>
      </c>
      <c r="M24" s="92">
        <f>K24/'6.1, 6.2'!G5</f>
        <v>6.2572182131443509E-5</v>
      </c>
      <c r="N24" s="85"/>
      <c r="O24" s="93"/>
    </row>
    <row r="25" spans="1:15" x14ac:dyDescent="0.2">
      <c r="A25" s="166" t="s">
        <v>9</v>
      </c>
      <c r="B25" s="176">
        <v>115572.541</v>
      </c>
      <c r="C25" s="199">
        <v>6.1412046311943663E-2</v>
      </c>
      <c r="D25" s="179">
        <v>111935.59</v>
      </c>
      <c r="E25" s="199">
        <v>5.9648465890602222E-2</v>
      </c>
      <c r="F25" s="179">
        <v>118310.105</v>
      </c>
      <c r="G25" s="199">
        <v>6.1496661558631281E-2</v>
      </c>
      <c r="H25" s="75"/>
      <c r="I25" s="75"/>
      <c r="J25" s="94" t="str">
        <f t="shared" si="1"/>
        <v>VTE</v>
      </c>
      <c r="K25" s="83">
        <f t="shared" si="0"/>
        <v>1246.011</v>
      </c>
      <c r="L25" s="94" t="str">
        <f t="shared" si="2"/>
        <v>VTE</v>
      </c>
      <c r="M25" s="92">
        <f>K25/'6.1, 6.2'!H5</f>
        <v>1.3017642751584018E-2</v>
      </c>
      <c r="N25" s="85"/>
      <c r="O25" s="93"/>
    </row>
    <row r="26" spans="1:15" x14ac:dyDescent="0.2">
      <c r="A26" s="166" t="s">
        <v>138</v>
      </c>
      <c r="B26" s="176">
        <v>32036.491999999998</v>
      </c>
      <c r="C26" s="199">
        <v>6.0959641769771755E-2</v>
      </c>
      <c r="D26" s="179">
        <v>33162.368999999999</v>
      </c>
      <c r="E26" s="201">
        <v>6.1113965827616169E-2</v>
      </c>
      <c r="F26" s="179">
        <v>33699.658000000003</v>
      </c>
      <c r="G26" s="201">
        <v>6.1932945558179138E-2</v>
      </c>
      <c r="H26" s="75"/>
      <c r="I26" s="75"/>
      <c r="J26" s="94" t="str">
        <f t="shared" si="1"/>
        <v>FVE</v>
      </c>
      <c r="K26" s="83">
        <f t="shared" si="0"/>
        <v>72220.730999999912</v>
      </c>
      <c r="L26" s="94" t="str">
        <f t="shared" si="2"/>
        <v>FVE</v>
      </c>
      <c r="M26" s="92">
        <f>K26/'6.1, 6.2'!I5</f>
        <v>9.7349218397479662E-2</v>
      </c>
      <c r="N26" s="85"/>
      <c r="O26" s="93"/>
    </row>
    <row r="27" spans="1:15" x14ac:dyDescent="0.2">
      <c r="A27" s="166" t="s">
        <v>136</v>
      </c>
      <c r="B27" s="176">
        <v>58863.845000000001</v>
      </c>
      <c r="C27" s="199">
        <v>5.7188367574398706E-2</v>
      </c>
      <c r="D27" s="177">
        <v>60268.445</v>
      </c>
      <c r="E27" s="201">
        <v>5.7509443812102719E-2</v>
      </c>
      <c r="F27" s="177">
        <v>61177.813999999998</v>
      </c>
      <c r="G27" s="201">
        <v>5.723944771481513E-2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2.6137419288245624E-2</v>
      </c>
      <c r="J32" s="94" t="str">
        <f t="shared" si="5"/>
        <v>PE</v>
      </c>
      <c r="K32" s="77">
        <f t="shared" si="6"/>
        <v>47248.356999999996</v>
      </c>
      <c r="L32" s="77">
        <f t="shared" si="7"/>
        <v>60210.632999999994</v>
      </c>
      <c r="M32" s="77">
        <f t="shared" si="8"/>
        <v>71848.937000000005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7.1440725744451858E-2</v>
      </c>
      <c r="J34" s="94" t="str">
        <f t="shared" si="5"/>
        <v>PSE</v>
      </c>
      <c r="K34" s="77">
        <f t="shared" si="6"/>
        <v>18687.362000000001</v>
      </c>
      <c r="L34" s="77">
        <f t="shared" si="7"/>
        <v>19037.790999999994</v>
      </c>
      <c r="M34" s="77">
        <f t="shared" si="8"/>
        <v>19517.509000000002</v>
      </c>
    </row>
    <row r="35" spans="8:13" ht="13.5" customHeight="1" x14ac:dyDescent="0.2">
      <c r="H35" s="94" t="str">
        <f t="shared" si="3"/>
        <v>VE</v>
      </c>
      <c r="I35" s="95">
        <f t="shared" si="4"/>
        <v>1.8852118605563139E-2</v>
      </c>
      <c r="J35" s="94" t="str">
        <f t="shared" si="5"/>
        <v>VE</v>
      </c>
      <c r="K35" s="77">
        <f t="shared" si="6"/>
        <v>8371.7979999999989</v>
      </c>
      <c r="L35" s="77">
        <f t="shared" si="7"/>
        <v>7594.3890000000019</v>
      </c>
      <c r="M35" s="77">
        <f t="shared" si="8"/>
        <v>3043.9690000000014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18.224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1.5674055078393839E-2</v>
      </c>
      <c r="J37" s="94" t="str">
        <f t="shared" si="5"/>
        <v>VTE</v>
      </c>
      <c r="K37" s="77">
        <f t="shared" si="6"/>
        <v>420.05</v>
      </c>
      <c r="L37" s="77">
        <f t="shared" si="7"/>
        <v>507.98699999999997</v>
      </c>
      <c r="M37" s="77">
        <f t="shared" si="8"/>
        <v>317.97400000000005</v>
      </c>
    </row>
    <row r="38" spans="8:13" ht="12.75" customHeight="1" x14ac:dyDescent="0.2">
      <c r="H38" s="94" t="str">
        <f t="shared" si="3"/>
        <v>FVE</v>
      </c>
      <c r="I38" s="95">
        <f t="shared" si="4"/>
        <v>0.10148632674614931</v>
      </c>
      <c r="J38" s="94" t="str">
        <f t="shared" si="5"/>
        <v>FVE</v>
      </c>
      <c r="K38" s="77">
        <f t="shared" si="6"/>
        <v>27964.426999999909</v>
      </c>
      <c r="L38" s="77">
        <f t="shared" si="7"/>
        <v>22734.711999999992</v>
      </c>
      <c r="M38" s="77">
        <f t="shared" si="8"/>
        <v>21521.592000000019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253" customWidth="1"/>
    <col min="9" max="9" width="11.42578125" style="253" customWidth="1"/>
    <col min="10" max="16384" width="9.140625" style="253"/>
  </cols>
  <sheetData>
    <row r="1" spans="1:9" ht="18.75" x14ac:dyDescent="0.2">
      <c r="A1" s="252" t="s">
        <v>345</v>
      </c>
      <c r="I1" s="254"/>
    </row>
    <row r="2" spans="1:9" s="115" customFormat="1" ht="6" customHeight="1" x14ac:dyDescent="0.25">
      <c r="A2" s="255"/>
    </row>
    <row r="3" spans="1:9" ht="12.75" customHeight="1" x14ac:dyDescent="0.2">
      <c r="A3" s="409" t="s">
        <v>424</v>
      </c>
      <c r="B3" s="409"/>
      <c r="C3" s="409"/>
      <c r="D3" s="409"/>
      <c r="E3" s="409"/>
      <c r="F3" s="409"/>
      <c r="G3" s="409"/>
      <c r="H3" s="409"/>
      <c r="I3" s="409"/>
    </row>
    <row r="4" spans="1:9" x14ac:dyDescent="0.2">
      <c r="A4" s="409"/>
      <c r="B4" s="409"/>
      <c r="C4" s="409"/>
      <c r="D4" s="409"/>
      <c r="E4" s="409"/>
      <c r="F4" s="409"/>
      <c r="G4" s="409"/>
      <c r="H4" s="409"/>
      <c r="I4" s="409"/>
    </row>
    <row r="5" spans="1:9" x14ac:dyDescent="0.2">
      <c r="A5" s="409"/>
      <c r="B5" s="409"/>
      <c r="C5" s="409"/>
      <c r="D5" s="409"/>
      <c r="E5" s="409"/>
      <c r="F5" s="409"/>
      <c r="G5" s="409"/>
      <c r="H5" s="409"/>
      <c r="I5" s="409"/>
    </row>
    <row r="6" spans="1:9" x14ac:dyDescent="0.2">
      <c r="A6" s="409"/>
      <c r="B6" s="409"/>
      <c r="C6" s="409"/>
      <c r="D6" s="409"/>
      <c r="E6" s="409"/>
      <c r="F6" s="409"/>
      <c r="G6" s="409"/>
      <c r="H6" s="409"/>
      <c r="I6" s="409"/>
    </row>
    <row r="7" spans="1:9" x14ac:dyDescent="0.2">
      <c r="A7" s="409"/>
      <c r="B7" s="409"/>
      <c r="C7" s="409"/>
      <c r="D7" s="409"/>
      <c r="E7" s="409"/>
      <c r="F7" s="409"/>
      <c r="G7" s="409"/>
      <c r="H7" s="409"/>
      <c r="I7" s="409"/>
    </row>
    <row r="8" spans="1:9" x14ac:dyDescent="0.2">
      <c r="A8" s="409"/>
      <c r="B8" s="409"/>
      <c r="C8" s="409"/>
      <c r="D8" s="409"/>
      <c r="E8" s="409"/>
      <c r="F8" s="409"/>
      <c r="G8" s="409"/>
      <c r="H8" s="409"/>
      <c r="I8" s="409"/>
    </row>
    <row r="9" spans="1:9" x14ac:dyDescent="0.2">
      <c r="A9" s="409"/>
      <c r="B9" s="409"/>
      <c r="C9" s="409"/>
      <c r="D9" s="409"/>
      <c r="E9" s="409"/>
      <c r="F9" s="409"/>
      <c r="G9" s="409"/>
      <c r="H9" s="409"/>
      <c r="I9" s="409"/>
    </row>
    <row r="10" spans="1:9" x14ac:dyDescent="0.2">
      <c r="A10" s="409"/>
      <c r="B10" s="409"/>
      <c r="C10" s="409"/>
      <c r="D10" s="409"/>
      <c r="E10" s="409"/>
      <c r="F10" s="409"/>
      <c r="G10" s="409"/>
      <c r="H10" s="409"/>
      <c r="I10" s="409"/>
    </row>
    <row r="11" spans="1:9" x14ac:dyDescent="0.2">
      <c r="A11" s="409"/>
      <c r="B11" s="409"/>
      <c r="C11" s="409"/>
      <c r="D11" s="409"/>
      <c r="E11" s="409"/>
      <c r="F11" s="409"/>
      <c r="G11" s="409"/>
      <c r="H11" s="409"/>
      <c r="I11" s="409"/>
    </row>
    <row r="12" spans="1:9" x14ac:dyDescent="0.2">
      <c r="A12" s="409"/>
      <c r="B12" s="409"/>
      <c r="C12" s="409"/>
      <c r="D12" s="409"/>
      <c r="E12" s="409"/>
      <c r="F12" s="409"/>
      <c r="G12" s="409"/>
      <c r="H12" s="409"/>
      <c r="I12" s="409"/>
    </row>
    <row r="13" spans="1:9" x14ac:dyDescent="0.2">
      <c r="A13" s="409"/>
      <c r="B13" s="409"/>
      <c r="C13" s="409"/>
      <c r="D13" s="409"/>
      <c r="E13" s="409"/>
      <c r="F13" s="409"/>
      <c r="G13" s="409"/>
      <c r="H13" s="409"/>
      <c r="I13" s="409"/>
    </row>
    <row r="14" spans="1:9" x14ac:dyDescent="0.2">
      <c r="A14" s="409"/>
      <c r="B14" s="409"/>
      <c r="C14" s="409"/>
      <c r="D14" s="409"/>
      <c r="E14" s="409"/>
      <c r="F14" s="409"/>
      <c r="G14" s="409"/>
      <c r="H14" s="409"/>
      <c r="I14" s="409"/>
    </row>
    <row r="15" spans="1:9" x14ac:dyDescent="0.2">
      <c r="A15" s="409"/>
      <c r="B15" s="409"/>
      <c r="C15" s="409"/>
      <c r="D15" s="409"/>
      <c r="E15" s="409"/>
      <c r="F15" s="409"/>
      <c r="G15" s="409"/>
      <c r="H15" s="409"/>
      <c r="I15" s="409"/>
    </row>
    <row r="16" spans="1:9" x14ac:dyDescent="0.2">
      <c r="A16" s="409"/>
      <c r="B16" s="409"/>
      <c r="C16" s="409"/>
      <c r="D16" s="409"/>
      <c r="E16" s="409"/>
      <c r="F16" s="409"/>
      <c r="G16" s="409"/>
      <c r="H16" s="409"/>
      <c r="I16" s="409"/>
    </row>
    <row r="17" spans="1:9" x14ac:dyDescent="0.2">
      <c r="A17" s="409"/>
      <c r="B17" s="409"/>
      <c r="C17" s="409"/>
      <c r="D17" s="409"/>
      <c r="E17" s="409"/>
      <c r="F17" s="409"/>
      <c r="G17" s="409"/>
      <c r="H17" s="409"/>
      <c r="I17" s="409"/>
    </row>
    <row r="18" spans="1:9" x14ac:dyDescent="0.2">
      <c r="A18" s="409"/>
      <c r="B18" s="409"/>
      <c r="C18" s="409"/>
      <c r="D18" s="409"/>
      <c r="E18" s="409"/>
      <c r="F18" s="409"/>
      <c r="G18" s="409"/>
      <c r="H18" s="409"/>
      <c r="I18" s="409"/>
    </row>
    <row r="19" spans="1:9" x14ac:dyDescent="0.2">
      <c r="A19" s="409"/>
      <c r="B19" s="409"/>
      <c r="C19" s="409"/>
      <c r="D19" s="409"/>
      <c r="E19" s="409"/>
      <c r="F19" s="409"/>
      <c r="G19" s="409"/>
      <c r="H19" s="409"/>
      <c r="I19" s="409"/>
    </row>
    <row r="20" spans="1:9" x14ac:dyDescent="0.2">
      <c r="A20" s="409"/>
      <c r="B20" s="409"/>
      <c r="C20" s="409"/>
      <c r="D20" s="409"/>
      <c r="E20" s="409"/>
      <c r="F20" s="409"/>
      <c r="G20" s="409"/>
      <c r="H20" s="409"/>
      <c r="I20" s="409"/>
    </row>
    <row r="21" spans="1:9" x14ac:dyDescent="0.2">
      <c r="A21" s="409"/>
      <c r="B21" s="409"/>
      <c r="C21" s="409"/>
      <c r="D21" s="409"/>
      <c r="E21" s="409"/>
      <c r="F21" s="409"/>
      <c r="G21" s="409"/>
      <c r="H21" s="409"/>
      <c r="I21" s="409"/>
    </row>
    <row r="22" spans="1:9" x14ac:dyDescent="0.2">
      <c r="A22" s="409"/>
      <c r="B22" s="409"/>
      <c r="C22" s="409"/>
      <c r="D22" s="409"/>
      <c r="E22" s="409"/>
      <c r="F22" s="409"/>
      <c r="G22" s="409"/>
      <c r="H22" s="409"/>
      <c r="I22" s="409"/>
    </row>
    <row r="23" spans="1:9" x14ac:dyDescent="0.2">
      <c r="A23" s="409"/>
      <c r="B23" s="409"/>
      <c r="C23" s="409"/>
      <c r="D23" s="409"/>
      <c r="E23" s="409"/>
      <c r="F23" s="409"/>
      <c r="G23" s="409"/>
      <c r="H23" s="409"/>
      <c r="I23" s="409"/>
    </row>
    <row r="24" spans="1:9" x14ac:dyDescent="0.2">
      <c r="A24" s="409"/>
      <c r="B24" s="409"/>
      <c r="C24" s="409"/>
      <c r="D24" s="409"/>
      <c r="E24" s="409"/>
      <c r="F24" s="409"/>
      <c r="G24" s="409"/>
      <c r="H24" s="409"/>
      <c r="I24" s="409"/>
    </row>
    <row r="25" spans="1:9" x14ac:dyDescent="0.2">
      <c r="A25" s="409"/>
      <c r="B25" s="409"/>
      <c r="C25" s="409"/>
      <c r="D25" s="409"/>
      <c r="E25" s="409"/>
      <c r="F25" s="409"/>
      <c r="G25" s="409"/>
      <c r="H25" s="409"/>
      <c r="I25" s="409"/>
    </row>
    <row r="26" spans="1:9" x14ac:dyDescent="0.2">
      <c r="A26" s="409"/>
      <c r="B26" s="409"/>
      <c r="C26" s="409"/>
      <c r="D26" s="409"/>
      <c r="E26" s="409"/>
      <c r="F26" s="409"/>
      <c r="G26" s="409"/>
      <c r="H26" s="409"/>
      <c r="I26" s="409"/>
    </row>
    <row r="27" spans="1:9" x14ac:dyDescent="0.2">
      <c r="A27" s="409"/>
      <c r="B27" s="409"/>
      <c r="C27" s="409"/>
      <c r="D27" s="409"/>
      <c r="E27" s="409"/>
      <c r="F27" s="409"/>
      <c r="G27" s="409"/>
      <c r="H27" s="409"/>
      <c r="I27" s="409"/>
    </row>
    <row r="28" spans="1:9" x14ac:dyDescent="0.2">
      <c r="A28" s="409"/>
      <c r="B28" s="409"/>
      <c r="C28" s="409"/>
      <c r="D28" s="409"/>
      <c r="E28" s="409"/>
      <c r="F28" s="409"/>
      <c r="G28" s="409"/>
      <c r="H28" s="409"/>
      <c r="I28" s="409"/>
    </row>
    <row r="29" spans="1:9" x14ac:dyDescent="0.2">
      <c r="A29" s="409"/>
      <c r="B29" s="409"/>
      <c r="C29" s="409"/>
      <c r="D29" s="409"/>
      <c r="E29" s="409"/>
      <c r="F29" s="409"/>
      <c r="G29" s="409"/>
      <c r="H29" s="409"/>
      <c r="I29" s="409"/>
    </row>
    <row r="30" spans="1:9" x14ac:dyDescent="0.2">
      <c r="A30" s="409"/>
      <c r="B30" s="409"/>
      <c r="C30" s="409"/>
      <c r="D30" s="409"/>
      <c r="E30" s="409"/>
      <c r="F30" s="409"/>
      <c r="G30" s="409"/>
      <c r="H30" s="409"/>
      <c r="I30" s="409"/>
    </row>
    <row r="31" spans="1:9" x14ac:dyDescent="0.2">
      <c r="A31" s="409"/>
      <c r="B31" s="409"/>
      <c r="C31" s="409"/>
      <c r="D31" s="409"/>
      <c r="E31" s="409"/>
      <c r="F31" s="409"/>
      <c r="G31" s="409"/>
      <c r="H31" s="409"/>
      <c r="I31" s="409"/>
    </row>
    <row r="32" spans="1:9" x14ac:dyDescent="0.2">
      <c r="A32" s="409"/>
      <c r="B32" s="409"/>
      <c r="C32" s="409"/>
      <c r="D32" s="409"/>
      <c r="E32" s="409"/>
      <c r="F32" s="409"/>
      <c r="G32" s="409"/>
      <c r="H32" s="409"/>
      <c r="I32" s="409"/>
    </row>
    <row r="33" spans="1:9" x14ac:dyDescent="0.2">
      <c r="A33" s="409"/>
      <c r="B33" s="409"/>
      <c r="C33" s="409"/>
      <c r="D33" s="409"/>
      <c r="E33" s="409"/>
      <c r="F33" s="409"/>
      <c r="G33" s="409"/>
      <c r="H33" s="409"/>
      <c r="I33" s="409"/>
    </row>
    <row r="34" spans="1:9" x14ac:dyDescent="0.2">
      <c r="A34" s="409"/>
      <c r="B34" s="409"/>
      <c r="C34" s="409"/>
      <c r="D34" s="409"/>
      <c r="E34" s="409"/>
      <c r="F34" s="409"/>
      <c r="G34" s="409"/>
      <c r="H34" s="409"/>
      <c r="I34" s="409"/>
    </row>
    <row r="35" spans="1:9" x14ac:dyDescent="0.2">
      <c r="A35" s="409"/>
      <c r="B35" s="409"/>
      <c r="C35" s="409"/>
      <c r="D35" s="409"/>
      <c r="E35" s="409"/>
      <c r="F35" s="409"/>
      <c r="G35" s="409"/>
      <c r="H35" s="409"/>
      <c r="I35" s="409"/>
    </row>
    <row r="36" spans="1:9" x14ac:dyDescent="0.2">
      <c r="A36" s="409"/>
      <c r="B36" s="409"/>
      <c r="C36" s="409"/>
      <c r="D36" s="409"/>
      <c r="E36" s="409"/>
      <c r="F36" s="409"/>
      <c r="G36" s="409"/>
      <c r="H36" s="409"/>
      <c r="I36" s="409"/>
    </row>
    <row r="37" spans="1:9" x14ac:dyDescent="0.2">
      <c r="A37" s="409"/>
      <c r="B37" s="409"/>
      <c r="C37" s="409"/>
      <c r="D37" s="409"/>
      <c r="E37" s="409"/>
      <c r="F37" s="409"/>
      <c r="G37" s="409"/>
      <c r="H37" s="409"/>
      <c r="I37" s="409"/>
    </row>
    <row r="38" spans="1:9" x14ac:dyDescent="0.2">
      <c r="A38" s="409"/>
      <c r="B38" s="409"/>
      <c r="C38" s="409"/>
      <c r="D38" s="409"/>
      <c r="E38" s="409"/>
      <c r="F38" s="409"/>
      <c r="G38" s="409"/>
      <c r="H38" s="409"/>
      <c r="I38" s="409"/>
    </row>
    <row r="39" spans="1:9" x14ac:dyDescent="0.2">
      <c r="A39" s="409"/>
      <c r="B39" s="409"/>
      <c r="C39" s="409"/>
      <c r="D39" s="409"/>
      <c r="E39" s="409"/>
      <c r="F39" s="409"/>
      <c r="G39" s="409"/>
      <c r="H39" s="409"/>
      <c r="I39" s="409"/>
    </row>
    <row r="40" spans="1:9" x14ac:dyDescent="0.2">
      <c r="A40" s="409"/>
      <c r="B40" s="409"/>
      <c r="C40" s="409"/>
      <c r="D40" s="409"/>
      <c r="E40" s="409"/>
      <c r="F40" s="409"/>
      <c r="G40" s="409"/>
      <c r="H40" s="409"/>
      <c r="I40" s="409"/>
    </row>
    <row r="41" spans="1:9" x14ac:dyDescent="0.2">
      <c r="A41" s="409"/>
      <c r="B41" s="409"/>
      <c r="C41" s="409"/>
      <c r="D41" s="409"/>
      <c r="E41" s="409"/>
      <c r="F41" s="409"/>
      <c r="G41" s="409"/>
      <c r="H41" s="409"/>
      <c r="I41" s="409"/>
    </row>
    <row r="42" spans="1:9" x14ac:dyDescent="0.2">
      <c r="A42" s="409"/>
      <c r="B42" s="409"/>
      <c r="C42" s="409"/>
      <c r="D42" s="409"/>
      <c r="E42" s="409"/>
      <c r="F42" s="409"/>
      <c r="G42" s="409"/>
      <c r="H42" s="409"/>
      <c r="I42" s="409"/>
    </row>
    <row r="43" spans="1:9" x14ac:dyDescent="0.2">
      <c r="A43" s="409"/>
      <c r="B43" s="409"/>
      <c r="C43" s="409"/>
      <c r="D43" s="409"/>
      <c r="E43" s="409"/>
      <c r="F43" s="409"/>
      <c r="G43" s="409"/>
      <c r="H43" s="409"/>
      <c r="I43" s="409"/>
    </row>
    <row r="44" spans="1:9" x14ac:dyDescent="0.2">
      <c r="A44" s="409"/>
      <c r="B44" s="409"/>
      <c r="C44" s="409"/>
      <c r="D44" s="409"/>
      <c r="E44" s="409"/>
      <c r="F44" s="409"/>
      <c r="G44" s="409"/>
      <c r="H44" s="409"/>
      <c r="I44" s="409"/>
    </row>
    <row r="45" spans="1:9" x14ac:dyDescent="0.2">
      <c r="A45" s="409"/>
      <c r="B45" s="409"/>
      <c r="C45" s="409"/>
      <c r="D45" s="409"/>
      <c r="E45" s="409"/>
      <c r="F45" s="409"/>
      <c r="G45" s="409"/>
      <c r="H45" s="409"/>
      <c r="I45" s="409"/>
    </row>
    <row r="46" spans="1:9" x14ac:dyDescent="0.2">
      <c r="A46" s="409"/>
      <c r="B46" s="409"/>
      <c r="C46" s="409"/>
      <c r="D46" s="409"/>
      <c r="E46" s="409"/>
      <c r="F46" s="409"/>
      <c r="G46" s="409"/>
      <c r="H46" s="409"/>
      <c r="I46" s="409"/>
    </row>
    <row r="47" spans="1:9" x14ac:dyDescent="0.2">
      <c r="A47" s="409"/>
      <c r="B47" s="409"/>
      <c r="C47" s="409"/>
      <c r="D47" s="409"/>
      <c r="E47" s="409"/>
      <c r="F47" s="409"/>
      <c r="G47" s="409"/>
      <c r="H47" s="409"/>
      <c r="I47" s="409"/>
    </row>
    <row r="48" spans="1:9" x14ac:dyDescent="0.2">
      <c r="A48" s="409"/>
      <c r="B48" s="409"/>
      <c r="C48" s="409"/>
      <c r="D48" s="409"/>
      <c r="E48" s="409"/>
      <c r="F48" s="409"/>
      <c r="G48" s="409"/>
      <c r="H48" s="409"/>
      <c r="I48" s="409"/>
    </row>
    <row r="49" spans="1:9" x14ac:dyDescent="0.2">
      <c r="A49" s="409"/>
      <c r="B49" s="409"/>
      <c r="C49" s="409"/>
      <c r="D49" s="409"/>
      <c r="E49" s="409"/>
      <c r="F49" s="409"/>
      <c r="G49" s="409"/>
      <c r="H49" s="409"/>
      <c r="I49" s="409"/>
    </row>
    <row r="50" spans="1:9" x14ac:dyDescent="0.2">
      <c r="A50" s="409"/>
      <c r="B50" s="409"/>
      <c r="C50" s="409"/>
      <c r="D50" s="409"/>
      <c r="E50" s="409"/>
      <c r="F50" s="409"/>
      <c r="G50" s="409"/>
      <c r="H50" s="409"/>
      <c r="I50" s="409"/>
    </row>
    <row r="51" spans="1:9" x14ac:dyDescent="0.2">
      <c r="A51" s="409"/>
      <c r="B51" s="409"/>
      <c r="C51" s="409"/>
      <c r="D51" s="409"/>
      <c r="E51" s="409"/>
      <c r="F51" s="409"/>
      <c r="G51" s="409"/>
      <c r="H51" s="409"/>
      <c r="I51" s="409"/>
    </row>
    <row r="52" spans="1:9" x14ac:dyDescent="0.2">
      <c r="A52" s="409"/>
      <c r="B52" s="409"/>
      <c r="C52" s="409"/>
      <c r="D52" s="409"/>
      <c r="E52" s="409"/>
      <c r="F52" s="409"/>
      <c r="G52" s="409"/>
      <c r="H52" s="409"/>
      <c r="I52" s="409"/>
    </row>
    <row r="53" spans="1:9" x14ac:dyDescent="0.2">
      <c r="A53" s="409"/>
      <c r="B53" s="409"/>
      <c r="C53" s="409"/>
      <c r="D53" s="409"/>
      <c r="E53" s="409"/>
      <c r="F53" s="409"/>
      <c r="G53" s="409"/>
      <c r="H53" s="409"/>
      <c r="I53" s="409"/>
    </row>
    <row r="54" spans="1:9" x14ac:dyDescent="0.2">
      <c r="A54" s="409"/>
      <c r="B54" s="409"/>
      <c r="C54" s="409"/>
      <c r="D54" s="409"/>
      <c r="E54" s="409"/>
      <c r="F54" s="409"/>
      <c r="G54" s="409"/>
      <c r="H54" s="409"/>
      <c r="I54" s="409"/>
    </row>
    <row r="55" spans="1:9" x14ac:dyDescent="0.2">
      <c r="A55" s="409"/>
      <c r="B55" s="409"/>
      <c r="C55" s="409"/>
      <c r="D55" s="409"/>
      <c r="E55" s="409"/>
      <c r="F55" s="409"/>
      <c r="G55" s="409"/>
      <c r="H55" s="409"/>
      <c r="I55" s="409"/>
    </row>
    <row r="56" spans="1:9" x14ac:dyDescent="0.2">
      <c r="A56" s="409"/>
      <c r="B56" s="409"/>
      <c r="C56" s="409"/>
      <c r="D56" s="409"/>
      <c r="E56" s="409"/>
      <c r="F56" s="409"/>
      <c r="G56" s="409"/>
      <c r="H56" s="409"/>
      <c r="I56" s="409"/>
    </row>
    <row r="57" spans="1:9" x14ac:dyDescent="0.2">
      <c r="A57" s="409"/>
      <c r="B57" s="409"/>
      <c r="C57" s="409"/>
      <c r="D57" s="409"/>
      <c r="E57" s="409"/>
      <c r="F57" s="409"/>
      <c r="G57" s="409"/>
      <c r="H57" s="409"/>
      <c r="I57" s="409"/>
    </row>
    <row r="58" spans="1:9" x14ac:dyDescent="0.2">
      <c r="A58" s="409"/>
      <c r="B58" s="409"/>
      <c r="C58" s="409"/>
      <c r="D58" s="409"/>
      <c r="E58" s="409"/>
      <c r="F58" s="409"/>
      <c r="G58" s="409"/>
      <c r="H58" s="409"/>
      <c r="I58" s="409"/>
    </row>
    <row r="59" spans="1:9" x14ac:dyDescent="0.2">
      <c r="A59" s="409"/>
      <c r="B59" s="409"/>
      <c r="C59" s="409"/>
      <c r="D59" s="409"/>
      <c r="E59" s="409"/>
      <c r="F59" s="409"/>
      <c r="G59" s="409"/>
      <c r="H59" s="409"/>
      <c r="I59" s="409"/>
    </row>
    <row r="60" spans="1:9" x14ac:dyDescent="0.2">
      <c r="A60" s="409"/>
      <c r="B60" s="409"/>
      <c r="C60" s="409"/>
      <c r="D60" s="409"/>
      <c r="E60" s="409"/>
      <c r="F60" s="409"/>
      <c r="G60" s="409"/>
      <c r="H60" s="409"/>
      <c r="I60" s="409"/>
    </row>
    <row r="61" spans="1:9" x14ac:dyDescent="0.2">
      <c r="A61" s="409"/>
      <c r="B61" s="409"/>
      <c r="C61" s="409"/>
      <c r="D61" s="409"/>
      <c r="E61" s="409"/>
      <c r="F61" s="409"/>
      <c r="G61" s="409"/>
      <c r="H61" s="409"/>
      <c r="I61" s="409"/>
    </row>
    <row r="62" spans="1:9" x14ac:dyDescent="0.2">
      <c r="A62" s="409"/>
      <c r="B62" s="409"/>
      <c r="C62" s="409"/>
      <c r="D62" s="409"/>
      <c r="E62" s="409"/>
      <c r="F62" s="409"/>
      <c r="G62" s="409"/>
      <c r="H62" s="409"/>
      <c r="I62" s="409"/>
    </row>
    <row r="63" spans="1:9" x14ac:dyDescent="0.2">
      <c r="A63" s="409"/>
      <c r="B63" s="409"/>
      <c r="C63" s="409"/>
      <c r="D63" s="409"/>
      <c r="E63" s="409"/>
      <c r="F63" s="409"/>
      <c r="G63" s="409"/>
      <c r="H63" s="409"/>
      <c r="I63" s="409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338</v>
      </c>
      <c r="M1" s="53" t="str">
        <f>Titulní!A35</f>
        <v>III. čtvrtletí 2021</v>
      </c>
    </row>
    <row r="2" spans="1:24" ht="6" customHeight="1" x14ac:dyDescent="0.2">
      <c r="A2" s="246"/>
    </row>
    <row r="3" spans="1:24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4" ht="13.5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4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74"/>
    </row>
    <row r="6" spans="1:24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74"/>
    </row>
    <row r="7" spans="1:24" x14ac:dyDescent="0.2">
      <c r="A7" s="476" t="s">
        <v>53</v>
      </c>
      <c r="B7" s="436">
        <f>F8</f>
        <v>2796.6689599999991</v>
      </c>
      <c r="C7" s="437"/>
      <c r="D7" s="437"/>
      <c r="E7" s="437"/>
      <c r="F7" s="437"/>
      <c r="G7" s="438"/>
      <c r="H7" s="436">
        <f>SUM(H8,J8,L8)</f>
        <v>1279660.5049999999</v>
      </c>
      <c r="I7" s="437"/>
      <c r="J7" s="437"/>
      <c r="K7" s="437"/>
      <c r="L7" s="437"/>
      <c r="M7" s="437"/>
      <c r="N7" s="80"/>
    </row>
    <row r="8" spans="1:24" x14ac:dyDescent="0.2">
      <c r="A8" s="477"/>
      <c r="B8" s="316">
        <f>SUM(B9:B16)</f>
        <v>2797.486899999999</v>
      </c>
      <c r="C8" s="317">
        <v>0.13100345109099892</v>
      </c>
      <c r="D8" s="318">
        <f>SUM(D9:D16)</f>
        <v>2797.7917199999988</v>
      </c>
      <c r="E8" s="317">
        <v>0.13118587654131231</v>
      </c>
      <c r="F8" s="318">
        <f>SUM(F9:F16)</f>
        <v>2796.6689599999991</v>
      </c>
      <c r="G8" s="319">
        <v>0.13118792375091423</v>
      </c>
      <c r="H8" s="316">
        <f>SUM(H9:H16)</f>
        <v>458462.897</v>
      </c>
      <c r="I8" s="317">
        <v>7.4312796509513418E-2</v>
      </c>
      <c r="J8" s="318">
        <f>SUM(J9:J16)</f>
        <v>382560.033</v>
      </c>
      <c r="K8" s="317">
        <v>6.2312704333195974E-2</v>
      </c>
      <c r="L8" s="318">
        <f>SUM(L9:L16)</f>
        <v>438637.57500000001</v>
      </c>
      <c r="M8" s="317">
        <v>6.4668649770042566E-2</v>
      </c>
      <c r="N8" s="10"/>
    </row>
    <row r="9" spans="1:24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  <c r="X9" s="77"/>
    </row>
    <row r="10" spans="1:24" x14ac:dyDescent="0.2">
      <c r="A10" s="191" t="s">
        <v>20</v>
      </c>
      <c r="B10" s="176">
        <v>1652.002</v>
      </c>
      <c r="C10" s="199">
        <v>0.16434241476612824</v>
      </c>
      <c r="D10" s="179">
        <v>1652.002</v>
      </c>
      <c r="E10" s="199">
        <v>0.16475215651037009</v>
      </c>
      <c r="F10" s="179">
        <v>1652.002</v>
      </c>
      <c r="G10" s="200">
        <v>0.16475215651037009</v>
      </c>
      <c r="H10" s="176">
        <v>259799.734</v>
      </c>
      <c r="I10" s="199">
        <v>9.4630637557708855E-2</v>
      </c>
      <c r="J10" s="179">
        <v>230075.799</v>
      </c>
      <c r="K10" s="199">
        <v>8.3688427015637376E-2</v>
      </c>
      <c r="L10" s="179">
        <v>317756.88500000001</v>
      </c>
      <c r="M10" s="199">
        <v>0.10985135929296046</v>
      </c>
      <c r="N10" s="83"/>
      <c r="O10" s="92"/>
      <c r="X10" s="77"/>
    </row>
    <row r="11" spans="1:24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83"/>
      <c r="O11" s="92"/>
      <c r="X11" s="77"/>
    </row>
    <row r="12" spans="1:24" x14ac:dyDescent="0.2">
      <c r="A12" s="191" t="s">
        <v>22</v>
      </c>
      <c r="B12" s="176">
        <v>202.31399999999999</v>
      </c>
      <c r="C12" s="199">
        <v>0.20761013453190905</v>
      </c>
      <c r="D12" s="179">
        <v>202.91399999999999</v>
      </c>
      <c r="E12" s="199">
        <v>0.20805504003937292</v>
      </c>
      <c r="F12" s="179">
        <v>202.91399999999999</v>
      </c>
      <c r="G12" s="200">
        <v>0.20799958997488599</v>
      </c>
      <c r="H12" s="176">
        <v>28780.531999999999</v>
      </c>
      <c r="I12" s="199">
        <v>0.10389465900101907</v>
      </c>
      <c r="J12" s="179">
        <v>28766.914999999997</v>
      </c>
      <c r="K12" s="199">
        <v>0.10275489153592079</v>
      </c>
      <c r="L12" s="179">
        <v>29452.965000000022</v>
      </c>
      <c r="M12" s="199">
        <v>0.1033360330501958</v>
      </c>
      <c r="N12" s="83"/>
      <c r="O12" s="92"/>
      <c r="X12" s="77"/>
    </row>
    <row r="13" spans="1:24" x14ac:dyDescent="0.2">
      <c r="A13" s="191" t="s">
        <v>43</v>
      </c>
      <c r="B13" s="176">
        <v>643.97270000000003</v>
      </c>
      <c r="C13" s="199">
        <v>0.5898153637534097</v>
      </c>
      <c r="D13" s="179">
        <v>643.95269999999994</v>
      </c>
      <c r="E13" s="199">
        <v>0.59019111159507032</v>
      </c>
      <c r="F13" s="179">
        <v>643.8777</v>
      </c>
      <c r="G13" s="200">
        <v>0.59082876289266428</v>
      </c>
      <c r="H13" s="176">
        <v>135625.11199999999</v>
      </c>
      <c r="I13" s="199">
        <v>0.54190213818444755</v>
      </c>
      <c r="J13" s="179">
        <v>95729.04300000002</v>
      </c>
      <c r="K13" s="199">
        <v>0.49678147977638076</v>
      </c>
      <c r="L13" s="179">
        <v>66315.226999999999</v>
      </c>
      <c r="M13" s="199">
        <v>0.43717574348035204</v>
      </c>
      <c r="N13" s="83"/>
      <c r="O13" s="92"/>
      <c r="X13" s="77"/>
    </row>
    <row r="14" spans="1:24" x14ac:dyDescent="0.2">
      <c r="A14" s="191" t="s">
        <v>44</v>
      </c>
      <c r="B14" s="176">
        <v>45</v>
      </c>
      <c r="C14" s="199">
        <v>3.8412291933418691E-2</v>
      </c>
      <c r="D14" s="179">
        <v>45</v>
      </c>
      <c r="E14" s="199">
        <v>3.8412291933418691E-2</v>
      </c>
      <c r="F14" s="179">
        <v>45</v>
      </c>
      <c r="G14" s="200">
        <v>3.8412291933418691E-2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191" t="s">
        <v>45</v>
      </c>
      <c r="B15" s="176">
        <v>6.0439999999999996</v>
      </c>
      <c r="C15" s="199">
        <v>1.7807140769513601E-2</v>
      </c>
      <c r="D15" s="179">
        <v>6.0439999999999996</v>
      </c>
      <c r="E15" s="201">
        <v>1.7807140769513601E-2</v>
      </c>
      <c r="F15" s="179">
        <v>6.0439999999999996</v>
      </c>
      <c r="G15" s="202">
        <v>1.7807140769513601E-2</v>
      </c>
      <c r="H15" s="176">
        <v>244.553</v>
      </c>
      <c r="I15" s="199">
        <v>8.2554019558395628E-3</v>
      </c>
      <c r="J15" s="179">
        <v>318.05500000000001</v>
      </c>
      <c r="K15" s="201">
        <v>9.2434501064542207E-3</v>
      </c>
      <c r="L15" s="179">
        <v>175.08600000000001</v>
      </c>
      <c r="M15" s="201">
        <v>5.5258290992345653E-3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191" t="s">
        <v>46</v>
      </c>
      <c r="B16" s="176">
        <v>248.15419999999881</v>
      </c>
      <c r="C16" s="199">
        <v>0.11980144396942373</v>
      </c>
      <c r="D16" s="177">
        <v>247.87901999999883</v>
      </c>
      <c r="E16" s="201">
        <v>0.11980986812167053</v>
      </c>
      <c r="F16" s="177">
        <v>246.83125999999891</v>
      </c>
      <c r="G16" s="202">
        <v>0.11975764065057426</v>
      </c>
      <c r="H16" s="176">
        <v>34012.965999999986</v>
      </c>
      <c r="I16" s="199">
        <v>0.11716141213644492</v>
      </c>
      <c r="J16" s="177">
        <v>27670.220999999969</v>
      </c>
      <c r="K16" s="201">
        <v>0.11813839675837304</v>
      </c>
      <c r="L16" s="177">
        <v>24937.41199999996</v>
      </c>
      <c r="M16" s="201">
        <v>0.11473630286180633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08"/>
      <c r="B18" s="465" t="s">
        <v>242</v>
      </c>
      <c r="C18" s="466"/>
      <c r="D18" s="466"/>
      <c r="E18" s="466"/>
      <c r="F18" s="466"/>
      <c r="G18" s="466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9.202908473587583E-2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0.12373241818080598</v>
      </c>
      <c r="J20" s="94" t="str">
        <f t="shared" ref="J20:J26" si="1">A10</f>
        <v>PE</v>
      </c>
      <c r="K20" s="83">
        <f t="shared" si="0"/>
        <v>807632.41800000006</v>
      </c>
      <c r="L20" s="94" t="str">
        <f t="shared" ref="L20:L26" si="2">A10</f>
        <v>PE</v>
      </c>
      <c r="M20" s="92">
        <f>K20/'6.1, 6.2'!C5</f>
        <v>9.6293324597232485E-2</v>
      </c>
      <c r="N20" s="85"/>
      <c r="O20" s="75"/>
    </row>
    <row r="21" spans="1:15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0.13045988363202488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473" t="s">
        <v>53</v>
      </c>
      <c r="B22" s="475">
        <f>SUM(B23,D23,F23)</f>
        <v>1667900.0350000001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0.18379447151967049</v>
      </c>
      <c r="J22" s="94" t="str">
        <f t="shared" si="1"/>
        <v>PSE</v>
      </c>
      <c r="K22" s="83">
        <f t="shared" si="0"/>
        <v>87000.412000000026</v>
      </c>
      <c r="L22" s="94" t="str">
        <f t="shared" si="2"/>
        <v>PSE</v>
      </c>
      <c r="M22" s="92">
        <f>K22/'6.1, 6.2'!E5</f>
        <v>0.10332659612279027</v>
      </c>
      <c r="N22" s="85"/>
      <c r="O22" s="75"/>
    </row>
    <row r="23" spans="1:15" x14ac:dyDescent="0.2">
      <c r="A23" s="474"/>
      <c r="B23" s="316">
        <f>SUM(B24:B27)</f>
        <v>552372.22100000002</v>
      </c>
      <c r="C23" s="320">
        <v>0.13533712076864435</v>
      </c>
      <c r="D23" s="318">
        <f>SUM(D24:D27)</f>
        <v>560062.35200000007</v>
      </c>
      <c r="E23" s="320">
        <v>0.13643910619597785</v>
      </c>
      <c r="F23" s="318">
        <f>SUM(F24:F27)</f>
        <v>555465.46200000006</v>
      </c>
      <c r="G23" s="320">
        <v>0.13322319780303607</v>
      </c>
      <c r="H23" s="75"/>
      <c r="I23" s="75"/>
      <c r="J23" s="94" t="str">
        <f t="shared" si="1"/>
        <v>VE</v>
      </c>
      <c r="K23" s="83">
        <f t="shared" si="0"/>
        <v>297669.38200000004</v>
      </c>
      <c r="L23" s="94" t="str">
        <f t="shared" si="2"/>
        <v>VE</v>
      </c>
      <c r="M23" s="92">
        <f>K23/'6.1, 6.2'!F5</f>
        <v>0.50056683968940774</v>
      </c>
      <c r="N23" s="85"/>
      <c r="O23" s="75"/>
    </row>
    <row r="24" spans="1:15" x14ac:dyDescent="0.2">
      <c r="A24" s="166" t="s">
        <v>8</v>
      </c>
      <c r="B24" s="176">
        <v>60548.576000000001</v>
      </c>
      <c r="C24" s="199">
        <v>9.3917359717207133E-2</v>
      </c>
      <c r="D24" s="177">
        <v>63203.707000000002</v>
      </c>
      <c r="E24" s="199">
        <v>9.911852836725793E-2</v>
      </c>
      <c r="F24" s="177">
        <v>52484.423000000003</v>
      </c>
      <c r="G24" s="199">
        <v>8.2959317474708458E-2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66" t="s">
        <v>9</v>
      </c>
      <c r="B25" s="176">
        <v>234918.58499999999</v>
      </c>
      <c r="C25" s="199">
        <v>0.12482922757193921</v>
      </c>
      <c r="D25" s="179">
        <v>233054.666</v>
      </c>
      <c r="E25" s="199">
        <v>0.12419064656331998</v>
      </c>
      <c r="F25" s="179">
        <v>235118.10200000001</v>
      </c>
      <c r="G25" s="199">
        <v>0.12221253919943482</v>
      </c>
      <c r="H25" s="75"/>
      <c r="I25" s="75"/>
      <c r="J25" s="94" t="str">
        <f t="shared" si="1"/>
        <v>VTE</v>
      </c>
      <c r="K25" s="83">
        <f t="shared" si="0"/>
        <v>737.69399999999996</v>
      </c>
      <c r="L25" s="94" t="str">
        <f t="shared" si="2"/>
        <v>VTE</v>
      </c>
      <c r="M25" s="92">
        <f>K25/'6.1, 6.2'!H5</f>
        <v>7.7070242172717742E-3</v>
      </c>
      <c r="N25" s="85"/>
      <c r="O25" s="93"/>
    </row>
    <row r="26" spans="1:15" x14ac:dyDescent="0.2">
      <c r="A26" s="166" t="s">
        <v>138</v>
      </c>
      <c r="B26" s="176">
        <v>68136.176999999996</v>
      </c>
      <c r="C26" s="199">
        <v>0.12965080388582376</v>
      </c>
      <c r="D26" s="179">
        <v>70530.721999999994</v>
      </c>
      <c r="E26" s="201">
        <v>0.1299790173043758</v>
      </c>
      <c r="F26" s="179">
        <v>71673.448000000004</v>
      </c>
      <c r="G26" s="201">
        <v>0.13172085464342051</v>
      </c>
      <c r="H26" s="75"/>
      <c r="I26" s="75"/>
      <c r="J26" s="94" t="str">
        <f t="shared" si="1"/>
        <v>FVE</v>
      </c>
      <c r="K26" s="83">
        <f t="shared" si="0"/>
        <v>86620.598999999915</v>
      </c>
      <c r="L26" s="94" t="str">
        <f t="shared" si="2"/>
        <v>FVE</v>
      </c>
      <c r="M26" s="92">
        <f>K26/'6.1, 6.2'!I5</f>
        <v>0.11675937771623372</v>
      </c>
      <c r="N26" s="85"/>
      <c r="O26" s="93"/>
    </row>
    <row r="27" spans="1:15" x14ac:dyDescent="0.2">
      <c r="A27" s="166" t="s">
        <v>136</v>
      </c>
      <c r="B27" s="176">
        <v>188768.883</v>
      </c>
      <c r="C27" s="199">
        <v>0.18339583945990384</v>
      </c>
      <c r="D27" s="177">
        <v>193273.25700000001</v>
      </c>
      <c r="E27" s="201">
        <v>0.18442549021836535</v>
      </c>
      <c r="F27" s="177">
        <v>196189.489</v>
      </c>
      <c r="G27" s="201">
        <v>0.18355964791111692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0.16475215651037009</v>
      </c>
      <c r="J32" s="94" t="str">
        <f t="shared" si="5"/>
        <v>PE</v>
      </c>
      <c r="K32" s="77">
        <f t="shared" si="6"/>
        <v>259799.734</v>
      </c>
      <c r="L32" s="77">
        <f t="shared" si="7"/>
        <v>230075.799</v>
      </c>
      <c r="M32" s="77">
        <f t="shared" si="8"/>
        <v>317756.88500000001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0.20799958997488599</v>
      </c>
      <c r="J34" s="94" t="str">
        <f t="shared" si="5"/>
        <v>PSE</v>
      </c>
      <c r="K34" s="77">
        <f t="shared" si="6"/>
        <v>28780.531999999999</v>
      </c>
      <c r="L34" s="77">
        <f t="shared" si="7"/>
        <v>28766.914999999997</v>
      </c>
      <c r="M34" s="77">
        <f t="shared" si="8"/>
        <v>29452.965000000022</v>
      </c>
    </row>
    <row r="35" spans="8:13" ht="13.5" customHeight="1" x14ac:dyDescent="0.2">
      <c r="H35" s="94" t="str">
        <f t="shared" si="3"/>
        <v>VE</v>
      </c>
      <c r="I35" s="95">
        <f t="shared" si="4"/>
        <v>0.59082876289266428</v>
      </c>
      <c r="J35" s="94" t="str">
        <f t="shared" si="5"/>
        <v>VE</v>
      </c>
      <c r="K35" s="77">
        <f t="shared" si="6"/>
        <v>135625.11199999999</v>
      </c>
      <c r="L35" s="77">
        <f t="shared" si="7"/>
        <v>95729.04300000002</v>
      </c>
      <c r="M35" s="77">
        <f t="shared" si="8"/>
        <v>66315.226999999999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1.7807140769513601E-2</v>
      </c>
      <c r="J37" s="94" t="str">
        <f t="shared" si="5"/>
        <v>VTE</v>
      </c>
      <c r="K37" s="77">
        <f t="shared" si="6"/>
        <v>244.553</v>
      </c>
      <c r="L37" s="77">
        <f t="shared" si="7"/>
        <v>318.05500000000001</v>
      </c>
      <c r="M37" s="77">
        <f t="shared" si="8"/>
        <v>175.08600000000001</v>
      </c>
    </row>
    <row r="38" spans="8:13" ht="12.75" customHeight="1" x14ac:dyDescent="0.2">
      <c r="H38" s="94" t="str">
        <f t="shared" si="3"/>
        <v>FVE</v>
      </c>
      <c r="I38" s="95">
        <f t="shared" si="4"/>
        <v>0.11975764065057426</v>
      </c>
      <c r="J38" s="94" t="str">
        <f t="shared" si="5"/>
        <v>FVE</v>
      </c>
      <c r="K38" s="77">
        <f t="shared" si="6"/>
        <v>34012.965999999986</v>
      </c>
      <c r="L38" s="77">
        <f t="shared" si="7"/>
        <v>27670.220999999969</v>
      </c>
      <c r="M38" s="77">
        <f t="shared" si="8"/>
        <v>24937.41199999996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2021</v>
      </c>
      <c r="N1" s="75"/>
      <c r="O1" s="75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24"/>
    </row>
    <row r="4" spans="1:21" ht="13.5" customHeight="1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79"/>
    </row>
    <row r="5" spans="1:21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91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91"/>
    </row>
    <row r="7" spans="1:21" x14ac:dyDescent="0.2">
      <c r="A7" s="476" t="s">
        <v>53</v>
      </c>
      <c r="B7" s="436">
        <f>F8</f>
        <v>5221.3281000000006</v>
      </c>
      <c r="C7" s="437"/>
      <c r="D7" s="437"/>
      <c r="E7" s="437"/>
      <c r="F7" s="437"/>
      <c r="G7" s="438"/>
      <c r="H7" s="436">
        <f>SUM(H8,J8,L8)</f>
        <v>5201075.6540000001</v>
      </c>
      <c r="I7" s="437"/>
      <c r="J7" s="437"/>
      <c r="K7" s="437"/>
      <c r="L7" s="437"/>
      <c r="M7" s="437"/>
      <c r="N7" s="80"/>
    </row>
    <row r="8" spans="1:21" x14ac:dyDescent="0.2">
      <c r="A8" s="477"/>
      <c r="B8" s="316">
        <f>SUM(B9:B16)</f>
        <v>5221.9639799999995</v>
      </c>
      <c r="C8" s="317">
        <v>0.24453923371469166</v>
      </c>
      <c r="D8" s="318">
        <f>SUM(D9:D16)</f>
        <v>5221.7388099999998</v>
      </c>
      <c r="E8" s="317">
        <v>0.24484252275206508</v>
      </c>
      <c r="F8" s="318">
        <f>SUM(F9:F16)</f>
        <v>5221.3281000000006</v>
      </c>
      <c r="G8" s="319">
        <v>0.24492537460039826</v>
      </c>
      <c r="H8" s="316">
        <f>SUM(H9:H16)</f>
        <v>1983997.4309999999</v>
      </c>
      <c r="I8" s="317">
        <v>0.32158850439166592</v>
      </c>
      <c r="J8" s="318">
        <f>SUM(J9:J16)</f>
        <v>1668989.6469999996</v>
      </c>
      <c r="K8" s="317">
        <v>0.27185081931618327</v>
      </c>
      <c r="L8" s="318">
        <f>SUM(L9:L16)</f>
        <v>1548088.5760000001</v>
      </c>
      <c r="M8" s="317">
        <v>0.22823580021467138</v>
      </c>
      <c r="N8" s="10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83"/>
      <c r="O9" s="92"/>
    </row>
    <row r="10" spans="1:21" x14ac:dyDescent="0.2">
      <c r="A10" s="191" t="s">
        <v>20</v>
      </c>
      <c r="B10" s="176">
        <v>4003.413</v>
      </c>
      <c r="C10" s="199">
        <v>0.39826256852359121</v>
      </c>
      <c r="D10" s="179">
        <v>4003.413</v>
      </c>
      <c r="E10" s="199">
        <v>0.39925552460084807</v>
      </c>
      <c r="F10" s="179">
        <v>4003.413</v>
      </c>
      <c r="G10" s="200">
        <v>0.39925552460084807</v>
      </c>
      <c r="H10" s="176">
        <v>1677079.3539999998</v>
      </c>
      <c r="I10" s="199">
        <v>0.61086701691499989</v>
      </c>
      <c r="J10" s="179">
        <v>1588977.1609999996</v>
      </c>
      <c r="K10" s="199">
        <v>0.57797908231044826</v>
      </c>
      <c r="L10" s="179">
        <v>1355873.1600000001</v>
      </c>
      <c r="M10" s="199">
        <v>0.4687373167534723</v>
      </c>
      <c r="N10" s="83"/>
      <c r="O10" s="92"/>
    </row>
    <row r="11" spans="1:21" x14ac:dyDescent="0.2">
      <c r="A11" s="191" t="s">
        <v>21</v>
      </c>
      <c r="B11" s="176">
        <v>845</v>
      </c>
      <c r="C11" s="199">
        <v>0.61972863953061974</v>
      </c>
      <c r="D11" s="179">
        <v>845</v>
      </c>
      <c r="E11" s="199">
        <v>0.61972863953061974</v>
      </c>
      <c r="F11" s="179">
        <v>845</v>
      </c>
      <c r="G11" s="200">
        <v>0.61972863953061974</v>
      </c>
      <c r="H11" s="176">
        <v>235603.02</v>
      </c>
      <c r="I11" s="199">
        <v>0.54858972220084579</v>
      </c>
      <c r="J11" s="179">
        <v>11350.58</v>
      </c>
      <c r="K11" s="199">
        <v>5.581639302213702E-2</v>
      </c>
      <c r="L11" s="179">
        <v>132418.51999999999</v>
      </c>
      <c r="M11" s="199">
        <v>0.49031513115261738</v>
      </c>
      <c r="N11" s="83"/>
      <c r="O11" s="92"/>
    </row>
    <row r="12" spans="1:21" x14ac:dyDescent="0.2">
      <c r="A12" s="191" t="s">
        <v>22</v>
      </c>
      <c r="B12" s="176">
        <v>45.507000000000026</v>
      </c>
      <c r="C12" s="199">
        <v>4.6698272942770104E-2</v>
      </c>
      <c r="D12" s="179">
        <v>45.507000000000026</v>
      </c>
      <c r="E12" s="199">
        <v>4.6659967804447942E-2</v>
      </c>
      <c r="F12" s="179">
        <v>45.507000000000026</v>
      </c>
      <c r="G12" s="200">
        <v>4.6647532161344915E-2</v>
      </c>
      <c r="H12" s="176">
        <v>9751.9139999999989</v>
      </c>
      <c r="I12" s="199">
        <v>3.5203372183574083E-2</v>
      </c>
      <c r="J12" s="179">
        <v>9973.2870000000003</v>
      </c>
      <c r="K12" s="199">
        <v>3.5624397817479177E-2</v>
      </c>
      <c r="L12" s="179">
        <v>10953.509000000002</v>
      </c>
      <c r="M12" s="199">
        <v>3.8430499884803328E-2</v>
      </c>
      <c r="N12" s="83"/>
      <c r="O12" s="92"/>
    </row>
    <row r="13" spans="1:21" x14ac:dyDescent="0.2">
      <c r="A13" s="191" t="s">
        <v>43</v>
      </c>
      <c r="B13" s="176">
        <v>77.274640000000005</v>
      </c>
      <c r="C13" s="199">
        <v>7.0775934912324368E-2</v>
      </c>
      <c r="D13" s="179">
        <v>77.274640000000005</v>
      </c>
      <c r="E13" s="199">
        <v>7.082322300956094E-2</v>
      </c>
      <c r="F13" s="179">
        <v>77.250640000000004</v>
      </c>
      <c r="G13" s="200">
        <v>7.0885977358536523E-2</v>
      </c>
      <c r="H13" s="176">
        <v>31199.039000000004</v>
      </c>
      <c r="I13" s="199">
        <v>0.12465852152365392</v>
      </c>
      <c r="J13" s="179">
        <v>29665.873999999996</v>
      </c>
      <c r="K13" s="199">
        <v>0.15394969303704054</v>
      </c>
      <c r="L13" s="179">
        <v>23740.004000000001</v>
      </c>
      <c r="M13" s="199">
        <v>0.15650333065928482</v>
      </c>
      <c r="N13" s="83"/>
      <c r="O13" s="92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86.8</v>
      </c>
      <c r="C15" s="199">
        <v>0.25573458285800477</v>
      </c>
      <c r="D15" s="179">
        <v>86.8</v>
      </c>
      <c r="E15" s="201">
        <v>0.25573458285800477</v>
      </c>
      <c r="F15" s="179">
        <v>86.8</v>
      </c>
      <c r="G15" s="202">
        <v>0.25573458285800477</v>
      </c>
      <c r="H15" s="176">
        <v>9093.7379999999976</v>
      </c>
      <c r="I15" s="199">
        <v>0.30697829293074524</v>
      </c>
      <c r="J15" s="179">
        <v>11827.915999999999</v>
      </c>
      <c r="K15" s="201">
        <v>0.34374794110871254</v>
      </c>
      <c r="L15" s="179">
        <v>9746.3149999999987</v>
      </c>
      <c r="M15" s="201">
        <v>0.30760009959280765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163.96934000000007</v>
      </c>
      <c r="C16" s="199">
        <v>7.9159505254045637E-2</v>
      </c>
      <c r="D16" s="177">
        <v>163.74417</v>
      </c>
      <c r="E16" s="201">
        <v>7.9144122053542459E-2</v>
      </c>
      <c r="F16" s="177">
        <v>163.35745999999997</v>
      </c>
      <c r="G16" s="202">
        <v>7.9257805483270813E-2</v>
      </c>
      <c r="H16" s="176">
        <v>21270.365999999998</v>
      </c>
      <c r="I16" s="199">
        <v>7.3268121257611757E-2</v>
      </c>
      <c r="J16" s="177">
        <v>17194.828999999991</v>
      </c>
      <c r="K16" s="201">
        <v>7.3413563650047461E-2</v>
      </c>
      <c r="L16" s="177">
        <v>15357.067999999999</v>
      </c>
      <c r="M16" s="201">
        <v>7.065742046998931E-2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08"/>
      <c r="B18" s="465" t="s">
        <v>242</v>
      </c>
      <c r="C18" s="466"/>
      <c r="D18" s="466"/>
      <c r="E18" s="466"/>
      <c r="F18" s="466"/>
      <c r="G18" s="466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0.2576797318916233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6.9185425274719117E-2</v>
      </c>
      <c r="J20" s="94" t="str">
        <f t="shared" ref="J20:J26" si="1">A10</f>
        <v>PE</v>
      </c>
      <c r="K20" s="83">
        <f t="shared" si="0"/>
        <v>4621929.6749999998</v>
      </c>
      <c r="L20" s="94" t="str">
        <f t="shared" ref="L20:L26" si="2">A10</f>
        <v>PE</v>
      </c>
      <c r="M20" s="92">
        <f>K20/'6.1, 6.2'!C5</f>
        <v>0.5510687344157057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7.0778105152282542E-2</v>
      </c>
      <c r="J21" s="94" t="str">
        <f t="shared" si="1"/>
        <v>PPE</v>
      </c>
      <c r="K21" s="83">
        <f t="shared" si="0"/>
        <v>379372.12</v>
      </c>
      <c r="L21" s="94" t="str">
        <f t="shared" si="2"/>
        <v>PPE</v>
      </c>
      <c r="M21" s="92">
        <f>K21/'6.1, 6.2'!D5</f>
        <v>0.42017338886246708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473" t="s">
        <v>53</v>
      </c>
      <c r="B22" s="475">
        <f>SUM(B23,D23,F23)</f>
        <v>1215472.338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6.8263198330777056E-2</v>
      </c>
      <c r="J22" s="94" t="str">
        <f t="shared" si="1"/>
        <v>PSE</v>
      </c>
      <c r="K22" s="83">
        <f t="shared" si="0"/>
        <v>30678.710000000003</v>
      </c>
      <c r="L22" s="94" t="str">
        <f t="shared" si="2"/>
        <v>PSE</v>
      </c>
      <c r="M22" s="92">
        <f>K22/'6.1, 6.2'!E5</f>
        <v>3.6435766278189653E-2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474"/>
      <c r="B23" s="316">
        <f>SUM(B24:B27)</f>
        <v>403817.12199999997</v>
      </c>
      <c r="C23" s="320">
        <v>9.8939527606259528E-2</v>
      </c>
      <c r="D23" s="318">
        <f>SUM(D24:D27)</f>
        <v>395733.64600000001</v>
      </c>
      <c r="E23" s="320">
        <v>9.6406310402945103E-2</v>
      </c>
      <c r="F23" s="318">
        <f>SUM(F24:F27)</f>
        <v>415921.56999999995</v>
      </c>
      <c r="G23" s="320">
        <v>9.9754899955704718E-2</v>
      </c>
      <c r="H23" s="75"/>
      <c r="I23" s="75"/>
      <c r="J23" s="94" t="str">
        <f t="shared" si="1"/>
        <v>VE</v>
      </c>
      <c r="K23" s="83">
        <f t="shared" si="0"/>
        <v>84604.917000000001</v>
      </c>
      <c r="L23" s="94" t="str">
        <f t="shared" si="2"/>
        <v>VE</v>
      </c>
      <c r="M23" s="92">
        <f>K23/'6.1, 6.2'!F5</f>
        <v>0.14227333574023626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66" t="s">
        <v>8</v>
      </c>
      <c r="B24" s="176">
        <v>167283.01800000001</v>
      </c>
      <c r="C24" s="199">
        <v>0.25947396972781056</v>
      </c>
      <c r="D24" s="177">
        <v>157725.658</v>
      </c>
      <c r="E24" s="199">
        <v>0.24735155339412959</v>
      </c>
      <c r="F24" s="177">
        <v>168450.83499999999</v>
      </c>
      <c r="G24" s="199">
        <v>0.26626121620208587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66" t="s">
        <v>9</v>
      </c>
      <c r="B25" s="176">
        <v>129457.66499999999</v>
      </c>
      <c r="C25" s="199">
        <v>6.8790216513592864E-2</v>
      </c>
      <c r="D25" s="179">
        <v>127961.47199999999</v>
      </c>
      <c r="E25" s="199">
        <v>6.8188370632640175E-2</v>
      </c>
      <c r="F25" s="179">
        <v>135716.91399999999</v>
      </c>
      <c r="G25" s="199">
        <v>7.0544583897037938E-2</v>
      </c>
      <c r="H25" s="75"/>
      <c r="I25" s="75"/>
      <c r="J25" s="94" t="str">
        <f t="shared" si="1"/>
        <v>VTE</v>
      </c>
      <c r="K25" s="83">
        <f t="shared" si="0"/>
        <v>30667.968999999994</v>
      </c>
      <c r="L25" s="94" t="str">
        <f t="shared" si="2"/>
        <v>VTE</v>
      </c>
      <c r="M25" s="92">
        <f>K25/'6.1, 6.2'!H5</f>
        <v>0.32040219898432143</v>
      </c>
      <c r="N25" s="85"/>
      <c r="O25" s="93"/>
    </row>
    <row r="26" spans="1:20" x14ac:dyDescent="0.2">
      <c r="A26" s="166" t="s">
        <v>138</v>
      </c>
      <c r="B26" s="176">
        <v>36965.692000000003</v>
      </c>
      <c r="C26" s="199">
        <v>7.033901658432884E-2</v>
      </c>
      <c r="D26" s="179">
        <v>38262.796999999999</v>
      </c>
      <c r="E26" s="201">
        <v>7.0513396323616528E-2</v>
      </c>
      <c r="F26" s="179">
        <v>38886.983</v>
      </c>
      <c r="G26" s="201">
        <v>7.1466167432940639E-2</v>
      </c>
      <c r="H26" s="75"/>
      <c r="I26" s="75"/>
      <c r="J26" s="94" t="str">
        <f t="shared" si="1"/>
        <v>FVE</v>
      </c>
      <c r="K26" s="83">
        <f t="shared" si="0"/>
        <v>53822.262999999992</v>
      </c>
      <c r="L26" s="94" t="str">
        <f t="shared" si="2"/>
        <v>FVE</v>
      </c>
      <c r="M26" s="92">
        <f>K26/'6.1, 6.2'!I5</f>
        <v>7.2549185848500952E-2</v>
      </c>
      <c r="N26" s="85"/>
      <c r="O26" s="93"/>
    </row>
    <row r="27" spans="1:20" x14ac:dyDescent="0.2">
      <c r="A27" s="166" t="s">
        <v>136</v>
      </c>
      <c r="B27" s="176">
        <v>70110.747000000003</v>
      </c>
      <c r="C27" s="199">
        <v>6.8115142161570857E-2</v>
      </c>
      <c r="D27" s="177">
        <v>71783.718999999997</v>
      </c>
      <c r="E27" s="201">
        <v>6.8497565425062329E-2</v>
      </c>
      <c r="F27" s="177">
        <v>72866.838000000003</v>
      </c>
      <c r="G27" s="201">
        <v>6.8175982290653678E-2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0.39925552460084807</v>
      </c>
      <c r="J32" s="94" t="str">
        <f t="shared" si="5"/>
        <v>PE</v>
      </c>
      <c r="K32" s="77">
        <f t="shared" si="6"/>
        <v>1677079.3539999998</v>
      </c>
      <c r="L32" s="77">
        <f t="shared" si="7"/>
        <v>1588977.1609999996</v>
      </c>
      <c r="M32" s="77">
        <f t="shared" si="8"/>
        <v>1355873.1600000001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235603.02</v>
      </c>
      <c r="L33" s="77">
        <f t="shared" si="7"/>
        <v>11350.58</v>
      </c>
      <c r="M33" s="77">
        <f t="shared" si="8"/>
        <v>132418.51999999999</v>
      </c>
    </row>
    <row r="34" spans="8:13" ht="13.5" customHeight="1" x14ac:dyDescent="0.2">
      <c r="H34" s="94" t="str">
        <f t="shared" si="3"/>
        <v>PSE</v>
      </c>
      <c r="I34" s="95">
        <f t="shared" si="4"/>
        <v>4.6647532161344915E-2</v>
      </c>
      <c r="J34" s="94" t="str">
        <f t="shared" si="5"/>
        <v>PSE</v>
      </c>
      <c r="K34" s="77">
        <f t="shared" si="6"/>
        <v>9751.9139999999989</v>
      </c>
      <c r="L34" s="77">
        <f t="shared" si="7"/>
        <v>9973.2870000000003</v>
      </c>
      <c r="M34" s="77">
        <f t="shared" si="8"/>
        <v>10953.509000000002</v>
      </c>
    </row>
    <row r="35" spans="8:13" ht="12.75" customHeight="1" x14ac:dyDescent="0.2">
      <c r="H35" s="94" t="str">
        <f t="shared" si="3"/>
        <v>VE</v>
      </c>
      <c r="I35" s="95">
        <f t="shared" si="4"/>
        <v>7.0885977358536523E-2</v>
      </c>
      <c r="J35" s="94" t="str">
        <f t="shared" si="5"/>
        <v>VE</v>
      </c>
      <c r="K35" s="77">
        <f t="shared" si="6"/>
        <v>31199.039000000004</v>
      </c>
      <c r="L35" s="77">
        <f t="shared" si="7"/>
        <v>29665.873999999996</v>
      </c>
      <c r="M35" s="77">
        <f t="shared" si="8"/>
        <v>23740.004000000001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0.25573458285800477</v>
      </c>
      <c r="J37" s="94" t="str">
        <f t="shared" si="5"/>
        <v>VTE</v>
      </c>
      <c r="K37" s="77">
        <f t="shared" si="6"/>
        <v>9093.7379999999976</v>
      </c>
      <c r="L37" s="77">
        <f t="shared" si="7"/>
        <v>11827.915999999999</v>
      </c>
      <c r="M37" s="77">
        <f t="shared" si="8"/>
        <v>9746.3149999999987</v>
      </c>
    </row>
    <row r="38" spans="8:13" ht="12.75" customHeight="1" x14ac:dyDescent="0.2">
      <c r="H38" s="94" t="str">
        <f t="shared" si="3"/>
        <v>FVE</v>
      </c>
      <c r="I38" s="95">
        <f t="shared" si="4"/>
        <v>7.9257805483270813E-2</v>
      </c>
      <c r="J38" s="94" t="str">
        <f t="shared" si="5"/>
        <v>FVE</v>
      </c>
      <c r="K38" s="77">
        <f t="shared" si="6"/>
        <v>21270.365999999998</v>
      </c>
      <c r="L38" s="77">
        <f t="shared" si="7"/>
        <v>17194.828999999991</v>
      </c>
      <c r="M38" s="77">
        <f t="shared" si="8"/>
        <v>15357.067999999999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2021</v>
      </c>
      <c r="N1" s="98"/>
      <c r="O1" s="98"/>
      <c r="P1" s="99"/>
    </row>
    <row r="2" spans="1:21" ht="6" customHeight="1" x14ac:dyDescent="0.3">
      <c r="A2" s="24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03"/>
      <c r="B3" s="465" t="s">
        <v>196</v>
      </c>
      <c r="C3" s="466"/>
      <c r="D3" s="466"/>
      <c r="E3" s="466"/>
      <c r="F3" s="466"/>
      <c r="G3" s="467"/>
      <c r="H3" s="465" t="s">
        <v>19</v>
      </c>
      <c r="I3" s="466"/>
      <c r="J3" s="466"/>
      <c r="K3" s="466"/>
      <c r="L3" s="466"/>
      <c r="M3" s="466"/>
      <c r="N3" s="68"/>
      <c r="O3" s="99"/>
      <c r="P3" s="99"/>
    </row>
    <row r="4" spans="1:21" ht="13.5" customHeight="1" x14ac:dyDescent="0.25">
      <c r="A4" s="203"/>
      <c r="B4" s="468" t="s">
        <v>177</v>
      </c>
      <c r="C4" s="469"/>
      <c r="D4" s="469"/>
      <c r="E4" s="469"/>
      <c r="F4" s="469"/>
      <c r="G4" s="470"/>
      <c r="H4" s="468" t="s">
        <v>5</v>
      </c>
      <c r="I4" s="469"/>
      <c r="J4" s="469"/>
      <c r="K4" s="469"/>
      <c r="L4" s="469"/>
      <c r="M4" s="469"/>
      <c r="N4" s="68"/>
      <c r="O4" s="99"/>
      <c r="P4" s="99"/>
    </row>
    <row r="5" spans="1:21" x14ac:dyDescent="0.2">
      <c r="A5" s="204"/>
      <c r="B5" s="471" t="s">
        <v>66</v>
      </c>
      <c r="C5" s="464"/>
      <c r="D5" s="464" t="s">
        <v>67</v>
      </c>
      <c r="E5" s="464"/>
      <c r="F5" s="464" t="s">
        <v>68</v>
      </c>
      <c r="G5" s="472"/>
      <c r="H5" s="471" t="s">
        <v>66</v>
      </c>
      <c r="I5" s="464"/>
      <c r="J5" s="464" t="s">
        <v>67</v>
      </c>
      <c r="K5" s="464"/>
      <c r="L5" s="464" t="s">
        <v>68</v>
      </c>
      <c r="M5" s="464"/>
      <c r="N5" s="68"/>
      <c r="O5" s="99"/>
      <c r="P5" s="99"/>
    </row>
    <row r="6" spans="1:21" x14ac:dyDescent="0.2">
      <c r="A6" s="204"/>
      <c r="B6" s="205" t="s">
        <v>218</v>
      </c>
      <c r="C6" s="206" t="s">
        <v>217</v>
      </c>
      <c r="D6" s="206" t="s">
        <v>218</v>
      </c>
      <c r="E6" s="206" t="s">
        <v>217</v>
      </c>
      <c r="F6" s="206" t="s">
        <v>218</v>
      </c>
      <c r="G6" s="207" t="s">
        <v>217</v>
      </c>
      <c r="H6" s="205" t="s">
        <v>218</v>
      </c>
      <c r="I6" s="206" t="s">
        <v>217</v>
      </c>
      <c r="J6" s="206" t="s">
        <v>218</v>
      </c>
      <c r="K6" s="206" t="s">
        <v>217</v>
      </c>
      <c r="L6" s="206" t="s">
        <v>218</v>
      </c>
      <c r="M6" s="206" t="s">
        <v>217</v>
      </c>
      <c r="N6" s="68"/>
      <c r="O6" s="99"/>
      <c r="P6" s="99"/>
    </row>
    <row r="7" spans="1:21" x14ac:dyDescent="0.2">
      <c r="A7" s="476" t="s">
        <v>53</v>
      </c>
      <c r="B7" s="436">
        <f>F8</f>
        <v>329.43137000000047</v>
      </c>
      <c r="C7" s="437"/>
      <c r="D7" s="437"/>
      <c r="E7" s="437"/>
      <c r="F7" s="437"/>
      <c r="G7" s="438"/>
      <c r="H7" s="436">
        <f>SUM(H8,J8,L8)</f>
        <v>137489.82199999993</v>
      </c>
      <c r="I7" s="437"/>
      <c r="J7" s="437"/>
      <c r="K7" s="437"/>
      <c r="L7" s="437"/>
      <c r="M7" s="437"/>
      <c r="N7" s="68"/>
      <c r="O7" s="99"/>
      <c r="P7" s="99"/>
    </row>
    <row r="8" spans="1:21" x14ac:dyDescent="0.2">
      <c r="A8" s="477"/>
      <c r="B8" s="316">
        <f>SUM(B9:B16)</f>
        <v>329.93866000000043</v>
      </c>
      <c r="C8" s="317">
        <v>1.54506900848543E-2</v>
      </c>
      <c r="D8" s="318">
        <f>SUM(D9:D16)</f>
        <v>329.81210000000038</v>
      </c>
      <c r="E8" s="317">
        <v>1.5464585559796786E-2</v>
      </c>
      <c r="F8" s="318">
        <f>SUM(F9:F16)</f>
        <v>329.43137000000047</v>
      </c>
      <c r="G8" s="319">
        <v>1.545317592709267E-2</v>
      </c>
      <c r="H8" s="316">
        <f>SUM(H9:H16)</f>
        <v>47736.987999999954</v>
      </c>
      <c r="I8" s="317">
        <v>7.7377451881805838E-3</v>
      </c>
      <c r="J8" s="318">
        <f>SUM(J9:J16)</f>
        <v>42492.304999999993</v>
      </c>
      <c r="K8" s="317">
        <v>6.9212939395082718E-3</v>
      </c>
      <c r="L8" s="318">
        <f>SUM(L9:L16)</f>
        <v>47260.528999999988</v>
      </c>
      <c r="M8" s="317">
        <v>6.9676534160301685E-3</v>
      </c>
      <c r="N8" s="68"/>
      <c r="O8" s="99"/>
      <c r="P8" s="99"/>
    </row>
    <row r="9" spans="1:21" x14ac:dyDescent="0.2">
      <c r="A9" s="191" t="s">
        <v>7</v>
      </c>
      <c r="B9" s="176">
        <v>0</v>
      </c>
      <c r="C9" s="199">
        <v>0</v>
      </c>
      <c r="D9" s="177">
        <v>0</v>
      </c>
      <c r="E9" s="199">
        <v>0</v>
      </c>
      <c r="F9" s="177">
        <v>0</v>
      </c>
      <c r="G9" s="200">
        <v>0</v>
      </c>
      <c r="H9" s="176">
        <v>0</v>
      </c>
      <c r="I9" s="199">
        <v>0</v>
      </c>
      <c r="J9" s="177">
        <v>0</v>
      </c>
      <c r="K9" s="199">
        <v>0</v>
      </c>
      <c r="L9" s="177">
        <v>0</v>
      </c>
      <c r="M9" s="199">
        <v>0</v>
      </c>
      <c r="N9" s="97"/>
      <c r="O9" s="100"/>
      <c r="P9" s="99"/>
    </row>
    <row r="10" spans="1:21" x14ac:dyDescent="0.2">
      <c r="A10" s="191" t="s">
        <v>20</v>
      </c>
      <c r="B10" s="176">
        <v>132.54200000000003</v>
      </c>
      <c r="C10" s="199">
        <v>1.3185378914754445E-2</v>
      </c>
      <c r="D10" s="179">
        <v>132.54200000000003</v>
      </c>
      <c r="E10" s="199">
        <v>1.3218252961072369E-2</v>
      </c>
      <c r="F10" s="179">
        <v>132.54200000000003</v>
      </c>
      <c r="G10" s="200">
        <v>1.3218252961072369E-2</v>
      </c>
      <c r="H10" s="176">
        <v>14413.708999999999</v>
      </c>
      <c r="I10" s="199">
        <v>5.2501149683289745E-3</v>
      </c>
      <c r="J10" s="179">
        <v>13086.976000000001</v>
      </c>
      <c r="K10" s="199">
        <v>4.7602939578681985E-3</v>
      </c>
      <c r="L10" s="179">
        <v>19176.203000000001</v>
      </c>
      <c r="M10" s="199">
        <v>6.6293826037089523E-3</v>
      </c>
      <c r="N10" s="97"/>
      <c r="O10" s="100"/>
      <c r="P10" s="99"/>
    </row>
    <row r="11" spans="1:21" x14ac:dyDescent="0.2">
      <c r="A11" s="191" t="s">
        <v>21</v>
      </c>
      <c r="B11" s="176">
        <v>0</v>
      </c>
      <c r="C11" s="199">
        <v>0</v>
      </c>
      <c r="D11" s="179">
        <v>0</v>
      </c>
      <c r="E11" s="199">
        <v>0</v>
      </c>
      <c r="F11" s="179">
        <v>0</v>
      </c>
      <c r="G11" s="200">
        <v>0</v>
      </c>
      <c r="H11" s="176">
        <v>0</v>
      </c>
      <c r="I11" s="199">
        <v>0</v>
      </c>
      <c r="J11" s="179">
        <v>0</v>
      </c>
      <c r="K11" s="199">
        <v>0</v>
      </c>
      <c r="L11" s="179">
        <v>0</v>
      </c>
      <c r="M11" s="199">
        <v>0</v>
      </c>
      <c r="N11" s="97"/>
      <c r="O11" s="100"/>
      <c r="P11" s="99"/>
    </row>
    <row r="12" spans="1:21" x14ac:dyDescent="0.2">
      <c r="A12" s="191" t="s">
        <v>22</v>
      </c>
      <c r="B12" s="176">
        <v>32.703999999999994</v>
      </c>
      <c r="C12" s="199">
        <v>3.3560118626153171E-2</v>
      </c>
      <c r="D12" s="179">
        <v>32.703999999999994</v>
      </c>
      <c r="E12" s="199">
        <v>3.3532590306472945E-2</v>
      </c>
      <c r="F12" s="179">
        <v>32.703999999999994</v>
      </c>
      <c r="G12" s="200">
        <v>3.3523653323766077E-2</v>
      </c>
      <c r="H12" s="176">
        <v>7907.2959999999985</v>
      </c>
      <c r="I12" s="199">
        <v>2.8544497424165819E-2</v>
      </c>
      <c r="J12" s="179">
        <v>8399.3069999999971</v>
      </c>
      <c r="K12" s="199">
        <v>3.0002170193150709E-2</v>
      </c>
      <c r="L12" s="179">
        <v>8592.9279999999999</v>
      </c>
      <c r="M12" s="199">
        <v>3.014837697345419E-2</v>
      </c>
      <c r="N12" s="97"/>
      <c r="O12" s="100"/>
      <c r="P12" s="99"/>
    </row>
    <row r="13" spans="1:21" x14ac:dyDescent="0.2">
      <c r="A13" s="191" t="s">
        <v>43</v>
      </c>
      <c r="B13" s="176">
        <v>7.5495000000000001</v>
      </c>
      <c r="C13" s="199">
        <v>6.9145960514418797E-3</v>
      </c>
      <c r="D13" s="179">
        <v>7.5495000000000001</v>
      </c>
      <c r="E13" s="199">
        <v>6.9192159563691309E-3</v>
      </c>
      <c r="F13" s="179">
        <v>7.5324999999999989</v>
      </c>
      <c r="G13" s="200">
        <v>6.9118990399713994E-3</v>
      </c>
      <c r="H13" s="176">
        <v>1895.7720000000002</v>
      </c>
      <c r="I13" s="199">
        <v>7.5747248069384576E-3</v>
      </c>
      <c r="J13" s="179">
        <v>2043.741</v>
      </c>
      <c r="K13" s="199">
        <v>1.0605900220476036E-2</v>
      </c>
      <c r="L13" s="179">
        <v>1543.1880000000003</v>
      </c>
      <c r="M13" s="199">
        <v>1.0173294909025309E-2</v>
      </c>
      <c r="N13" s="97"/>
      <c r="O13" s="100"/>
      <c r="P13" s="99"/>
    </row>
    <row r="14" spans="1:21" x14ac:dyDescent="0.2">
      <c r="A14" s="191" t="s">
        <v>44</v>
      </c>
      <c r="B14" s="176">
        <v>0</v>
      </c>
      <c r="C14" s="199">
        <v>0</v>
      </c>
      <c r="D14" s="179">
        <v>0</v>
      </c>
      <c r="E14" s="199">
        <v>0</v>
      </c>
      <c r="F14" s="179">
        <v>0</v>
      </c>
      <c r="G14" s="200">
        <v>0</v>
      </c>
      <c r="H14" s="176">
        <v>0</v>
      </c>
      <c r="I14" s="199">
        <v>0</v>
      </c>
      <c r="J14" s="179">
        <v>0</v>
      </c>
      <c r="K14" s="199">
        <v>0</v>
      </c>
      <c r="L14" s="179">
        <v>0</v>
      </c>
      <c r="M14" s="199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191" t="s">
        <v>45</v>
      </c>
      <c r="B15" s="176">
        <v>0.22500000000000001</v>
      </c>
      <c r="C15" s="199">
        <v>6.6290646478169436E-4</v>
      </c>
      <c r="D15" s="179">
        <v>0.22500000000000001</v>
      </c>
      <c r="E15" s="201">
        <v>6.6290646478169436E-4</v>
      </c>
      <c r="F15" s="179">
        <v>0.22500000000000001</v>
      </c>
      <c r="G15" s="202">
        <v>6.6290646478169436E-4</v>
      </c>
      <c r="H15" s="176">
        <v>5.4340000000000002</v>
      </c>
      <c r="I15" s="199">
        <v>1.8343612316361766E-4</v>
      </c>
      <c r="J15" s="179">
        <v>3.4009999999999998</v>
      </c>
      <c r="K15" s="201">
        <v>9.8841313018348395E-5</v>
      </c>
      <c r="L15" s="179">
        <v>3.7010000000000001</v>
      </c>
      <c r="M15" s="201">
        <v>1.1680598960663403E-4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191" t="s">
        <v>46</v>
      </c>
      <c r="B16" s="176">
        <v>156.9181600000004</v>
      </c>
      <c r="C16" s="199">
        <v>7.5755405925127223E-2</v>
      </c>
      <c r="D16" s="177">
        <v>156.79160000000036</v>
      </c>
      <c r="E16" s="201">
        <v>7.5783666235996291E-2</v>
      </c>
      <c r="F16" s="177">
        <v>156.42787000000041</v>
      </c>
      <c r="G16" s="202">
        <v>7.5895705605501018E-2</v>
      </c>
      <c r="H16" s="176">
        <v>23514.776999999951</v>
      </c>
      <c r="I16" s="199">
        <v>8.0999242447529901E-2</v>
      </c>
      <c r="J16" s="177">
        <v>18958.879999999997</v>
      </c>
      <c r="K16" s="201">
        <v>8.0945204143269611E-2</v>
      </c>
      <c r="L16" s="177">
        <v>17944.508999999984</v>
      </c>
      <c r="M16" s="201">
        <v>8.2562160794007453E-2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2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101"/>
      <c r="O17" s="99"/>
      <c r="P17" s="99"/>
    </row>
    <row r="18" spans="1:20" x14ac:dyDescent="0.2">
      <c r="A18" s="208"/>
      <c r="B18" s="465" t="s">
        <v>242</v>
      </c>
      <c r="C18" s="466"/>
      <c r="D18" s="466"/>
      <c r="E18" s="466"/>
      <c r="F18" s="466"/>
      <c r="G18" s="466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09"/>
      <c r="B19" s="468" t="s">
        <v>5</v>
      </c>
      <c r="C19" s="469"/>
      <c r="D19" s="469"/>
      <c r="E19" s="469"/>
      <c r="F19" s="469"/>
      <c r="G19" s="469"/>
      <c r="H19" s="85" t="str">
        <f>A24</f>
        <v>VO z vvn</v>
      </c>
      <c r="I19" s="93">
        <f>(B24+D24+F24)/'6.1, 6.2'!B25</f>
        <v>7.8582107333856552E-2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10"/>
      <c r="B20" s="471" t="s">
        <v>66</v>
      </c>
      <c r="C20" s="464"/>
      <c r="D20" s="464" t="s">
        <v>67</v>
      </c>
      <c r="E20" s="464"/>
      <c r="F20" s="464" t="s">
        <v>68</v>
      </c>
      <c r="G20" s="464"/>
      <c r="H20" s="85" t="str">
        <f>A25</f>
        <v>VO z vn</v>
      </c>
      <c r="I20" s="93">
        <f>(B25+D25+F25)/'6.1, 6.2'!C25</f>
        <v>4.4736180649938305E-2</v>
      </c>
      <c r="J20" s="94" t="str">
        <f t="shared" ref="J20:J26" si="1">A10</f>
        <v>PE</v>
      </c>
      <c r="K20" s="83">
        <f t="shared" si="0"/>
        <v>46676.887999999999</v>
      </c>
      <c r="L20" s="94" t="str">
        <f t="shared" ref="L20:L26" si="2">A10</f>
        <v>PE</v>
      </c>
      <c r="M20" s="92">
        <f>K20/'6.1, 6.2'!C5</f>
        <v>5.5652455587446035E-3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11"/>
      <c r="B21" s="205" t="s">
        <v>218</v>
      </c>
      <c r="C21" s="206" t="s">
        <v>217</v>
      </c>
      <c r="D21" s="206" t="s">
        <v>218</v>
      </c>
      <c r="E21" s="206" t="s">
        <v>217</v>
      </c>
      <c r="F21" s="206" t="s">
        <v>218</v>
      </c>
      <c r="G21" s="206" t="s">
        <v>217</v>
      </c>
      <c r="H21" s="85" t="str">
        <f>A26</f>
        <v>MOP</v>
      </c>
      <c r="I21" s="93">
        <f>(B26+D26+F26)/'6.1, 6.2'!D25</f>
        <v>5.3882025095700746E-2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473" t="s">
        <v>53</v>
      </c>
      <c r="B22" s="475">
        <f>SUM(B23,D23,F23)</f>
        <v>668050.83226791618</v>
      </c>
      <c r="C22" s="475"/>
      <c r="D22" s="475"/>
      <c r="E22" s="475"/>
      <c r="F22" s="475"/>
      <c r="G22" s="475"/>
      <c r="H22" s="85" t="str">
        <f>A27</f>
        <v>MOO</v>
      </c>
      <c r="I22" s="93">
        <f>(B27+D27+F27)/'6.1, 6.2'!E25</f>
        <v>5.6096681207325159E-2</v>
      </c>
      <c r="J22" s="94" t="str">
        <f t="shared" si="1"/>
        <v>PSE</v>
      </c>
      <c r="K22" s="83">
        <f t="shared" si="0"/>
        <v>24899.530999999995</v>
      </c>
      <c r="L22" s="94" t="str">
        <f t="shared" si="2"/>
        <v>PSE</v>
      </c>
      <c r="M22" s="92">
        <f>K22/'6.1, 6.2'!E5</f>
        <v>2.9572087351539152E-2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474"/>
      <c r="B23" s="316">
        <f>SUM(B24:B27)</f>
        <v>222006.1073933978</v>
      </c>
      <c r="C23" s="320">
        <v>5.4393878304167843E-2</v>
      </c>
      <c r="D23" s="318">
        <f>SUM(D24:D27)</f>
        <v>227961.82478547338</v>
      </c>
      <c r="E23" s="320">
        <v>5.5534723070502154E-2</v>
      </c>
      <c r="F23" s="318">
        <f>SUM(F24:F27)</f>
        <v>218082.900089045</v>
      </c>
      <c r="G23" s="320">
        <v>5.2305144646459745E-2</v>
      </c>
      <c r="H23" s="75"/>
      <c r="I23" s="75"/>
      <c r="J23" s="94" t="str">
        <f t="shared" si="1"/>
        <v>VE</v>
      </c>
      <c r="K23" s="83">
        <f t="shared" si="0"/>
        <v>5482.701</v>
      </c>
      <c r="L23" s="94" t="str">
        <f t="shared" si="2"/>
        <v>VE</v>
      </c>
      <c r="M23" s="92">
        <f>K23/'6.1, 6.2'!F5</f>
        <v>9.2198206415866953E-3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66" t="s">
        <v>8</v>
      </c>
      <c r="B24" s="176">
        <v>50414.3357092964</v>
      </c>
      <c r="C24" s="199">
        <v>7.8198062027322171E-2</v>
      </c>
      <c r="D24" s="177">
        <v>51302.129173517402</v>
      </c>
      <c r="E24" s="199">
        <v>8.0454007955356399E-2</v>
      </c>
      <c r="F24" s="177">
        <v>48769.131999999998</v>
      </c>
      <c r="G24" s="199">
        <v>7.7086755903822413E-2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66" t="s">
        <v>9</v>
      </c>
      <c r="B25" s="176">
        <v>80529.633159400488</v>
      </c>
      <c r="C25" s="199">
        <v>4.2791215960795888E-2</v>
      </c>
      <c r="D25" s="179">
        <v>84089.367409652405</v>
      </c>
      <c r="E25" s="199">
        <v>4.4809713905085681E-2</v>
      </c>
      <c r="F25" s="179">
        <v>89587.796999999991</v>
      </c>
      <c r="G25" s="199">
        <v>4.6567031885335258E-2</v>
      </c>
      <c r="H25" s="75"/>
      <c r="I25" s="75"/>
      <c r="J25" s="94" t="str">
        <f t="shared" si="1"/>
        <v>VTE</v>
      </c>
      <c r="K25" s="83">
        <f t="shared" si="0"/>
        <v>12.536000000000001</v>
      </c>
      <c r="L25" s="94" t="str">
        <f t="shared" si="2"/>
        <v>VTE</v>
      </c>
      <c r="M25" s="92">
        <f>K25/'6.1, 6.2'!H5</f>
        <v>1.3096928480876757E-4</v>
      </c>
      <c r="N25" s="102"/>
      <c r="O25" s="103"/>
      <c r="P25" s="99"/>
    </row>
    <row r="26" spans="1:20" x14ac:dyDescent="0.2">
      <c r="A26" s="166" t="s">
        <v>138</v>
      </c>
      <c r="B26" s="176">
        <v>29610.876185709603</v>
      </c>
      <c r="C26" s="199">
        <v>5.6344134207013771E-2</v>
      </c>
      <c r="D26" s="179">
        <v>30181.443939410889</v>
      </c>
      <c r="E26" s="201">
        <v>5.5620505686468605E-2</v>
      </c>
      <c r="F26" s="179">
        <v>27081.617978793889</v>
      </c>
      <c r="G26" s="201">
        <v>4.9770367755899693E-2</v>
      </c>
      <c r="H26" s="75"/>
      <c r="I26" s="75"/>
      <c r="J26" s="94" t="str">
        <f t="shared" si="1"/>
        <v>FVE</v>
      </c>
      <c r="K26" s="83">
        <f t="shared" si="0"/>
        <v>60418.165999999932</v>
      </c>
      <c r="L26" s="94" t="str">
        <f t="shared" si="2"/>
        <v>FVE</v>
      </c>
      <c r="M26" s="92">
        <f>K26/'6.1, 6.2'!I5</f>
        <v>8.1440067909436989E-2</v>
      </c>
      <c r="N26" s="102"/>
      <c r="O26" s="103"/>
      <c r="P26" s="99"/>
    </row>
    <row r="27" spans="1:20" x14ac:dyDescent="0.2">
      <c r="A27" s="166" t="s">
        <v>136</v>
      </c>
      <c r="B27" s="176">
        <v>61451.262338991299</v>
      </c>
      <c r="C27" s="199">
        <v>5.9702137679810731E-2</v>
      </c>
      <c r="D27" s="177">
        <v>62388.884262892701</v>
      </c>
      <c r="E27" s="201">
        <v>5.9532812469553636E-2</v>
      </c>
      <c r="F27" s="177">
        <v>52644.353110251104</v>
      </c>
      <c r="G27" s="201">
        <v>4.9255334578226083E-2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1.3218252961072369E-2</v>
      </c>
      <c r="J32" s="94" t="str">
        <f t="shared" si="5"/>
        <v>PE</v>
      </c>
      <c r="K32" s="77">
        <f t="shared" si="6"/>
        <v>14413.708999999999</v>
      </c>
      <c r="L32" s="77">
        <f t="shared" si="7"/>
        <v>13086.976000000001</v>
      </c>
      <c r="M32" s="77">
        <f t="shared" si="8"/>
        <v>19176.203000000001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3.3523653323766077E-2</v>
      </c>
      <c r="J34" s="94" t="str">
        <f t="shared" si="5"/>
        <v>PSE</v>
      </c>
      <c r="K34" s="77">
        <f t="shared" si="6"/>
        <v>7907.2959999999985</v>
      </c>
      <c r="L34" s="77">
        <f t="shared" si="7"/>
        <v>8399.3069999999971</v>
      </c>
      <c r="M34" s="77">
        <f t="shared" si="8"/>
        <v>8592.9279999999999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6.9118990399713994E-3</v>
      </c>
      <c r="J35" s="94" t="str">
        <f t="shared" si="5"/>
        <v>VE</v>
      </c>
      <c r="K35" s="77">
        <f t="shared" si="6"/>
        <v>1895.7720000000002</v>
      </c>
      <c r="L35" s="77">
        <f t="shared" si="7"/>
        <v>2043.741</v>
      </c>
      <c r="M35" s="77">
        <f t="shared" si="8"/>
        <v>1543.1880000000003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6.6290646478169436E-4</v>
      </c>
      <c r="J37" s="94" t="str">
        <f t="shared" si="5"/>
        <v>VTE</v>
      </c>
      <c r="K37" s="77">
        <f t="shared" si="6"/>
        <v>5.4340000000000002</v>
      </c>
      <c r="L37" s="77">
        <f t="shared" si="7"/>
        <v>3.4009999999999998</v>
      </c>
      <c r="M37" s="77">
        <f t="shared" si="8"/>
        <v>3.7010000000000001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7.5895705605501018E-2</v>
      </c>
      <c r="J38" s="94" t="str">
        <f t="shared" si="5"/>
        <v>FVE</v>
      </c>
      <c r="K38" s="77">
        <f t="shared" si="6"/>
        <v>23514.776999999951</v>
      </c>
      <c r="L38" s="77">
        <f t="shared" si="7"/>
        <v>18958.879999999997</v>
      </c>
      <c r="M38" s="77">
        <f t="shared" si="8"/>
        <v>17944.508999999984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12" t="s">
        <v>341</v>
      </c>
      <c r="M1" s="58"/>
      <c r="N1" s="129" t="str">
        <f>Titulní!A35</f>
        <v>III. čtvrtletí 2021</v>
      </c>
    </row>
    <row r="2" spans="1:14" ht="6" customHeight="1" x14ac:dyDescent="0.2"/>
    <row r="3" spans="1:14" ht="12.75" customHeight="1" x14ac:dyDescent="0.2">
      <c r="A3" s="425"/>
      <c r="B3" s="421" t="s">
        <v>189</v>
      </c>
      <c r="C3" s="422"/>
      <c r="D3" s="423"/>
      <c r="E3" s="421" t="s">
        <v>191</v>
      </c>
      <c r="F3" s="422"/>
      <c r="G3" s="423"/>
      <c r="H3" s="421" t="s">
        <v>192</v>
      </c>
      <c r="I3" s="422"/>
      <c r="J3" s="423"/>
      <c r="K3" s="421" t="s">
        <v>193</v>
      </c>
      <c r="L3" s="422"/>
      <c r="M3" s="423"/>
      <c r="N3" s="419" t="s">
        <v>53</v>
      </c>
    </row>
    <row r="4" spans="1:14" x14ac:dyDescent="0.2">
      <c r="A4" s="42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6" t="s">
        <v>71</v>
      </c>
      <c r="N4" s="420"/>
    </row>
    <row r="5" spans="1:14" ht="12.75" customHeight="1" x14ac:dyDescent="0.2">
      <c r="A5" s="412" t="s">
        <v>42</v>
      </c>
      <c r="B5" s="414">
        <f>SUM(B6:D6)</f>
        <v>-2507.7317469999998</v>
      </c>
      <c r="C5" s="415"/>
      <c r="D5" s="416"/>
      <c r="E5" s="414">
        <f>SUM(E6:G6)</f>
        <v>-961.43566899999996</v>
      </c>
      <c r="F5" s="415"/>
      <c r="G5" s="416"/>
      <c r="H5" s="414">
        <f>SUM(H6:J6)</f>
        <v>-2755.4182609999998</v>
      </c>
      <c r="I5" s="415"/>
      <c r="J5" s="416"/>
      <c r="K5" s="414">
        <f>SUM(K6:M6)</f>
        <v>0</v>
      </c>
      <c r="L5" s="415"/>
      <c r="M5" s="416"/>
      <c r="N5" s="417">
        <f>SUM(B6:M6)</f>
        <v>-6224.5856769999991</v>
      </c>
    </row>
    <row r="6" spans="1:14" x14ac:dyDescent="0.2">
      <c r="A6" s="424"/>
      <c r="B6" s="353">
        <f>B7+B18</f>
        <v>-1131.7679599999999</v>
      </c>
      <c r="C6" s="354">
        <f t="shared" ref="C6:M6" si="0">C7+C18</f>
        <v>-657.12097300000016</v>
      </c>
      <c r="D6" s="355">
        <f t="shared" si="0"/>
        <v>-718.84281399999986</v>
      </c>
      <c r="E6" s="353">
        <f t="shared" si="0"/>
        <v>-381.15555199999972</v>
      </c>
      <c r="F6" s="354">
        <f t="shared" si="0"/>
        <v>-57.413340000000062</v>
      </c>
      <c r="G6" s="355">
        <f t="shared" si="0"/>
        <v>-522.86677700000018</v>
      </c>
      <c r="H6" s="353">
        <f t="shared" si="0"/>
        <v>-823.52138900000023</v>
      </c>
      <c r="I6" s="354">
        <f t="shared" si="0"/>
        <v>-725.30558399999995</v>
      </c>
      <c r="J6" s="355">
        <f t="shared" si="0"/>
        <v>-1206.5912879999998</v>
      </c>
      <c r="K6" s="353">
        <f t="shared" si="0"/>
        <v>0</v>
      </c>
      <c r="L6" s="354">
        <f t="shared" si="0"/>
        <v>0</v>
      </c>
      <c r="M6" s="355">
        <f t="shared" si="0"/>
        <v>0</v>
      </c>
      <c r="N6" s="418"/>
    </row>
    <row r="7" spans="1:14" x14ac:dyDescent="0.2">
      <c r="A7" s="248" t="s">
        <v>84</v>
      </c>
      <c r="B7" s="389">
        <f>B8+B13</f>
        <v>-2308.0249429999999</v>
      </c>
      <c r="C7" s="390">
        <f t="shared" ref="C7:M7" si="1">C8+C13</f>
        <v>-1522.9548840000002</v>
      </c>
      <c r="D7" s="391">
        <f t="shared" si="1"/>
        <v>-1879.225627</v>
      </c>
      <c r="E7" s="389">
        <f t="shared" si="1"/>
        <v>-1831.4821169999998</v>
      </c>
      <c r="F7" s="390">
        <f t="shared" si="1"/>
        <v>-1208.0751810000002</v>
      </c>
      <c r="G7" s="391">
        <f t="shared" si="1"/>
        <v>-1372.0157670000001</v>
      </c>
      <c r="H7" s="389">
        <f t="shared" si="1"/>
        <v>-1917.8999570000003</v>
      </c>
      <c r="I7" s="390">
        <f t="shared" si="1"/>
        <v>-1952.6136319999998</v>
      </c>
      <c r="J7" s="391">
        <f t="shared" si="1"/>
        <v>-2666.1417189999997</v>
      </c>
      <c r="K7" s="389">
        <f t="shared" si="1"/>
        <v>0</v>
      </c>
      <c r="L7" s="390">
        <f t="shared" si="1"/>
        <v>0</v>
      </c>
      <c r="M7" s="391">
        <f t="shared" si="1"/>
        <v>0</v>
      </c>
      <c r="N7" s="249">
        <f>SUM(B7:M7)</f>
        <v>-16658.433827000001</v>
      </c>
    </row>
    <row r="8" spans="1:14" x14ac:dyDescent="0.2">
      <c r="A8" s="250" t="s">
        <v>72</v>
      </c>
      <c r="B8" s="392">
        <f>SUM(B9:B12)</f>
        <v>-2306.5940000000001</v>
      </c>
      <c r="C8" s="393">
        <f t="shared" ref="C8:M8" si="2">SUM(C9:C12)</f>
        <v>-1510.6580000000001</v>
      </c>
      <c r="D8" s="394">
        <f t="shared" si="2"/>
        <v>-1839.1179999999999</v>
      </c>
      <c r="E8" s="392">
        <f t="shared" si="2"/>
        <v>-1812.2159999999999</v>
      </c>
      <c r="F8" s="393">
        <f t="shared" si="2"/>
        <v>-1182.8890000000001</v>
      </c>
      <c r="G8" s="394">
        <f t="shared" si="2"/>
        <v>-1353.3890000000001</v>
      </c>
      <c r="H8" s="392">
        <f t="shared" si="2"/>
        <v>-1914.6200000000003</v>
      </c>
      <c r="I8" s="393">
        <f t="shared" si="2"/>
        <v>-1952.4739999999999</v>
      </c>
      <c r="J8" s="394">
        <f t="shared" si="2"/>
        <v>-2666.1059999999998</v>
      </c>
      <c r="K8" s="392">
        <f t="shared" si="2"/>
        <v>0</v>
      </c>
      <c r="L8" s="393">
        <f t="shared" si="2"/>
        <v>0</v>
      </c>
      <c r="M8" s="394">
        <f t="shared" si="2"/>
        <v>0</v>
      </c>
      <c r="N8" s="239">
        <f>SUM(B8:M8)</f>
        <v>-16538.064000000002</v>
      </c>
    </row>
    <row r="9" spans="1:14" x14ac:dyDescent="0.2">
      <c r="A9" s="144" t="s">
        <v>73</v>
      </c>
      <c r="B9" s="366">
        <v>-12.069000000000001</v>
      </c>
      <c r="C9" s="367">
        <v>-46.524999999999999</v>
      </c>
      <c r="D9" s="368">
        <v>-35.137999999999998</v>
      </c>
      <c r="E9" s="366">
        <v>-7.0979999999999999</v>
      </c>
      <c r="F9" s="367">
        <v>-55.375999999999998</v>
      </c>
      <c r="G9" s="368">
        <v>-17.878</v>
      </c>
      <c r="H9" s="366">
        <v>-13.098000000000001</v>
      </c>
      <c r="I9" s="367">
        <v>-32.142000000000003</v>
      </c>
      <c r="J9" s="368">
        <v>-1.66</v>
      </c>
      <c r="K9" s="366">
        <v>0</v>
      </c>
      <c r="L9" s="367">
        <v>0</v>
      </c>
      <c r="M9" s="368">
        <v>0</v>
      </c>
      <c r="N9" s="241">
        <f t="shared" ref="N9:N14" si="3">SUM(B9:M9)</f>
        <v>-220.98400000000001</v>
      </c>
    </row>
    <row r="10" spans="1:14" x14ac:dyDescent="0.2">
      <c r="A10" s="144" t="s">
        <v>74</v>
      </c>
      <c r="B10" s="362">
        <v>-815.70799999999997</v>
      </c>
      <c r="C10" s="363">
        <v>-465.11900000000003</v>
      </c>
      <c r="D10" s="364">
        <v>-331.07</v>
      </c>
      <c r="E10" s="362">
        <v>-259.60000000000002</v>
      </c>
      <c r="F10" s="363">
        <v>-306.68599999999998</v>
      </c>
      <c r="G10" s="364">
        <v>-340.15899999999999</v>
      </c>
      <c r="H10" s="362">
        <v>-310.42500000000001</v>
      </c>
      <c r="I10" s="363">
        <v>-363.78399999999999</v>
      </c>
      <c r="J10" s="364">
        <v>-563.11300000000006</v>
      </c>
      <c r="K10" s="362">
        <v>0</v>
      </c>
      <c r="L10" s="363">
        <v>0</v>
      </c>
      <c r="M10" s="364">
        <v>0</v>
      </c>
      <c r="N10" s="241">
        <f t="shared" si="3"/>
        <v>-3755.6640000000007</v>
      </c>
    </row>
    <row r="11" spans="1:14" x14ac:dyDescent="0.2">
      <c r="A11" s="144" t="s">
        <v>75</v>
      </c>
      <c r="B11" s="362">
        <v>-929.76800000000003</v>
      </c>
      <c r="C11" s="363">
        <v>-575.81500000000005</v>
      </c>
      <c r="D11" s="364">
        <v>-867.07</v>
      </c>
      <c r="E11" s="362">
        <v>-854.12900000000002</v>
      </c>
      <c r="F11" s="363">
        <v>-389.20800000000003</v>
      </c>
      <c r="G11" s="364">
        <v>-427.73200000000003</v>
      </c>
      <c r="H11" s="362">
        <v>-835.43100000000004</v>
      </c>
      <c r="I11" s="363">
        <v>-821.43200000000002</v>
      </c>
      <c r="J11" s="364">
        <v>-1304.432</v>
      </c>
      <c r="K11" s="362">
        <v>0</v>
      </c>
      <c r="L11" s="363">
        <v>0</v>
      </c>
      <c r="M11" s="364">
        <v>0</v>
      </c>
      <c r="N11" s="241">
        <f t="shared" si="3"/>
        <v>-7005.0169999999998</v>
      </c>
    </row>
    <row r="12" spans="1:14" x14ac:dyDescent="0.2">
      <c r="A12" s="144" t="s">
        <v>76</v>
      </c>
      <c r="B12" s="366">
        <v>-549.04899999999998</v>
      </c>
      <c r="C12" s="367">
        <v>-423.19900000000001</v>
      </c>
      <c r="D12" s="368">
        <v>-605.84</v>
      </c>
      <c r="E12" s="366">
        <v>-691.38900000000001</v>
      </c>
      <c r="F12" s="367">
        <v>-431.61900000000003</v>
      </c>
      <c r="G12" s="368">
        <v>-567.62</v>
      </c>
      <c r="H12" s="366">
        <v>-755.66600000000005</v>
      </c>
      <c r="I12" s="367">
        <v>-735.11599999999999</v>
      </c>
      <c r="J12" s="368">
        <v>-796.90099999999995</v>
      </c>
      <c r="K12" s="366">
        <v>0</v>
      </c>
      <c r="L12" s="367">
        <v>0</v>
      </c>
      <c r="M12" s="368">
        <v>0</v>
      </c>
      <c r="N12" s="241">
        <f t="shared" si="3"/>
        <v>-5556.3990000000003</v>
      </c>
    </row>
    <row r="13" spans="1:14" x14ac:dyDescent="0.2">
      <c r="A13" s="251" t="s">
        <v>77</v>
      </c>
      <c r="B13" s="392">
        <f>SUM(B14:B17)</f>
        <v>-1.4309430000000001</v>
      </c>
      <c r="C13" s="393">
        <f t="shared" ref="C13:M13" si="4">SUM(C14:C17)</f>
        <v>-12.296884</v>
      </c>
      <c r="D13" s="394">
        <f t="shared" si="4"/>
        <v>-40.107627000000001</v>
      </c>
      <c r="E13" s="392">
        <f t="shared" si="4"/>
        <v>-19.266117000000005</v>
      </c>
      <c r="F13" s="393">
        <f t="shared" si="4"/>
        <v>-25.186180999999998</v>
      </c>
      <c r="G13" s="394">
        <f t="shared" si="4"/>
        <v>-18.626767000000001</v>
      </c>
      <c r="H13" s="392">
        <f t="shared" si="4"/>
        <v>-3.279957</v>
      </c>
      <c r="I13" s="393">
        <f t="shared" si="4"/>
        <v>-0.13963199999999998</v>
      </c>
      <c r="J13" s="394">
        <f t="shared" si="4"/>
        <v>-3.5718999999999994E-2</v>
      </c>
      <c r="K13" s="392">
        <f t="shared" si="4"/>
        <v>0</v>
      </c>
      <c r="L13" s="393">
        <f t="shared" si="4"/>
        <v>0</v>
      </c>
      <c r="M13" s="394">
        <f t="shared" si="4"/>
        <v>0</v>
      </c>
      <c r="N13" s="239">
        <f>SUM(B13:M13)</f>
        <v>-120.36982700000002</v>
      </c>
    </row>
    <row r="14" spans="1:14" x14ac:dyDescent="0.2">
      <c r="A14" s="144" t="s">
        <v>73</v>
      </c>
      <c r="B14" s="383">
        <v>-1.334239</v>
      </c>
      <c r="C14" s="384">
        <v>-12.197653000000001</v>
      </c>
      <c r="D14" s="385">
        <v>-40.042667999999999</v>
      </c>
      <c r="E14" s="383">
        <v>-19.206847000000003</v>
      </c>
      <c r="F14" s="384">
        <v>-25.139298999999998</v>
      </c>
      <c r="G14" s="385">
        <v>-18.597750000000001</v>
      </c>
      <c r="H14" s="383">
        <v>-0.63408000000000009</v>
      </c>
      <c r="I14" s="384">
        <v>-0.10120399999999999</v>
      </c>
      <c r="J14" s="385">
        <v>-7.4700000000000005E-4</v>
      </c>
      <c r="K14" s="383">
        <v>0</v>
      </c>
      <c r="L14" s="384">
        <v>0</v>
      </c>
      <c r="M14" s="368">
        <v>0</v>
      </c>
      <c r="N14" s="241">
        <f t="shared" si="3"/>
        <v>-117.254487</v>
      </c>
    </row>
    <row r="15" spans="1:14" x14ac:dyDescent="0.2">
      <c r="A15" s="144" t="s">
        <v>74</v>
      </c>
      <c r="B15" s="386">
        <v>0</v>
      </c>
      <c r="C15" s="387">
        <v>0</v>
      </c>
      <c r="D15" s="388">
        <v>0</v>
      </c>
      <c r="E15" s="386">
        <v>0</v>
      </c>
      <c r="F15" s="387">
        <v>0</v>
      </c>
      <c r="G15" s="388">
        <v>0</v>
      </c>
      <c r="H15" s="386">
        <v>0</v>
      </c>
      <c r="I15" s="387">
        <v>0</v>
      </c>
      <c r="J15" s="388">
        <v>0</v>
      </c>
      <c r="K15" s="386">
        <v>0</v>
      </c>
      <c r="L15" s="387">
        <v>0</v>
      </c>
      <c r="M15" s="364">
        <v>0</v>
      </c>
      <c r="N15" s="241">
        <f t="shared" ref="N15:N28" si="5">SUM(B15:M15)</f>
        <v>0</v>
      </c>
    </row>
    <row r="16" spans="1:14" x14ac:dyDescent="0.2">
      <c r="A16" s="144" t="s">
        <v>75</v>
      </c>
      <c r="B16" s="386">
        <v>0</v>
      </c>
      <c r="C16" s="387">
        <v>0</v>
      </c>
      <c r="D16" s="388">
        <v>0</v>
      </c>
      <c r="E16" s="386">
        <v>0</v>
      </c>
      <c r="F16" s="387">
        <v>0</v>
      </c>
      <c r="G16" s="388">
        <v>0</v>
      </c>
      <c r="H16" s="386">
        <v>0</v>
      </c>
      <c r="I16" s="387">
        <v>0</v>
      </c>
      <c r="J16" s="388">
        <v>0</v>
      </c>
      <c r="K16" s="386">
        <v>0</v>
      </c>
      <c r="L16" s="387">
        <v>0</v>
      </c>
      <c r="M16" s="364">
        <v>0</v>
      </c>
      <c r="N16" s="241">
        <f t="shared" si="5"/>
        <v>0</v>
      </c>
    </row>
    <row r="17" spans="1:14" x14ac:dyDescent="0.2">
      <c r="A17" s="144" t="s">
        <v>76</v>
      </c>
      <c r="B17" s="383">
        <v>-9.6704000000000012E-2</v>
      </c>
      <c r="C17" s="384">
        <v>-9.9231000000000014E-2</v>
      </c>
      <c r="D17" s="385">
        <v>-6.4959000000000003E-2</v>
      </c>
      <c r="E17" s="383">
        <v>-5.9270000000000003E-2</v>
      </c>
      <c r="F17" s="384">
        <v>-4.6882000000000007E-2</v>
      </c>
      <c r="G17" s="385">
        <v>-2.9017000000000001E-2</v>
      </c>
      <c r="H17" s="383">
        <v>-2.645877</v>
      </c>
      <c r="I17" s="384">
        <v>-3.8427999999999997E-2</v>
      </c>
      <c r="J17" s="385">
        <v>-3.4971999999999996E-2</v>
      </c>
      <c r="K17" s="383">
        <v>0</v>
      </c>
      <c r="L17" s="384">
        <v>0</v>
      </c>
      <c r="M17" s="368">
        <v>0</v>
      </c>
      <c r="N17" s="241">
        <f t="shared" si="5"/>
        <v>-3.1153399999999998</v>
      </c>
    </row>
    <row r="18" spans="1:14" x14ac:dyDescent="0.2">
      <c r="A18" s="248" t="s">
        <v>85</v>
      </c>
      <c r="B18" s="389">
        <f>B19+B24</f>
        <v>1176.256983</v>
      </c>
      <c r="C18" s="390">
        <f t="shared" ref="C18:M18" si="6">C19+C24</f>
        <v>865.83391100000006</v>
      </c>
      <c r="D18" s="391">
        <f t="shared" si="6"/>
        <v>1160.3828130000002</v>
      </c>
      <c r="E18" s="389">
        <f t="shared" si="6"/>
        <v>1450.3265650000001</v>
      </c>
      <c r="F18" s="390">
        <f t="shared" si="6"/>
        <v>1150.6618410000001</v>
      </c>
      <c r="G18" s="391">
        <f t="shared" si="6"/>
        <v>849.14898999999991</v>
      </c>
      <c r="H18" s="389">
        <f t="shared" si="6"/>
        <v>1094.3785680000001</v>
      </c>
      <c r="I18" s="390">
        <f t="shared" si="6"/>
        <v>1227.3080479999999</v>
      </c>
      <c r="J18" s="391">
        <f t="shared" si="6"/>
        <v>1459.5504309999999</v>
      </c>
      <c r="K18" s="389">
        <f t="shared" si="6"/>
        <v>0</v>
      </c>
      <c r="L18" s="390">
        <f t="shared" si="6"/>
        <v>0</v>
      </c>
      <c r="M18" s="391">
        <f t="shared" si="6"/>
        <v>0</v>
      </c>
      <c r="N18" s="239">
        <f>SUM(B18:M18)</f>
        <v>10433.84815</v>
      </c>
    </row>
    <row r="19" spans="1:14" x14ac:dyDescent="0.2">
      <c r="A19" s="251" t="s">
        <v>78</v>
      </c>
      <c r="B19" s="392">
        <f>SUM(B20:B23)</f>
        <v>1159.1009999999999</v>
      </c>
      <c r="C19" s="393">
        <f t="shared" ref="C19:M19" si="7">SUM(C20:C23)</f>
        <v>860.995</v>
      </c>
      <c r="D19" s="394">
        <f t="shared" si="7"/>
        <v>1160.2090000000001</v>
      </c>
      <c r="E19" s="392">
        <f t="shared" si="7"/>
        <v>1450.2340000000002</v>
      </c>
      <c r="F19" s="393">
        <f t="shared" si="7"/>
        <v>1150.4580000000001</v>
      </c>
      <c r="G19" s="394">
        <f t="shared" si="7"/>
        <v>849.03099999999995</v>
      </c>
      <c r="H19" s="392">
        <f t="shared" si="7"/>
        <v>1082.643</v>
      </c>
      <c r="I19" s="393">
        <f t="shared" si="7"/>
        <v>1181.039</v>
      </c>
      <c r="J19" s="394">
        <f t="shared" si="7"/>
        <v>1411.0219999999999</v>
      </c>
      <c r="K19" s="392">
        <f t="shared" si="7"/>
        <v>0</v>
      </c>
      <c r="L19" s="393">
        <f t="shared" si="7"/>
        <v>0</v>
      </c>
      <c r="M19" s="394">
        <f t="shared" si="7"/>
        <v>0</v>
      </c>
      <c r="N19" s="239">
        <f>SUM(B19:M19)</f>
        <v>10304.732</v>
      </c>
    </row>
    <row r="20" spans="1:14" x14ac:dyDescent="0.2">
      <c r="A20" s="144" t="s">
        <v>80</v>
      </c>
      <c r="B20" s="366">
        <v>621.70600000000002</v>
      </c>
      <c r="C20" s="367">
        <v>298.07499999999999</v>
      </c>
      <c r="D20" s="368">
        <v>460.30700000000002</v>
      </c>
      <c r="E20" s="366">
        <v>699.48099999999999</v>
      </c>
      <c r="F20" s="367">
        <v>474.721</v>
      </c>
      <c r="G20" s="368">
        <v>448.024</v>
      </c>
      <c r="H20" s="366">
        <v>542.13300000000004</v>
      </c>
      <c r="I20" s="367">
        <v>677.62900000000002</v>
      </c>
      <c r="J20" s="368">
        <v>967.07600000000002</v>
      </c>
      <c r="K20" s="366">
        <v>0</v>
      </c>
      <c r="L20" s="367">
        <v>0</v>
      </c>
      <c r="M20" s="368">
        <v>0</v>
      </c>
      <c r="N20" s="241">
        <f t="shared" si="5"/>
        <v>5189.152</v>
      </c>
    </row>
    <row r="21" spans="1:14" x14ac:dyDescent="0.2">
      <c r="A21" s="144" t="s">
        <v>81</v>
      </c>
      <c r="B21" s="362">
        <v>445.11</v>
      </c>
      <c r="C21" s="363">
        <v>466.73700000000002</v>
      </c>
      <c r="D21" s="364">
        <v>679.91600000000005</v>
      </c>
      <c r="E21" s="362">
        <v>732.02800000000002</v>
      </c>
      <c r="F21" s="363">
        <v>486.21</v>
      </c>
      <c r="G21" s="364">
        <v>350.173</v>
      </c>
      <c r="H21" s="362">
        <v>535.92999999999995</v>
      </c>
      <c r="I21" s="363">
        <v>481.54</v>
      </c>
      <c r="J21" s="364">
        <v>438.06700000000001</v>
      </c>
      <c r="K21" s="362">
        <v>0</v>
      </c>
      <c r="L21" s="363">
        <v>0</v>
      </c>
      <c r="M21" s="364">
        <v>0</v>
      </c>
      <c r="N21" s="241">
        <f t="shared" si="5"/>
        <v>4615.7110000000002</v>
      </c>
    </row>
    <row r="22" spans="1:14" x14ac:dyDescent="0.2">
      <c r="A22" s="144" t="s">
        <v>82</v>
      </c>
      <c r="B22" s="362">
        <v>4.1559999999999997</v>
      </c>
      <c r="C22" s="363">
        <v>29.295000000000002</v>
      </c>
      <c r="D22" s="364">
        <v>2.1720000000000002</v>
      </c>
      <c r="E22" s="362">
        <v>11.18</v>
      </c>
      <c r="F22" s="363">
        <v>98.105000000000004</v>
      </c>
      <c r="G22" s="364">
        <v>27.780999999999999</v>
      </c>
      <c r="H22" s="362">
        <v>3.24</v>
      </c>
      <c r="I22" s="363">
        <v>17.818000000000001</v>
      </c>
      <c r="J22" s="364">
        <v>1.115</v>
      </c>
      <c r="K22" s="362">
        <v>0</v>
      </c>
      <c r="L22" s="363">
        <v>0</v>
      </c>
      <c r="M22" s="364">
        <v>0</v>
      </c>
      <c r="N22" s="241">
        <f t="shared" si="5"/>
        <v>194.86200000000005</v>
      </c>
    </row>
    <row r="23" spans="1:14" x14ac:dyDescent="0.2">
      <c r="A23" s="144" t="s">
        <v>83</v>
      </c>
      <c r="B23" s="366">
        <v>88.129000000000005</v>
      </c>
      <c r="C23" s="367">
        <v>66.888000000000005</v>
      </c>
      <c r="D23" s="368">
        <v>17.814</v>
      </c>
      <c r="E23" s="366">
        <v>7.5449999999999999</v>
      </c>
      <c r="F23" s="367">
        <v>91.421999999999997</v>
      </c>
      <c r="G23" s="368">
        <v>23.053000000000001</v>
      </c>
      <c r="H23" s="366">
        <v>1.34</v>
      </c>
      <c r="I23" s="367">
        <v>4.0519999999999996</v>
      </c>
      <c r="J23" s="368">
        <v>4.7640000000000002</v>
      </c>
      <c r="K23" s="366">
        <v>0</v>
      </c>
      <c r="L23" s="367">
        <v>0</v>
      </c>
      <c r="M23" s="368">
        <v>0</v>
      </c>
      <c r="N23" s="241">
        <f t="shared" si="5"/>
        <v>305.00700000000001</v>
      </c>
    </row>
    <row r="24" spans="1:14" x14ac:dyDescent="0.2">
      <c r="A24" s="251" t="s">
        <v>79</v>
      </c>
      <c r="B24" s="392">
        <f>SUM(B25:B28)</f>
        <v>17.155982999999999</v>
      </c>
      <c r="C24" s="393">
        <f t="shared" ref="C24:M24" si="8">SUM(C25:C28)</f>
        <v>4.8389110000000004</v>
      </c>
      <c r="D24" s="394">
        <f t="shared" si="8"/>
        <v>0.173813</v>
      </c>
      <c r="E24" s="392">
        <f t="shared" si="8"/>
        <v>9.2565000000000008E-2</v>
      </c>
      <c r="F24" s="393">
        <f t="shared" si="8"/>
        <v>0.20384099999999997</v>
      </c>
      <c r="G24" s="394">
        <f t="shared" si="8"/>
        <v>0.11799000000000001</v>
      </c>
      <c r="H24" s="392">
        <f t="shared" si="8"/>
        <v>11.735568000000001</v>
      </c>
      <c r="I24" s="393">
        <f t="shared" si="8"/>
        <v>46.269047999999998</v>
      </c>
      <c r="J24" s="394">
        <f t="shared" si="8"/>
        <v>48.528431000000005</v>
      </c>
      <c r="K24" s="392">
        <f t="shared" si="8"/>
        <v>0</v>
      </c>
      <c r="L24" s="393">
        <f t="shared" si="8"/>
        <v>0</v>
      </c>
      <c r="M24" s="394">
        <f t="shared" si="8"/>
        <v>0</v>
      </c>
      <c r="N24" s="239">
        <f>SUM(B24:M24)</f>
        <v>129.11615</v>
      </c>
    </row>
    <row r="25" spans="1:14" x14ac:dyDescent="0.2">
      <c r="A25" s="144" t="s">
        <v>80</v>
      </c>
      <c r="B25" s="366">
        <v>17.049250000000001</v>
      </c>
      <c r="C25" s="367">
        <v>4.7240500000000001</v>
      </c>
      <c r="D25" s="368">
        <v>0</v>
      </c>
      <c r="E25" s="366">
        <v>0</v>
      </c>
      <c r="F25" s="367">
        <v>0</v>
      </c>
      <c r="G25" s="368">
        <v>1.2162000000000001E-2</v>
      </c>
      <c r="H25" s="366">
        <v>11.643475</v>
      </c>
      <c r="I25" s="367">
        <v>46.146699999999996</v>
      </c>
      <c r="J25" s="368">
        <v>48.405250000000002</v>
      </c>
      <c r="K25" s="366">
        <v>0</v>
      </c>
      <c r="L25" s="367">
        <v>0</v>
      </c>
      <c r="M25" s="368">
        <v>0</v>
      </c>
      <c r="N25" s="241">
        <f t="shared" si="5"/>
        <v>127.980887</v>
      </c>
    </row>
    <row r="26" spans="1:14" x14ac:dyDescent="0.2">
      <c r="A26" s="144" t="s">
        <v>81</v>
      </c>
      <c r="B26" s="362">
        <v>0</v>
      </c>
      <c r="C26" s="363">
        <v>0</v>
      </c>
      <c r="D26" s="364">
        <v>0</v>
      </c>
      <c r="E26" s="362">
        <v>0</v>
      </c>
      <c r="F26" s="363">
        <v>0</v>
      </c>
      <c r="G26" s="364">
        <v>0</v>
      </c>
      <c r="H26" s="362">
        <v>0</v>
      </c>
      <c r="I26" s="363">
        <v>0</v>
      </c>
      <c r="J26" s="364">
        <v>0</v>
      </c>
      <c r="K26" s="362">
        <v>0</v>
      </c>
      <c r="L26" s="363">
        <v>0</v>
      </c>
      <c r="M26" s="364">
        <v>0</v>
      </c>
      <c r="N26" s="241">
        <f t="shared" si="5"/>
        <v>0</v>
      </c>
    </row>
    <row r="27" spans="1:14" x14ac:dyDescent="0.2">
      <c r="A27" s="144" t="s">
        <v>82</v>
      </c>
      <c r="B27" s="362">
        <v>0</v>
      </c>
      <c r="C27" s="363">
        <v>0</v>
      </c>
      <c r="D27" s="364">
        <v>0</v>
      </c>
      <c r="E27" s="362">
        <v>0</v>
      </c>
      <c r="F27" s="363">
        <v>0</v>
      </c>
      <c r="G27" s="364">
        <v>0</v>
      </c>
      <c r="H27" s="362">
        <v>0</v>
      </c>
      <c r="I27" s="363">
        <v>0</v>
      </c>
      <c r="J27" s="364">
        <v>0</v>
      </c>
      <c r="K27" s="362">
        <v>0</v>
      </c>
      <c r="L27" s="363">
        <v>0</v>
      </c>
      <c r="M27" s="364">
        <v>0</v>
      </c>
      <c r="N27" s="241">
        <f t="shared" si="5"/>
        <v>0</v>
      </c>
    </row>
    <row r="28" spans="1:14" x14ac:dyDescent="0.2">
      <c r="A28" s="144" t="s">
        <v>83</v>
      </c>
      <c r="B28" s="366">
        <v>0.10673300000000001</v>
      </c>
      <c r="C28" s="367">
        <v>0.11486099999999999</v>
      </c>
      <c r="D28" s="368">
        <v>0.173813</v>
      </c>
      <c r="E28" s="366">
        <v>9.2565000000000008E-2</v>
      </c>
      <c r="F28" s="367">
        <v>0.20384099999999997</v>
      </c>
      <c r="G28" s="368">
        <v>0.10582800000000001</v>
      </c>
      <c r="H28" s="366">
        <v>9.2093000000000008E-2</v>
      </c>
      <c r="I28" s="367">
        <v>0.122348</v>
      </c>
      <c r="J28" s="368">
        <v>0.123181</v>
      </c>
      <c r="K28" s="366">
        <v>0</v>
      </c>
      <c r="L28" s="367">
        <v>0</v>
      </c>
      <c r="M28" s="368">
        <v>0</v>
      </c>
      <c r="N28" s="241">
        <f t="shared" si="5"/>
        <v>1.1352629999999999</v>
      </c>
    </row>
    <row r="29" spans="1:14" x14ac:dyDescent="0.2">
      <c r="A29" s="22"/>
      <c r="N29" s="14" t="s">
        <v>418</v>
      </c>
    </row>
    <row r="30" spans="1:14" ht="12.75" x14ac:dyDescent="0.2">
      <c r="I30" s="59"/>
      <c r="K30" s="122">
        <v>-47.636030999999996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478">
        <v>2293.0334250000001</v>
      </c>
      <c r="K35" s="478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478">
        <v>1455.537</v>
      </c>
      <c r="I39" s="478"/>
      <c r="J39" s="478"/>
    </row>
    <row r="40" spans="7:14" x14ac:dyDescent="0.2">
      <c r="J40" s="24" t="s">
        <v>167</v>
      </c>
      <c r="K40" s="481">
        <v>-2755.4182610000003</v>
      </c>
      <c r="L40" s="481"/>
    </row>
    <row r="41" spans="7:14" ht="10.5" customHeight="1" x14ac:dyDescent="0.2"/>
    <row r="42" spans="7:14" ht="10.5" customHeight="1" x14ac:dyDescent="0.2"/>
    <row r="43" spans="7:14" x14ac:dyDescent="0.2">
      <c r="G43" s="480">
        <v>-1237.3220000000001</v>
      </c>
      <c r="H43" s="480"/>
      <c r="K43" s="121">
        <v>22.172999999999998</v>
      </c>
    </row>
    <row r="44" spans="7:14" x14ac:dyDescent="0.2">
      <c r="L44" s="122">
        <v>10.493621999999998</v>
      </c>
    </row>
    <row r="45" spans="7:14" x14ac:dyDescent="0.2">
      <c r="M45" s="480">
        <v>-2290.4022770000001</v>
      </c>
      <c r="N45" s="480"/>
    </row>
    <row r="46" spans="7:14" ht="10.5" customHeight="1" x14ac:dyDescent="0.2"/>
    <row r="47" spans="7:14" ht="10.5" customHeight="1" x14ac:dyDescent="0.2">
      <c r="J47" s="479">
        <v>-2961.2950000000001</v>
      </c>
      <c r="K47" s="479"/>
      <c r="L47" s="479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7" priority="4">
      <formula>SEARCH($B$3,$N$1)</formula>
    </cfRule>
  </conditionalFormatting>
  <conditionalFormatting sqref="B5:G28">
    <cfRule type="expression" dxfId="16" priority="3">
      <formula>SEARCH($E$3,$N$1)</formula>
    </cfRule>
  </conditionalFormatting>
  <conditionalFormatting sqref="B5:J28">
    <cfRule type="expression" dxfId="15" priority="2">
      <formula>SEARCH($H$3,$N$1)</formula>
    </cfRule>
  </conditionalFormatting>
  <conditionalFormatting sqref="B5:M28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404</v>
      </c>
      <c r="I1" s="58"/>
      <c r="J1" s="58"/>
      <c r="M1" s="58"/>
      <c r="N1" s="129" t="str">
        <f>Titulní!A35</f>
        <v>III. čtvrtletí 2021</v>
      </c>
    </row>
    <row r="2" spans="1:14" s="22" customFormat="1" ht="15.75" x14ac:dyDescent="0.25">
      <c r="A2" s="163" t="s">
        <v>400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485"/>
      <c r="B4" s="485"/>
      <c r="C4" s="188" t="s">
        <v>60</v>
      </c>
      <c r="D4" s="188" t="s">
        <v>61</v>
      </c>
      <c r="E4" s="188" t="s">
        <v>62</v>
      </c>
      <c r="F4" s="188" t="s">
        <v>63</v>
      </c>
      <c r="G4" s="188" t="s">
        <v>64</v>
      </c>
      <c r="H4" s="188" t="s">
        <v>65</v>
      </c>
      <c r="I4" s="188" t="s">
        <v>66</v>
      </c>
      <c r="J4" s="188" t="s">
        <v>67</v>
      </c>
      <c r="K4" s="188" t="s">
        <v>68</v>
      </c>
      <c r="L4" s="188" t="s">
        <v>69</v>
      </c>
      <c r="M4" s="188" t="s">
        <v>70</v>
      </c>
      <c r="N4" s="188" t="s">
        <v>71</v>
      </c>
    </row>
    <row r="5" spans="1:14" ht="12.6" customHeight="1" x14ac:dyDescent="0.2">
      <c r="A5" s="482" t="s">
        <v>54</v>
      </c>
      <c r="B5" s="482"/>
      <c r="C5" s="374">
        <v>11733.2821388294</v>
      </c>
      <c r="D5" s="374">
        <v>12108.0158759229</v>
      </c>
      <c r="E5" s="374">
        <v>10824.2969173396</v>
      </c>
      <c r="F5" s="374">
        <v>10282.931957245301</v>
      </c>
      <c r="G5" s="374">
        <v>9371.6926077856697</v>
      </c>
      <c r="H5" s="374">
        <v>9502.2703131611797</v>
      </c>
      <c r="I5" s="374">
        <v>9032.3849314550407</v>
      </c>
      <c r="J5" s="374">
        <v>9197.8108566315896</v>
      </c>
      <c r="K5" s="374">
        <v>9377.9210838338604</v>
      </c>
      <c r="L5" s="374">
        <v>0</v>
      </c>
      <c r="M5" s="374">
        <v>0</v>
      </c>
      <c r="N5" s="374">
        <v>0</v>
      </c>
    </row>
    <row r="6" spans="1:14" ht="12.6" customHeight="1" x14ac:dyDescent="0.2">
      <c r="A6" s="483" t="s">
        <v>48</v>
      </c>
      <c r="B6" s="484"/>
      <c r="C6" s="395">
        <v>44214</v>
      </c>
      <c r="D6" s="395">
        <v>44242</v>
      </c>
      <c r="E6" s="395">
        <v>44266</v>
      </c>
      <c r="F6" s="395">
        <v>44294</v>
      </c>
      <c r="G6" s="395">
        <v>44321</v>
      </c>
      <c r="H6" s="395">
        <v>44364</v>
      </c>
      <c r="I6" s="395">
        <v>44390</v>
      </c>
      <c r="J6" s="395">
        <v>44439</v>
      </c>
      <c r="K6" s="395">
        <v>44461</v>
      </c>
      <c r="L6" s="395">
        <v>44470</v>
      </c>
      <c r="M6" s="395">
        <v>44501</v>
      </c>
      <c r="N6" s="396">
        <v>44531</v>
      </c>
    </row>
    <row r="7" spans="1:14" ht="12.6" customHeight="1" x14ac:dyDescent="0.2">
      <c r="A7" s="482" t="s">
        <v>55</v>
      </c>
      <c r="B7" s="482"/>
      <c r="C7" s="397" t="s">
        <v>426</v>
      </c>
      <c r="D7" s="397" t="s">
        <v>426</v>
      </c>
      <c r="E7" s="397" t="s">
        <v>427</v>
      </c>
      <c r="F7" s="397" t="s">
        <v>428</v>
      </c>
      <c r="G7" s="397" t="s">
        <v>429</v>
      </c>
      <c r="H7" s="397" t="s">
        <v>427</v>
      </c>
      <c r="I7" s="397" t="s">
        <v>427</v>
      </c>
      <c r="J7" s="397" t="s">
        <v>427</v>
      </c>
      <c r="K7" s="397" t="s">
        <v>427</v>
      </c>
      <c r="L7" s="397" t="s">
        <v>430</v>
      </c>
      <c r="M7" s="397" t="s">
        <v>430</v>
      </c>
      <c r="N7" s="397" t="s">
        <v>430</v>
      </c>
    </row>
    <row r="8" spans="1:14" ht="12.6" customHeight="1" x14ac:dyDescent="0.2">
      <c r="A8" s="482" t="s">
        <v>57</v>
      </c>
      <c r="B8" s="482"/>
      <c r="C8" s="398">
        <v>6461.4425513980204</v>
      </c>
      <c r="D8" s="374">
        <v>6794.7881888700003</v>
      </c>
      <c r="E8" s="374">
        <v>6612.1843796185904</v>
      </c>
      <c r="F8" s="398">
        <v>5967.1539794100499</v>
      </c>
      <c r="G8" s="374">
        <v>5597.5823934341997</v>
      </c>
      <c r="H8" s="374">
        <v>5061.3989861117498</v>
      </c>
      <c r="I8" s="398">
        <v>4992.4470183686699</v>
      </c>
      <c r="J8" s="374">
        <v>4957.8087850969096</v>
      </c>
      <c r="K8" s="374">
        <v>5424.7457779925498</v>
      </c>
      <c r="L8" s="398">
        <v>0</v>
      </c>
      <c r="M8" s="374">
        <v>0</v>
      </c>
      <c r="N8" s="374">
        <v>0</v>
      </c>
    </row>
    <row r="9" spans="1:14" ht="12.6" customHeight="1" x14ac:dyDescent="0.2">
      <c r="A9" s="483" t="s">
        <v>48</v>
      </c>
      <c r="B9" s="484"/>
      <c r="C9" s="395">
        <v>44198</v>
      </c>
      <c r="D9" s="395">
        <v>44255</v>
      </c>
      <c r="E9" s="395">
        <v>44283</v>
      </c>
      <c r="F9" s="395">
        <v>44289</v>
      </c>
      <c r="G9" s="395">
        <v>44332</v>
      </c>
      <c r="H9" s="395">
        <v>44374</v>
      </c>
      <c r="I9" s="395">
        <v>44381</v>
      </c>
      <c r="J9" s="395">
        <v>44416</v>
      </c>
      <c r="K9" s="395">
        <v>44451</v>
      </c>
      <c r="L9" s="395">
        <v>44470</v>
      </c>
      <c r="M9" s="395">
        <v>44501</v>
      </c>
      <c r="N9" s="396">
        <v>44531</v>
      </c>
    </row>
    <row r="10" spans="1:14" x14ac:dyDescent="0.2">
      <c r="A10" s="482" t="s">
        <v>55</v>
      </c>
      <c r="B10" s="482"/>
      <c r="C10" s="399" t="s">
        <v>431</v>
      </c>
      <c r="D10" s="399" t="s">
        <v>431</v>
      </c>
      <c r="E10" s="399" t="s">
        <v>432</v>
      </c>
      <c r="F10" s="399" t="s">
        <v>431</v>
      </c>
      <c r="G10" s="399" t="s">
        <v>433</v>
      </c>
      <c r="H10" s="399" t="s">
        <v>433</v>
      </c>
      <c r="I10" s="399" t="s">
        <v>433</v>
      </c>
      <c r="J10" s="399" t="s">
        <v>433</v>
      </c>
      <c r="K10" s="399" t="s">
        <v>433</v>
      </c>
      <c r="L10" s="399" t="s">
        <v>430</v>
      </c>
      <c r="M10" s="399" t="s">
        <v>430</v>
      </c>
      <c r="N10" s="399" t="s">
        <v>430</v>
      </c>
    </row>
    <row r="11" spans="1:14" ht="12.6" customHeight="1" x14ac:dyDescent="0.2">
      <c r="N11" s="14" t="s">
        <v>372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3" priority="4">
      <formula>SEARCH("I. Čtvrtletí",$N$1)</formula>
    </cfRule>
  </conditionalFormatting>
  <conditionalFormatting sqref="C5:H10">
    <cfRule type="expression" dxfId="12" priority="3">
      <formula>SEARCH("II. Čtvrtletí",$N$1)</formula>
    </cfRule>
  </conditionalFormatting>
  <conditionalFormatting sqref="C5:K10">
    <cfRule type="expression" dxfId="11" priority="2">
      <formula>SEARCH("III. čtvrtletí",$N$1)</formula>
    </cfRule>
  </conditionalFormatting>
  <conditionalFormatting sqref="C5:N10">
    <cfRule type="expression" dxfId="10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63" t="s">
        <v>401</v>
      </c>
      <c r="Q1" s="129" t="str">
        <f>Titulní!A35</f>
        <v>III. čtvrtletí 2021</v>
      </c>
    </row>
    <row r="2" spans="1:17" ht="6" customHeight="1" x14ac:dyDescent="0.2"/>
    <row r="3" spans="1:17" ht="36" x14ac:dyDescent="0.2">
      <c r="A3" s="444" t="s">
        <v>66</v>
      </c>
      <c r="B3" s="444"/>
      <c r="C3" s="218" t="s">
        <v>233</v>
      </c>
      <c r="D3" s="218" t="s">
        <v>394</v>
      </c>
      <c r="E3" s="218" t="s">
        <v>395</v>
      </c>
      <c r="G3" s="444" t="s">
        <v>67</v>
      </c>
      <c r="H3" s="444"/>
      <c r="I3" s="218" t="s">
        <v>233</v>
      </c>
      <c r="J3" s="218" t="s">
        <v>394</v>
      </c>
      <c r="K3" s="218" t="s">
        <v>395</v>
      </c>
      <c r="M3" s="444" t="s">
        <v>68</v>
      </c>
      <c r="N3" s="444"/>
      <c r="O3" s="218" t="s">
        <v>233</v>
      </c>
      <c r="P3" s="218" t="s">
        <v>394</v>
      </c>
      <c r="Q3" s="218" t="s">
        <v>395</v>
      </c>
    </row>
    <row r="4" spans="1:17" ht="9.75" customHeight="1" x14ac:dyDescent="0.2">
      <c r="A4" s="486"/>
      <c r="B4" s="486"/>
      <c r="C4" s="219" t="s">
        <v>5</v>
      </c>
      <c r="D4" s="219" t="s">
        <v>4</v>
      </c>
      <c r="E4" s="219" t="s">
        <v>4</v>
      </c>
      <c r="G4" s="486"/>
      <c r="H4" s="486"/>
      <c r="I4" s="219" t="s">
        <v>5</v>
      </c>
      <c r="J4" s="219" t="s">
        <v>4</v>
      </c>
      <c r="K4" s="219" t="s">
        <v>4</v>
      </c>
      <c r="M4" s="486"/>
      <c r="N4" s="486"/>
      <c r="O4" s="219" t="s">
        <v>5</v>
      </c>
      <c r="P4" s="219" t="s">
        <v>4</v>
      </c>
      <c r="Q4" s="219" t="s">
        <v>4</v>
      </c>
    </row>
    <row r="5" spans="1:17" ht="12.6" customHeight="1" x14ac:dyDescent="0.2">
      <c r="A5" s="213">
        <v>44378</v>
      </c>
      <c r="B5" s="214">
        <f>A5</f>
        <v>44378</v>
      </c>
      <c r="C5" s="215">
        <v>181836.73938744099</v>
      </c>
      <c r="D5" s="215">
        <v>8723.3216558162894</v>
      </c>
      <c r="E5" s="215">
        <v>6141.76715110238</v>
      </c>
      <c r="G5" s="213">
        <v>44409</v>
      </c>
      <c r="H5" s="214">
        <f>G5</f>
        <v>44409</v>
      </c>
      <c r="I5" s="215">
        <v>144272.00033124202</v>
      </c>
      <c r="J5" s="215">
        <v>7005.8315723330998</v>
      </c>
      <c r="K5" s="215">
        <v>4970.1771495953799</v>
      </c>
      <c r="M5" s="213">
        <v>44440</v>
      </c>
      <c r="N5" s="214">
        <f>M5</f>
        <v>44440</v>
      </c>
      <c r="O5" s="215">
        <v>189208.08728701159</v>
      </c>
      <c r="P5" s="215">
        <v>8934.8271000048899</v>
      </c>
      <c r="Q5" s="215">
        <v>6365.1401517282002</v>
      </c>
    </row>
    <row r="6" spans="1:17" ht="12.6" customHeight="1" x14ac:dyDescent="0.2">
      <c r="A6" s="330">
        <v>44379</v>
      </c>
      <c r="B6" s="214">
        <f t="shared" ref="B6:B35" si="0">A6</f>
        <v>44379</v>
      </c>
      <c r="C6" s="217">
        <v>176999.59190712243</v>
      </c>
      <c r="D6" s="217">
        <v>8619.6085034726202</v>
      </c>
      <c r="E6" s="216">
        <v>6034.1464493620897</v>
      </c>
      <c r="G6" s="213">
        <v>44410</v>
      </c>
      <c r="H6" s="214">
        <f>G6</f>
        <v>44410</v>
      </c>
      <c r="I6" s="217">
        <v>163720.70078614529</v>
      </c>
      <c r="J6" s="217">
        <v>7935.4747143435397</v>
      </c>
      <c r="K6" s="216">
        <v>5278.4233231092803</v>
      </c>
      <c r="M6" s="330">
        <v>44441</v>
      </c>
      <c r="N6" s="214">
        <f>M6</f>
        <v>44441</v>
      </c>
      <c r="O6" s="217">
        <v>188211.47894375649</v>
      </c>
      <c r="P6" s="217">
        <v>8905.5815464920997</v>
      </c>
      <c r="Q6" s="216">
        <v>6340.4088084989298</v>
      </c>
    </row>
    <row r="7" spans="1:17" ht="12.6" customHeight="1" x14ac:dyDescent="0.2">
      <c r="A7" s="330">
        <v>44380</v>
      </c>
      <c r="B7" s="214">
        <f t="shared" si="0"/>
        <v>44380</v>
      </c>
      <c r="C7" s="217">
        <v>150981.3161886679</v>
      </c>
      <c r="D7" s="217">
        <v>7313.4011565047404</v>
      </c>
      <c r="E7" s="216">
        <v>5396.2334654666802</v>
      </c>
      <c r="G7" s="213">
        <v>44411</v>
      </c>
      <c r="H7" s="214">
        <f t="shared" ref="H7:H35" si="1">G7</f>
        <v>44411</v>
      </c>
      <c r="I7" s="217">
        <v>166584.1395755776</v>
      </c>
      <c r="J7" s="217">
        <v>7950.1652163864601</v>
      </c>
      <c r="K7" s="216">
        <v>5530.0441974863297</v>
      </c>
      <c r="M7" s="330">
        <v>44442</v>
      </c>
      <c r="N7" s="214">
        <f t="shared" ref="N7:N34" si="2">M7</f>
        <v>44442</v>
      </c>
      <c r="O7" s="217">
        <v>183035.68367338413</v>
      </c>
      <c r="P7" s="217">
        <v>8716.1663604793594</v>
      </c>
      <c r="Q7" s="216">
        <v>6242.0443916140202</v>
      </c>
    </row>
    <row r="8" spans="1:17" ht="12.6" customHeight="1" x14ac:dyDescent="0.2">
      <c r="A8" s="330">
        <v>44381</v>
      </c>
      <c r="B8" s="214">
        <f t="shared" si="0"/>
        <v>44381</v>
      </c>
      <c r="C8" s="217">
        <v>145567.65843199517</v>
      </c>
      <c r="D8" s="217">
        <v>6984.8746438302296</v>
      </c>
      <c r="E8" s="216">
        <v>4992.4470183686699</v>
      </c>
      <c r="G8" s="213">
        <v>44412</v>
      </c>
      <c r="H8" s="214">
        <f t="shared" si="1"/>
        <v>44412</v>
      </c>
      <c r="I8" s="217">
        <v>167239.71205722771</v>
      </c>
      <c r="J8" s="217">
        <v>8010.2496537233601</v>
      </c>
      <c r="K8" s="216">
        <v>5576.6473980491501</v>
      </c>
      <c r="M8" s="330">
        <v>44443</v>
      </c>
      <c r="N8" s="214">
        <f t="shared" si="2"/>
        <v>44443</v>
      </c>
      <c r="O8" s="217">
        <v>158842.85038848998</v>
      </c>
      <c r="P8" s="217">
        <v>7658.4368554701005</v>
      </c>
      <c r="Q8" s="216">
        <v>5746.50162315334</v>
      </c>
    </row>
    <row r="9" spans="1:17" ht="12.6" customHeight="1" x14ac:dyDescent="0.2">
      <c r="A9" s="330">
        <v>44382</v>
      </c>
      <c r="B9" s="214">
        <f t="shared" si="0"/>
        <v>44382</v>
      </c>
      <c r="C9" s="217">
        <v>150299.42747700503</v>
      </c>
      <c r="D9" s="217">
        <v>7169.0791684887299</v>
      </c>
      <c r="E9" s="216">
        <v>5210.8606392559896</v>
      </c>
      <c r="G9" s="213">
        <v>44413</v>
      </c>
      <c r="H9" s="214">
        <f t="shared" si="1"/>
        <v>44413</v>
      </c>
      <c r="I9" s="217">
        <v>168485.96197505688</v>
      </c>
      <c r="J9" s="217">
        <v>8204.1005881213205</v>
      </c>
      <c r="K9" s="216">
        <v>5594.8363387117697</v>
      </c>
      <c r="M9" s="330">
        <v>44444</v>
      </c>
      <c r="N9" s="214">
        <f t="shared" si="2"/>
        <v>44444</v>
      </c>
      <c r="O9" s="217">
        <v>156957.83788435278</v>
      </c>
      <c r="P9" s="217">
        <v>7489.8073569806302</v>
      </c>
      <c r="Q9" s="216">
        <v>5499.4138162004101</v>
      </c>
    </row>
    <row r="10" spans="1:17" ht="12.6" customHeight="1" x14ac:dyDescent="0.2">
      <c r="A10" s="330">
        <v>44383</v>
      </c>
      <c r="B10" s="214">
        <f t="shared" si="0"/>
        <v>44383</v>
      </c>
      <c r="C10" s="217">
        <v>156338.28681766143</v>
      </c>
      <c r="D10" s="217">
        <v>7374.0400581270196</v>
      </c>
      <c r="E10" s="216">
        <v>5310.6211323324696</v>
      </c>
      <c r="G10" s="213">
        <v>44414</v>
      </c>
      <c r="H10" s="214">
        <f t="shared" si="1"/>
        <v>44414</v>
      </c>
      <c r="I10" s="217">
        <v>163748.0002176241</v>
      </c>
      <c r="J10" s="217">
        <v>7935.9004716438803</v>
      </c>
      <c r="K10" s="216">
        <v>5480.5156437632904</v>
      </c>
      <c r="M10" s="330">
        <v>44445</v>
      </c>
      <c r="N10" s="214">
        <f t="shared" si="2"/>
        <v>44445</v>
      </c>
      <c r="O10" s="217">
        <v>186979.10049322352</v>
      </c>
      <c r="P10" s="217">
        <v>8883.7852101705903</v>
      </c>
      <c r="Q10" s="216">
        <v>6062.41140108126</v>
      </c>
    </row>
    <row r="11" spans="1:17" ht="12.6" customHeight="1" x14ac:dyDescent="0.2">
      <c r="A11" s="330">
        <v>44384</v>
      </c>
      <c r="B11" s="214">
        <f t="shared" si="0"/>
        <v>44384</v>
      </c>
      <c r="C11" s="217">
        <v>181395.15462011832</v>
      </c>
      <c r="D11" s="217">
        <v>8808.9762371337802</v>
      </c>
      <c r="E11" s="216">
        <v>5884.9832343156204</v>
      </c>
      <c r="G11" s="213">
        <v>44415</v>
      </c>
      <c r="H11" s="214">
        <f t="shared" si="1"/>
        <v>44415</v>
      </c>
      <c r="I11" s="217">
        <v>145503.89106901202</v>
      </c>
      <c r="J11" s="217">
        <v>7011.0000096959702</v>
      </c>
      <c r="K11" s="216">
        <v>5150.1003380562097</v>
      </c>
      <c r="M11" s="330">
        <v>44446</v>
      </c>
      <c r="N11" s="214">
        <f t="shared" si="2"/>
        <v>44446</v>
      </c>
      <c r="O11" s="217">
        <v>188724.77816820683</v>
      </c>
      <c r="P11" s="217">
        <v>8884.3439944071397</v>
      </c>
      <c r="Q11" s="216">
        <v>6286.8464501894096</v>
      </c>
    </row>
    <row r="12" spans="1:17" ht="12.6" customHeight="1" x14ac:dyDescent="0.2">
      <c r="A12" s="330">
        <v>44385</v>
      </c>
      <c r="B12" s="214">
        <f t="shared" si="0"/>
        <v>44385</v>
      </c>
      <c r="C12" s="217">
        <v>183376.33793491419</v>
      </c>
      <c r="D12" s="217">
        <v>8805.0651226677692</v>
      </c>
      <c r="E12" s="216">
        <v>6118.2791976315002</v>
      </c>
      <c r="G12" s="213">
        <v>44416</v>
      </c>
      <c r="H12" s="214">
        <f t="shared" si="1"/>
        <v>44416</v>
      </c>
      <c r="I12" s="217">
        <v>143044.8634666937</v>
      </c>
      <c r="J12" s="217">
        <v>6888.9233548341999</v>
      </c>
      <c r="K12" s="216">
        <v>4957.8087850969096</v>
      </c>
      <c r="M12" s="330">
        <v>44447</v>
      </c>
      <c r="N12" s="214">
        <f t="shared" si="2"/>
        <v>44447</v>
      </c>
      <c r="O12" s="217">
        <v>188958.81551475468</v>
      </c>
      <c r="P12" s="217">
        <v>8927.31246187139</v>
      </c>
      <c r="Q12" s="216">
        <v>6276.0418433361201</v>
      </c>
    </row>
    <row r="13" spans="1:17" ht="12.6" customHeight="1" x14ac:dyDescent="0.2">
      <c r="A13" s="330">
        <v>44386</v>
      </c>
      <c r="B13" s="214">
        <f t="shared" si="0"/>
        <v>44386</v>
      </c>
      <c r="C13" s="217">
        <v>178869.88283908743</v>
      </c>
      <c r="D13" s="217">
        <v>8727.2483610486597</v>
      </c>
      <c r="E13" s="216">
        <v>6159.6557702268101</v>
      </c>
      <c r="G13" s="213">
        <v>44417</v>
      </c>
      <c r="H13" s="214">
        <f t="shared" si="1"/>
        <v>44417</v>
      </c>
      <c r="I13" s="217">
        <v>169423.00766309048</v>
      </c>
      <c r="J13" s="217">
        <v>8277.29611324086</v>
      </c>
      <c r="K13" s="216">
        <v>5349.1244525437096</v>
      </c>
      <c r="M13" s="330">
        <v>44448</v>
      </c>
      <c r="N13" s="214">
        <f t="shared" si="2"/>
        <v>44448</v>
      </c>
      <c r="O13" s="217">
        <v>188715.3328615166</v>
      </c>
      <c r="P13" s="217">
        <v>8958.3112714733506</v>
      </c>
      <c r="Q13" s="216">
        <v>6255.1497101287196</v>
      </c>
    </row>
    <row r="14" spans="1:17" ht="12.6" customHeight="1" x14ac:dyDescent="0.2">
      <c r="A14" s="330">
        <v>44387</v>
      </c>
      <c r="B14" s="214">
        <f t="shared" si="0"/>
        <v>44387</v>
      </c>
      <c r="C14" s="217">
        <v>153264.64850588719</v>
      </c>
      <c r="D14" s="217">
        <v>7390.6715098188597</v>
      </c>
      <c r="E14" s="216">
        <v>5457.8660848306799</v>
      </c>
      <c r="G14" s="213">
        <v>44418</v>
      </c>
      <c r="H14" s="214">
        <f t="shared" si="1"/>
        <v>44418</v>
      </c>
      <c r="I14" s="217">
        <v>174808.44269047142</v>
      </c>
      <c r="J14" s="217">
        <v>8455.6767782524603</v>
      </c>
      <c r="K14" s="216">
        <v>5700.0883106376596</v>
      </c>
      <c r="M14" s="330">
        <v>44449</v>
      </c>
      <c r="N14" s="214">
        <f t="shared" si="2"/>
        <v>44449</v>
      </c>
      <c r="O14" s="217">
        <v>185792.82403214974</v>
      </c>
      <c r="P14" s="217">
        <v>8902.9895478360104</v>
      </c>
      <c r="Q14" s="216">
        <v>6271.0008550462298</v>
      </c>
    </row>
    <row r="15" spans="1:17" ht="12.6" customHeight="1" x14ac:dyDescent="0.2">
      <c r="A15" s="330">
        <v>44388</v>
      </c>
      <c r="B15" s="214">
        <f t="shared" si="0"/>
        <v>44388</v>
      </c>
      <c r="C15" s="217">
        <v>151108.17953313366</v>
      </c>
      <c r="D15" s="217">
        <v>7217.1088695627705</v>
      </c>
      <c r="E15" s="216">
        <v>5084.95059244201</v>
      </c>
      <c r="G15" s="213">
        <v>44419</v>
      </c>
      <c r="H15" s="214">
        <f t="shared" si="1"/>
        <v>44419</v>
      </c>
      <c r="I15" s="217">
        <v>177401.43608843072</v>
      </c>
      <c r="J15" s="217">
        <v>8568.9887000328399</v>
      </c>
      <c r="K15" s="216">
        <v>5857.1006317257197</v>
      </c>
      <c r="M15" s="330">
        <v>44450</v>
      </c>
      <c r="N15" s="214">
        <f t="shared" si="2"/>
        <v>44450</v>
      </c>
      <c r="O15" s="217">
        <v>157880.89059881499</v>
      </c>
      <c r="P15" s="217">
        <v>7620.23623129721</v>
      </c>
      <c r="Q15" s="216">
        <v>5753.8403140208602</v>
      </c>
    </row>
    <row r="16" spans="1:17" ht="12.6" customHeight="1" x14ac:dyDescent="0.2">
      <c r="A16" s="330">
        <v>44389</v>
      </c>
      <c r="B16" s="214">
        <f t="shared" si="0"/>
        <v>44389</v>
      </c>
      <c r="C16" s="217">
        <v>181015.76555669034</v>
      </c>
      <c r="D16" s="217">
        <v>8769.1538682822502</v>
      </c>
      <c r="E16" s="216">
        <v>5859.0750069552496</v>
      </c>
      <c r="G16" s="213">
        <v>44420</v>
      </c>
      <c r="H16" s="214">
        <f t="shared" si="1"/>
        <v>44420</v>
      </c>
      <c r="I16" s="217">
        <v>178631.43024932922</v>
      </c>
      <c r="J16" s="217">
        <v>8618.1685579048408</v>
      </c>
      <c r="K16" s="216">
        <v>5903.7162469745399</v>
      </c>
      <c r="M16" s="330">
        <v>44451</v>
      </c>
      <c r="N16" s="214">
        <f t="shared" si="2"/>
        <v>44451</v>
      </c>
      <c r="O16" s="217">
        <v>156417.76836893972</v>
      </c>
      <c r="P16" s="217">
        <v>7486.4175979281699</v>
      </c>
      <c r="Q16" s="216">
        <v>5424.7457779925498</v>
      </c>
    </row>
    <row r="17" spans="1:17" ht="12.6" customHeight="1" x14ac:dyDescent="0.2">
      <c r="A17" s="330">
        <v>44390</v>
      </c>
      <c r="B17" s="214">
        <f t="shared" si="0"/>
        <v>44390</v>
      </c>
      <c r="C17" s="217">
        <v>187772.39160301731</v>
      </c>
      <c r="D17" s="217">
        <v>9032.3849314550407</v>
      </c>
      <c r="E17" s="216">
        <v>6176.2521003679203</v>
      </c>
      <c r="G17" s="213">
        <v>44421</v>
      </c>
      <c r="H17" s="214">
        <f t="shared" si="1"/>
        <v>44421</v>
      </c>
      <c r="I17" s="217">
        <v>177093.36551429401</v>
      </c>
      <c r="J17" s="217">
        <v>8642.3478861675994</v>
      </c>
      <c r="K17" s="216">
        <v>5876.2647072539803</v>
      </c>
      <c r="M17" s="330">
        <v>44452</v>
      </c>
      <c r="N17" s="214">
        <f t="shared" si="2"/>
        <v>44452</v>
      </c>
      <c r="O17" s="217">
        <v>188140.67422170195</v>
      </c>
      <c r="P17" s="217">
        <v>9067.4053192948504</v>
      </c>
      <c r="Q17" s="216">
        <v>6025.2588909278502</v>
      </c>
    </row>
    <row r="18" spans="1:17" ht="12.6" customHeight="1" x14ac:dyDescent="0.2">
      <c r="A18" s="330">
        <v>44391</v>
      </c>
      <c r="B18" s="214">
        <f t="shared" si="0"/>
        <v>44391</v>
      </c>
      <c r="C18" s="217">
        <v>186660.34200416561</v>
      </c>
      <c r="D18" s="217">
        <v>8907.7889675356291</v>
      </c>
      <c r="E18" s="216">
        <v>6287.3015050020203</v>
      </c>
      <c r="G18" s="213">
        <v>44422</v>
      </c>
      <c r="H18" s="214">
        <f t="shared" si="1"/>
        <v>44422</v>
      </c>
      <c r="I18" s="217">
        <v>156617.12569086862</v>
      </c>
      <c r="J18" s="217">
        <v>7536.4489199132104</v>
      </c>
      <c r="K18" s="216">
        <v>5612.9625984994</v>
      </c>
      <c r="M18" s="330">
        <v>44453</v>
      </c>
      <c r="N18" s="214">
        <f t="shared" si="2"/>
        <v>44453</v>
      </c>
      <c r="O18" s="217">
        <v>192061.66462188895</v>
      </c>
      <c r="P18" s="217">
        <v>9091.2196996018902</v>
      </c>
      <c r="Q18" s="216">
        <v>6326.7756390627601</v>
      </c>
    </row>
    <row r="19" spans="1:17" ht="12.6" customHeight="1" x14ac:dyDescent="0.2">
      <c r="A19" s="330">
        <v>44392</v>
      </c>
      <c r="B19" s="214">
        <f t="shared" si="0"/>
        <v>44392</v>
      </c>
      <c r="C19" s="217">
        <v>183839.4408590876</v>
      </c>
      <c r="D19" s="217">
        <v>8876.8034098899698</v>
      </c>
      <c r="E19" s="216">
        <v>6102.6633776838898</v>
      </c>
      <c r="G19" s="213">
        <v>44423</v>
      </c>
      <c r="H19" s="214">
        <f t="shared" si="1"/>
        <v>44423</v>
      </c>
      <c r="I19" s="217">
        <v>153537.91023566585</v>
      </c>
      <c r="J19" s="217">
        <v>7346.38382498388</v>
      </c>
      <c r="K19" s="216">
        <v>5237.01721841986</v>
      </c>
      <c r="M19" s="330">
        <v>44454</v>
      </c>
      <c r="N19" s="214">
        <f t="shared" si="2"/>
        <v>44454</v>
      </c>
      <c r="O19" s="217">
        <v>192590.10741182588</v>
      </c>
      <c r="P19" s="217">
        <v>9059.2182919603401</v>
      </c>
      <c r="Q19" s="216">
        <v>6429.8071540237397</v>
      </c>
    </row>
    <row r="20" spans="1:17" ht="12.6" customHeight="1" x14ac:dyDescent="0.2">
      <c r="A20" s="330">
        <v>44393</v>
      </c>
      <c r="B20" s="214">
        <f t="shared" si="0"/>
        <v>44393</v>
      </c>
      <c r="C20" s="217">
        <v>181872.0315006577</v>
      </c>
      <c r="D20" s="217">
        <v>8888.5996888010395</v>
      </c>
      <c r="E20" s="216">
        <v>6157.9845845212403</v>
      </c>
      <c r="G20" s="213">
        <v>44424</v>
      </c>
      <c r="H20" s="214">
        <f t="shared" si="1"/>
        <v>44424</v>
      </c>
      <c r="I20" s="217">
        <v>182671.28040803995</v>
      </c>
      <c r="J20" s="217">
        <v>8979.65819847274</v>
      </c>
      <c r="K20" s="216">
        <v>5851.5615716358197</v>
      </c>
      <c r="M20" s="330">
        <v>44455</v>
      </c>
      <c r="N20" s="214">
        <f t="shared" si="2"/>
        <v>44455</v>
      </c>
      <c r="O20" s="217">
        <v>193146.16331496433</v>
      </c>
      <c r="P20" s="217">
        <v>9158.26463343861</v>
      </c>
      <c r="Q20" s="216">
        <v>6466.1265377147101</v>
      </c>
    </row>
    <row r="21" spans="1:17" ht="12.6" customHeight="1" x14ac:dyDescent="0.2">
      <c r="A21" s="330">
        <v>44394</v>
      </c>
      <c r="B21" s="214">
        <f t="shared" si="0"/>
        <v>44394</v>
      </c>
      <c r="C21" s="217">
        <v>154656.44284609074</v>
      </c>
      <c r="D21" s="217">
        <v>7487.3302727402697</v>
      </c>
      <c r="E21" s="216">
        <v>5471.9392749303797</v>
      </c>
      <c r="G21" s="213">
        <v>44425</v>
      </c>
      <c r="H21" s="214">
        <f t="shared" si="1"/>
        <v>44425</v>
      </c>
      <c r="I21" s="217">
        <v>180443.87777285607</v>
      </c>
      <c r="J21" s="217">
        <v>8620.4042003112409</v>
      </c>
      <c r="K21" s="216">
        <v>6048.0904376361896</v>
      </c>
      <c r="M21" s="330">
        <v>44456</v>
      </c>
      <c r="N21" s="214">
        <f t="shared" si="2"/>
        <v>44456</v>
      </c>
      <c r="O21" s="217">
        <v>185938.5784895494</v>
      </c>
      <c r="P21" s="217">
        <v>8825.5227307723999</v>
      </c>
      <c r="Q21" s="216">
        <v>6304.6523405921898</v>
      </c>
    </row>
    <row r="22" spans="1:17" ht="12.6" customHeight="1" x14ac:dyDescent="0.2">
      <c r="A22" s="330">
        <v>44395</v>
      </c>
      <c r="B22" s="214">
        <f t="shared" si="0"/>
        <v>44395</v>
      </c>
      <c r="C22" s="217">
        <v>150382.86194743391</v>
      </c>
      <c r="D22" s="217">
        <v>7227.6908186395303</v>
      </c>
      <c r="E22" s="216">
        <v>5064.71702699052</v>
      </c>
      <c r="G22" s="213">
        <v>44426</v>
      </c>
      <c r="H22" s="214">
        <f t="shared" si="1"/>
        <v>44426</v>
      </c>
      <c r="I22" s="217">
        <v>180278.52851503182</v>
      </c>
      <c r="J22" s="217">
        <v>8602.1559777527891</v>
      </c>
      <c r="K22" s="216">
        <v>6019.7292869335897</v>
      </c>
      <c r="M22" s="330">
        <v>44457</v>
      </c>
      <c r="N22" s="214">
        <f t="shared" si="2"/>
        <v>44457</v>
      </c>
      <c r="O22" s="217">
        <v>161064.8888736199</v>
      </c>
      <c r="P22" s="217">
        <v>7761.4935006258002</v>
      </c>
      <c r="Q22" s="216">
        <v>5807.12224658794</v>
      </c>
    </row>
    <row r="23" spans="1:17" ht="12.6" customHeight="1" x14ac:dyDescent="0.2">
      <c r="A23" s="330">
        <v>44396</v>
      </c>
      <c r="B23" s="214">
        <f t="shared" si="0"/>
        <v>44396</v>
      </c>
      <c r="C23" s="217">
        <v>179078.05833370966</v>
      </c>
      <c r="D23" s="217">
        <v>8695.8686334106005</v>
      </c>
      <c r="E23" s="216">
        <v>5751.5463491619403</v>
      </c>
      <c r="G23" s="213">
        <v>44427</v>
      </c>
      <c r="H23" s="214">
        <f t="shared" si="1"/>
        <v>44427</v>
      </c>
      <c r="I23" s="217">
        <v>181318.4007028651</v>
      </c>
      <c r="J23" s="217">
        <v>8657.6923165932694</v>
      </c>
      <c r="K23" s="216">
        <v>6017.8772027247096</v>
      </c>
      <c r="M23" s="330">
        <v>44458</v>
      </c>
      <c r="N23" s="214">
        <f t="shared" si="2"/>
        <v>44458</v>
      </c>
      <c r="O23" s="217">
        <v>160325.43714021237</v>
      </c>
      <c r="P23" s="217">
        <v>7627.7381904596996</v>
      </c>
      <c r="Q23" s="216">
        <v>5564.3731190811995</v>
      </c>
    </row>
    <row r="24" spans="1:17" ht="12.6" customHeight="1" x14ac:dyDescent="0.2">
      <c r="A24" s="330">
        <v>44397</v>
      </c>
      <c r="B24" s="214">
        <f t="shared" si="0"/>
        <v>44397</v>
      </c>
      <c r="C24" s="217">
        <v>179848.72757478696</v>
      </c>
      <c r="D24" s="217">
        <v>8586.8386695579193</v>
      </c>
      <c r="E24" s="216">
        <v>6067.4819372756701</v>
      </c>
      <c r="G24" s="213">
        <v>44428</v>
      </c>
      <c r="H24" s="214">
        <f t="shared" si="1"/>
        <v>44428</v>
      </c>
      <c r="I24" s="217">
        <v>179178.24836617816</v>
      </c>
      <c r="J24" s="217">
        <v>8671.6793225403908</v>
      </c>
      <c r="K24" s="216">
        <v>6056.6335473257404</v>
      </c>
      <c r="M24" s="330">
        <v>44459</v>
      </c>
      <c r="N24" s="214">
        <f t="shared" si="2"/>
        <v>44459</v>
      </c>
      <c r="O24" s="217">
        <v>193959.18284397709</v>
      </c>
      <c r="P24" s="217">
        <v>9213.1741809334908</v>
      </c>
      <c r="Q24" s="216">
        <v>6193.4065645139199</v>
      </c>
    </row>
    <row r="25" spans="1:17" ht="12.6" customHeight="1" x14ac:dyDescent="0.2">
      <c r="A25" s="330">
        <v>44398</v>
      </c>
      <c r="B25" s="214">
        <f t="shared" si="0"/>
        <v>44398</v>
      </c>
      <c r="C25" s="217">
        <v>180777.59955511015</v>
      </c>
      <c r="D25" s="217">
        <v>8634.3327856943997</v>
      </c>
      <c r="E25" s="216">
        <v>6085.2813000210799</v>
      </c>
      <c r="G25" s="213">
        <v>44429</v>
      </c>
      <c r="H25" s="214">
        <f t="shared" si="1"/>
        <v>44429</v>
      </c>
      <c r="I25" s="217">
        <v>154456.03382016136</v>
      </c>
      <c r="J25" s="217">
        <v>7451.9343253318802</v>
      </c>
      <c r="K25" s="216">
        <v>5596.1185133073204</v>
      </c>
      <c r="M25" s="330">
        <v>44460</v>
      </c>
      <c r="N25" s="214">
        <f t="shared" si="2"/>
        <v>44460</v>
      </c>
      <c r="O25" s="217">
        <v>198770.58628257629</v>
      </c>
      <c r="P25" s="217">
        <v>9320.7310885553798</v>
      </c>
      <c r="Q25" s="216">
        <v>6564.3159088721404</v>
      </c>
    </row>
    <row r="26" spans="1:17" ht="12.6" customHeight="1" x14ac:dyDescent="0.2">
      <c r="A26" s="330">
        <v>44399</v>
      </c>
      <c r="B26" s="214">
        <f t="shared" si="0"/>
        <v>44399</v>
      </c>
      <c r="C26" s="217">
        <v>181303.92099586289</v>
      </c>
      <c r="D26" s="217">
        <v>8671.2893305388097</v>
      </c>
      <c r="E26" s="216">
        <v>6117.8026449466197</v>
      </c>
      <c r="G26" s="213">
        <v>44430</v>
      </c>
      <c r="H26" s="214">
        <f t="shared" si="1"/>
        <v>44430</v>
      </c>
      <c r="I26" s="217">
        <v>153100.33739838196</v>
      </c>
      <c r="J26" s="217">
        <v>7276.3178583829604</v>
      </c>
      <c r="K26" s="216">
        <v>5292.7745467841196</v>
      </c>
      <c r="M26" s="330">
        <v>44461</v>
      </c>
      <c r="N26" s="214">
        <f t="shared" si="2"/>
        <v>44461</v>
      </c>
      <c r="O26" s="217">
        <v>199092.9456433077</v>
      </c>
      <c r="P26" s="217">
        <v>9377.9210838338604</v>
      </c>
      <c r="Q26" s="216">
        <v>6657.0975813109098</v>
      </c>
    </row>
    <row r="27" spans="1:17" ht="12.6" customHeight="1" x14ac:dyDescent="0.2">
      <c r="A27" s="330">
        <v>44400</v>
      </c>
      <c r="B27" s="214">
        <f t="shared" si="0"/>
        <v>44400</v>
      </c>
      <c r="C27" s="217">
        <v>176179.39947744174</v>
      </c>
      <c r="D27" s="217">
        <v>8529.1215637992791</v>
      </c>
      <c r="E27" s="216">
        <v>6031.1862377384996</v>
      </c>
      <c r="G27" s="213">
        <v>44431</v>
      </c>
      <c r="H27" s="214">
        <f t="shared" si="1"/>
        <v>44431</v>
      </c>
      <c r="I27" s="217">
        <v>183402.43856963521</v>
      </c>
      <c r="J27" s="217">
        <v>8881.4783110833996</v>
      </c>
      <c r="K27" s="216">
        <v>5900.4980599831697</v>
      </c>
      <c r="M27" s="330">
        <v>44462</v>
      </c>
      <c r="N27" s="214">
        <f t="shared" si="2"/>
        <v>44462</v>
      </c>
      <c r="O27" s="217">
        <v>195258.23769821238</v>
      </c>
      <c r="P27" s="217">
        <v>9130.4521375614004</v>
      </c>
      <c r="Q27" s="216">
        <v>6635.33666319843</v>
      </c>
    </row>
    <row r="28" spans="1:17" ht="12.6" customHeight="1" x14ac:dyDescent="0.2">
      <c r="A28" s="330">
        <v>44401</v>
      </c>
      <c r="B28" s="214">
        <f t="shared" si="0"/>
        <v>44401</v>
      </c>
      <c r="C28" s="217">
        <v>151179.28558605115</v>
      </c>
      <c r="D28" s="217">
        <v>7332.8924887247804</v>
      </c>
      <c r="E28" s="216">
        <v>5299.9437181417297</v>
      </c>
      <c r="G28" s="213">
        <v>44432</v>
      </c>
      <c r="H28" s="214">
        <f t="shared" si="1"/>
        <v>44432</v>
      </c>
      <c r="I28" s="217">
        <v>185814.68588907097</v>
      </c>
      <c r="J28" s="217">
        <v>8979.8498757355301</v>
      </c>
      <c r="K28" s="216">
        <v>6159.3895303239296</v>
      </c>
      <c r="M28" s="330">
        <v>44463</v>
      </c>
      <c r="N28" s="214">
        <f t="shared" si="2"/>
        <v>44463</v>
      </c>
      <c r="O28" s="217">
        <v>189206.96859629743</v>
      </c>
      <c r="P28" s="217">
        <v>8927.6981618530499</v>
      </c>
      <c r="Q28" s="216">
        <v>6387.3358051560399</v>
      </c>
    </row>
    <row r="29" spans="1:17" ht="12.6" customHeight="1" x14ac:dyDescent="0.2">
      <c r="A29" s="330">
        <v>44402</v>
      </c>
      <c r="B29" s="214">
        <f t="shared" si="0"/>
        <v>44402</v>
      </c>
      <c r="C29" s="217">
        <v>149185.56653670326</v>
      </c>
      <c r="D29" s="217">
        <v>7130.3750224753303</v>
      </c>
      <c r="E29" s="216">
        <v>5029.4620614770301</v>
      </c>
      <c r="G29" s="213">
        <v>44433</v>
      </c>
      <c r="H29" s="214">
        <f t="shared" si="1"/>
        <v>44433</v>
      </c>
      <c r="I29" s="217">
        <v>184057.11919185697</v>
      </c>
      <c r="J29" s="217">
        <v>8779.3059373411197</v>
      </c>
      <c r="K29" s="216">
        <v>6201.956421547</v>
      </c>
      <c r="M29" s="330">
        <v>44464</v>
      </c>
      <c r="N29" s="214">
        <f t="shared" si="2"/>
        <v>44464</v>
      </c>
      <c r="O29" s="217">
        <v>162988.88112134096</v>
      </c>
      <c r="P29" s="217">
        <v>7782.22653477531</v>
      </c>
      <c r="Q29" s="216">
        <v>5969.9141873065601</v>
      </c>
    </row>
    <row r="30" spans="1:17" ht="12.6" customHeight="1" x14ac:dyDescent="0.2">
      <c r="A30" s="330">
        <v>44403</v>
      </c>
      <c r="B30" s="214">
        <f t="shared" si="0"/>
        <v>44403</v>
      </c>
      <c r="C30" s="217">
        <v>174097.3909119053</v>
      </c>
      <c r="D30" s="217">
        <v>8487.5284107208408</v>
      </c>
      <c r="E30" s="216">
        <v>5584.6357557763104</v>
      </c>
      <c r="G30" s="213">
        <v>44434</v>
      </c>
      <c r="H30" s="214">
        <f t="shared" si="1"/>
        <v>44434</v>
      </c>
      <c r="I30" s="217">
        <v>186136.34434654034</v>
      </c>
      <c r="J30" s="217">
        <v>8983.1080307915399</v>
      </c>
      <c r="K30" s="216">
        <v>6115.2664993157296</v>
      </c>
      <c r="M30" s="330">
        <v>44465</v>
      </c>
      <c r="N30" s="214">
        <f t="shared" si="2"/>
        <v>44465</v>
      </c>
      <c r="O30" s="217">
        <v>158086.14256708004</v>
      </c>
      <c r="P30" s="217">
        <v>7496.3657544075404</v>
      </c>
      <c r="Q30" s="216">
        <v>5641.5473302641703</v>
      </c>
    </row>
    <row r="31" spans="1:17" ht="12.6" customHeight="1" x14ac:dyDescent="0.2">
      <c r="A31" s="330">
        <v>44404</v>
      </c>
      <c r="B31" s="214">
        <f t="shared" si="0"/>
        <v>44404</v>
      </c>
      <c r="C31" s="217">
        <v>177477.12421911518</v>
      </c>
      <c r="D31" s="217">
        <v>8581.3264893636697</v>
      </c>
      <c r="E31" s="216">
        <v>5866.2978078616597</v>
      </c>
      <c r="G31" s="213">
        <v>44435</v>
      </c>
      <c r="H31" s="214">
        <f t="shared" si="1"/>
        <v>44435</v>
      </c>
      <c r="I31" s="217">
        <v>182435.82280706736</v>
      </c>
      <c r="J31" s="217">
        <v>8868.8149509885498</v>
      </c>
      <c r="K31" s="216">
        <v>6175.3457244978899</v>
      </c>
      <c r="M31" s="330">
        <v>44466</v>
      </c>
      <c r="N31" s="214">
        <f t="shared" si="2"/>
        <v>44466</v>
      </c>
      <c r="O31" s="217">
        <v>177676.87705925078</v>
      </c>
      <c r="P31" s="217">
        <v>8419.1287811524398</v>
      </c>
      <c r="Q31" s="216">
        <v>5834.0018227231603</v>
      </c>
    </row>
    <row r="32" spans="1:17" ht="12.6" customHeight="1" x14ac:dyDescent="0.2">
      <c r="A32" s="330">
        <v>44405</v>
      </c>
      <c r="B32" s="214">
        <f t="shared" si="0"/>
        <v>44405</v>
      </c>
      <c r="C32" s="217">
        <v>177297.13224934705</v>
      </c>
      <c r="D32" s="217">
        <v>8638.0114166215008</v>
      </c>
      <c r="E32" s="216">
        <v>5884.7827950753899</v>
      </c>
      <c r="G32" s="213">
        <v>44436</v>
      </c>
      <c r="H32" s="214">
        <f t="shared" si="1"/>
        <v>44436</v>
      </c>
      <c r="I32" s="217">
        <v>158728.28478671366</v>
      </c>
      <c r="J32" s="217">
        <v>7693.0887338421799</v>
      </c>
      <c r="K32" s="216">
        <v>5709.8079630026696</v>
      </c>
      <c r="M32" s="330">
        <v>44467</v>
      </c>
      <c r="N32" s="214">
        <f t="shared" si="2"/>
        <v>44467</v>
      </c>
      <c r="O32" s="217">
        <v>168635.67941378572</v>
      </c>
      <c r="P32" s="217">
        <v>8036.8884599574003</v>
      </c>
      <c r="Q32" s="216">
        <v>5984.2026318914004</v>
      </c>
    </row>
    <row r="33" spans="1:17" ht="12.6" customHeight="1" x14ac:dyDescent="0.2">
      <c r="A33" s="330">
        <v>44406</v>
      </c>
      <c r="B33" s="214">
        <f t="shared" si="0"/>
        <v>44406</v>
      </c>
      <c r="C33" s="217">
        <v>173055.73298269356</v>
      </c>
      <c r="D33" s="217">
        <v>8357.3106221875896</v>
      </c>
      <c r="E33" s="216">
        <v>5790.0251823558001</v>
      </c>
      <c r="G33" s="213">
        <v>44437</v>
      </c>
      <c r="H33" s="214">
        <f t="shared" si="1"/>
        <v>44437</v>
      </c>
      <c r="I33" s="217">
        <v>155673.66714288128</v>
      </c>
      <c r="J33" s="217">
        <v>7421.8336678548603</v>
      </c>
      <c r="K33" s="216">
        <v>5416.1847865760201</v>
      </c>
      <c r="M33" s="330">
        <v>44468</v>
      </c>
      <c r="N33" s="214">
        <f t="shared" si="2"/>
        <v>44468</v>
      </c>
      <c r="O33" s="217">
        <v>191348.89168195199</v>
      </c>
      <c r="P33" s="217">
        <v>9066.9307125115793</v>
      </c>
      <c r="Q33" s="216">
        <v>6125.0268138646798</v>
      </c>
    </row>
    <row r="34" spans="1:17" ht="12.6" customHeight="1" x14ac:dyDescent="0.2">
      <c r="A34" s="330">
        <v>44407</v>
      </c>
      <c r="B34" s="214">
        <f t="shared" si="0"/>
        <v>44407</v>
      </c>
      <c r="C34" s="217">
        <v>168386.46759830255</v>
      </c>
      <c r="D34" s="217">
        <v>8184.2202371491803</v>
      </c>
      <c r="E34" s="216">
        <v>5670.5309258621801</v>
      </c>
      <c r="G34" s="213">
        <v>44438</v>
      </c>
      <c r="H34" s="214">
        <f t="shared" si="1"/>
        <v>44438</v>
      </c>
      <c r="I34" s="217">
        <v>185745.61362649599</v>
      </c>
      <c r="J34" s="217">
        <v>8907.8861541744609</v>
      </c>
      <c r="K34" s="216">
        <v>5994.5223467672504</v>
      </c>
      <c r="M34" s="330">
        <v>44469</v>
      </c>
      <c r="N34" s="214">
        <f t="shared" si="2"/>
        <v>44469</v>
      </c>
      <c r="O34" s="217">
        <v>194368.14971411825</v>
      </c>
      <c r="P34" s="217">
        <v>9152.0222522749209</v>
      </c>
      <c r="Q34" s="216">
        <v>6366.5017923622399</v>
      </c>
    </row>
    <row r="35" spans="1:17" ht="12.6" customHeight="1" x14ac:dyDescent="0.2">
      <c r="A35" s="213">
        <v>44408</v>
      </c>
      <c r="B35" s="214">
        <f t="shared" si="0"/>
        <v>44408</v>
      </c>
      <c r="C35" s="215">
        <v>149406.87968523565</v>
      </c>
      <c r="D35" s="215">
        <v>7209.1885684454601</v>
      </c>
      <c r="E35" s="215">
        <v>5309.2749526122598</v>
      </c>
      <c r="G35" s="213">
        <v>44439</v>
      </c>
      <c r="H35" s="214">
        <f t="shared" si="1"/>
        <v>44439</v>
      </c>
      <c r="I35" s="215">
        <v>192253.32856540536</v>
      </c>
      <c r="J35" s="215">
        <v>9197.8108566315896</v>
      </c>
      <c r="K35" s="215">
        <v>6314.8803855773504</v>
      </c>
      <c r="M35" s="213"/>
      <c r="N35" s="214"/>
      <c r="O35" s="215"/>
      <c r="P35" s="215"/>
      <c r="Q35" s="215"/>
    </row>
    <row r="36" spans="1:17" ht="11.25" customHeight="1" x14ac:dyDescent="0.2">
      <c r="Q36" s="14" t="s">
        <v>372</v>
      </c>
    </row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434</v>
      </c>
      <c r="B1" s="163"/>
      <c r="N1" s="62"/>
      <c r="O1" s="129" t="str">
        <f>Titulní!A35</f>
        <v>III.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2557.7083053074998</v>
      </c>
      <c r="C5" s="278">
        <v>3508.4459856768299</v>
      </c>
      <c r="D5" s="278">
        <v>257.54381160982001</v>
      </c>
      <c r="E5" s="278">
        <v>359.50918705389898</v>
      </c>
      <c r="F5" s="278">
        <v>247.82451460507099</v>
      </c>
      <c r="G5" s="278">
        <v>0</v>
      </c>
      <c r="H5" s="278">
        <v>0</v>
      </c>
      <c r="I5" s="278">
        <v>30.3778689570734</v>
      </c>
      <c r="J5" s="278">
        <v>-489.45433189347398</v>
      </c>
      <c r="K5" s="278">
        <v>-0.457168875676637</v>
      </c>
      <c r="L5" s="278">
        <v>-532.77152996916504</v>
      </c>
      <c r="M5" s="278">
        <v>6471.49817244103</v>
      </c>
      <c r="N5" s="278">
        <v>5938.72664247187</v>
      </c>
      <c r="O5" s="278">
        <f>M5</f>
        <v>6471.49817244103</v>
      </c>
      <c r="P5" s="26">
        <f t="shared" ref="P5:P28" si="0">IF(J5&lt;0,0,J5)</f>
        <v>0</v>
      </c>
      <c r="Q5" s="26">
        <f t="shared" ref="Q5:Q28" si="1">IF(J5&lt;0,J5,0)</f>
        <v>-489.45433189347398</v>
      </c>
    </row>
    <row r="6" spans="1:27" ht="12.6" customHeight="1" x14ac:dyDescent="0.2">
      <c r="A6" s="222">
        <v>4.1666666666666664E-2</v>
      </c>
      <c r="B6" s="223">
        <v>2604.4211755675001</v>
      </c>
      <c r="C6" s="224">
        <v>3556.6387866842201</v>
      </c>
      <c r="D6" s="224">
        <v>261.64224362668398</v>
      </c>
      <c r="E6" s="224">
        <v>359.69809560390098</v>
      </c>
      <c r="F6" s="224">
        <v>231.20672038890501</v>
      </c>
      <c r="G6" s="224">
        <v>3.5381416228091302E-2</v>
      </c>
      <c r="H6" s="224">
        <v>0</v>
      </c>
      <c r="I6" s="224">
        <v>30.668254841056399</v>
      </c>
      <c r="J6" s="224">
        <v>-330.539939327784</v>
      </c>
      <c r="K6" s="224">
        <v>-304.18873117215799</v>
      </c>
      <c r="L6" s="224">
        <v>-540.32222478004996</v>
      </c>
      <c r="M6" s="225">
        <v>6409.5819876285505</v>
      </c>
      <c r="N6" s="224">
        <v>5869.2597628485</v>
      </c>
      <c r="O6" s="225">
        <f t="shared" ref="O6:O28" si="2">M6</f>
        <v>6409.5819876285505</v>
      </c>
      <c r="P6" s="26">
        <f t="shared" si="0"/>
        <v>0</v>
      </c>
      <c r="Q6" s="26">
        <f t="shared" si="1"/>
        <v>-330.539939327784</v>
      </c>
    </row>
    <row r="7" spans="1:27" ht="12.6" customHeight="1" x14ac:dyDescent="0.2">
      <c r="A7" s="222">
        <v>8.3333333333333301E-2</v>
      </c>
      <c r="B7" s="223">
        <v>2616.3723301567502</v>
      </c>
      <c r="C7" s="224">
        <v>3558.0654022761501</v>
      </c>
      <c r="D7" s="224">
        <v>263.01563853409402</v>
      </c>
      <c r="E7" s="224">
        <v>357.01731114156502</v>
      </c>
      <c r="F7" s="224">
        <v>222.96996289189099</v>
      </c>
      <c r="G7" s="224">
        <v>0</v>
      </c>
      <c r="H7" s="224">
        <v>0</v>
      </c>
      <c r="I7" s="224">
        <v>30.066959017475401</v>
      </c>
      <c r="J7" s="224">
        <v>224.29179801608399</v>
      </c>
      <c r="K7" s="224">
        <v>-1013.75178293184</v>
      </c>
      <c r="L7" s="224">
        <v>-540.95179090695603</v>
      </c>
      <c r="M7" s="225">
        <v>6258.0476191021698</v>
      </c>
      <c r="N7" s="224">
        <v>5717.0958281952198</v>
      </c>
      <c r="O7" s="225">
        <f t="shared" si="2"/>
        <v>6258.0476191021698</v>
      </c>
      <c r="P7" s="26">
        <f t="shared" si="0"/>
        <v>224.29179801608399</v>
      </c>
      <c r="Q7" s="26">
        <f t="shared" si="1"/>
        <v>0</v>
      </c>
    </row>
    <row r="8" spans="1:27" ht="12.6" customHeight="1" x14ac:dyDescent="0.2">
      <c r="A8" s="222">
        <v>0.125</v>
      </c>
      <c r="B8" s="223">
        <v>2637.2126847654999</v>
      </c>
      <c r="C8" s="224">
        <v>3533.8058528353199</v>
      </c>
      <c r="D8" s="224">
        <v>265.12841917911601</v>
      </c>
      <c r="E8" s="224">
        <v>357.976864346431</v>
      </c>
      <c r="F8" s="224">
        <v>213.27910707637599</v>
      </c>
      <c r="G8" s="224">
        <v>0</v>
      </c>
      <c r="H8" s="224">
        <v>0</v>
      </c>
      <c r="I8" s="224">
        <v>38.895532839944998</v>
      </c>
      <c r="J8" s="224">
        <v>172.841539579738</v>
      </c>
      <c r="K8" s="224">
        <v>-1042.8879002545</v>
      </c>
      <c r="L8" s="224">
        <v>-539.91458697788596</v>
      </c>
      <c r="M8" s="225">
        <v>6176.2521003679203</v>
      </c>
      <c r="N8" s="224">
        <v>5636.3375133900399</v>
      </c>
      <c r="O8" s="225">
        <f t="shared" si="2"/>
        <v>6176.2521003679203</v>
      </c>
      <c r="P8" s="26">
        <f t="shared" si="0"/>
        <v>172.841539579738</v>
      </c>
      <c r="Q8" s="26">
        <f t="shared" si="1"/>
        <v>0</v>
      </c>
    </row>
    <row r="9" spans="1:27" ht="12.6" customHeight="1" x14ac:dyDescent="0.2">
      <c r="A9" s="222">
        <v>0.16666666666666699</v>
      </c>
      <c r="B9" s="223">
        <v>2652.3524826392099</v>
      </c>
      <c r="C9" s="224">
        <v>3507.3878113487399</v>
      </c>
      <c r="D9" s="224">
        <v>266.17895641068202</v>
      </c>
      <c r="E9" s="224">
        <v>359.32486386775298</v>
      </c>
      <c r="F9" s="224">
        <v>233.17971232047</v>
      </c>
      <c r="G9" s="224">
        <v>0</v>
      </c>
      <c r="H9" s="224">
        <v>5.6537031629492596</v>
      </c>
      <c r="I9" s="224">
        <v>51.916448539772198</v>
      </c>
      <c r="J9" s="224">
        <v>171.66366887884899</v>
      </c>
      <c r="K9" s="224">
        <v>-1032.9528807113199</v>
      </c>
      <c r="L9" s="224">
        <v>-538.63365061488901</v>
      </c>
      <c r="M9" s="225">
        <v>6214.7047664571101</v>
      </c>
      <c r="N9" s="224">
        <v>5676.07111584222</v>
      </c>
      <c r="O9" s="225">
        <f t="shared" si="2"/>
        <v>6214.7047664571101</v>
      </c>
      <c r="P9" s="26">
        <f t="shared" si="0"/>
        <v>171.66366887884899</v>
      </c>
      <c r="Q9" s="26">
        <f t="shared" si="1"/>
        <v>0</v>
      </c>
    </row>
    <row r="10" spans="1:27" ht="12.6" customHeight="1" x14ac:dyDescent="0.2">
      <c r="A10" s="222">
        <v>0.20833333333333301</v>
      </c>
      <c r="B10" s="223">
        <v>2658.9164694375199</v>
      </c>
      <c r="C10" s="224">
        <v>3451.30227510443</v>
      </c>
      <c r="D10" s="224">
        <v>258.71646442483598</v>
      </c>
      <c r="E10" s="224">
        <v>357.61919659519702</v>
      </c>
      <c r="F10" s="224">
        <v>239.47961772621801</v>
      </c>
      <c r="G10" s="224">
        <v>0</v>
      </c>
      <c r="H10" s="224">
        <v>17.530216306001101</v>
      </c>
      <c r="I10" s="224">
        <v>53.927953618493802</v>
      </c>
      <c r="J10" s="224">
        <v>98.148775640279894</v>
      </c>
      <c r="K10" s="224">
        <v>-729.18433830288404</v>
      </c>
      <c r="L10" s="224">
        <v>-533.32654548155597</v>
      </c>
      <c r="M10" s="225">
        <v>6406.4566305500903</v>
      </c>
      <c r="N10" s="224">
        <v>5873.1300850685302</v>
      </c>
      <c r="O10" s="225">
        <f t="shared" si="2"/>
        <v>6406.4566305500903</v>
      </c>
      <c r="P10" s="26">
        <f t="shared" si="0"/>
        <v>98.148775640279894</v>
      </c>
      <c r="Q10" s="26">
        <f t="shared" si="1"/>
        <v>0</v>
      </c>
    </row>
    <row r="11" spans="1:27" ht="12.6" customHeight="1" x14ac:dyDescent="0.2">
      <c r="A11" s="222">
        <v>0.25</v>
      </c>
      <c r="B11" s="223">
        <v>2656.9946156343199</v>
      </c>
      <c r="C11" s="224">
        <v>3607.6260655472001</v>
      </c>
      <c r="D11" s="224">
        <v>554.02105585214099</v>
      </c>
      <c r="E11" s="224">
        <v>376.46550494448098</v>
      </c>
      <c r="F11" s="224">
        <v>284.56145133127501</v>
      </c>
      <c r="G11" s="224">
        <v>57.8711296271374</v>
      </c>
      <c r="H11" s="224">
        <v>106.873764560917</v>
      </c>
      <c r="I11" s="224">
        <v>47.352584530446499</v>
      </c>
      <c r="J11" s="224">
        <v>-273.38093835035801</v>
      </c>
      <c r="K11" s="224">
        <v>-31.882485264874301</v>
      </c>
      <c r="L11" s="224">
        <v>-557.70335576077696</v>
      </c>
      <c r="M11" s="225">
        <v>7386.5027484126804</v>
      </c>
      <c r="N11" s="224">
        <v>6828.7993926519102</v>
      </c>
      <c r="O11" s="225">
        <f t="shared" si="2"/>
        <v>7386.5027484126804</v>
      </c>
      <c r="P11" s="26">
        <f t="shared" si="0"/>
        <v>0</v>
      </c>
      <c r="Q11" s="26">
        <f t="shared" si="1"/>
        <v>-273.38093835035801</v>
      </c>
    </row>
    <row r="12" spans="1:27" ht="12.6" customHeight="1" x14ac:dyDescent="0.2">
      <c r="A12" s="222">
        <v>0.29166666666666702</v>
      </c>
      <c r="B12" s="223">
        <v>2648.83382282206</v>
      </c>
      <c r="C12" s="224">
        <v>3662.3624937485802</v>
      </c>
      <c r="D12" s="224">
        <v>1062.34710254384</v>
      </c>
      <c r="E12" s="224">
        <v>397.59095052733102</v>
      </c>
      <c r="F12" s="224">
        <v>613.02982694754405</v>
      </c>
      <c r="G12" s="224">
        <v>422.55059243161702</v>
      </c>
      <c r="H12" s="224">
        <v>297.92462439291802</v>
      </c>
      <c r="I12" s="224">
        <v>38.656023330919297</v>
      </c>
      <c r="J12" s="224">
        <v>-1107.6762671587401</v>
      </c>
      <c r="K12" s="224">
        <v>0</v>
      </c>
      <c r="L12" s="224">
        <v>-582.79635660957695</v>
      </c>
      <c r="M12" s="225">
        <v>8035.6191695860798</v>
      </c>
      <c r="N12" s="224">
        <v>7452.8228129765102</v>
      </c>
      <c r="O12" s="225">
        <f t="shared" si="2"/>
        <v>8035.6191695860798</v>
      </c>
      <c r="P12" s="26">
        <f t="shared" si="0"/>
        <v>0</v>
      </c>
      <c r="Q12" s="26">
        <f t="shared" si="1"/>
        <v>-1107.6762671587401</v>
      </c>
    </row>
    <row r="13" spans="1:27" ht="12.6" customHeight="1" x14ac:dyDescent="0.2">
      <c r="A13" s="222">
        <v>0.33333333333333298</v>
      </c>
      <c r="B13" s="223">
        <v>2649.1638637711899</v>
      </c>
      <c r="C13" s="224">
        <v>3747.2064110142301</v>
      </c>
      <c r="D13" s="224">
        <v>1090.96083784803</v>
      </c>
      <c r="E13" s="224">
        <v>407.263129772463</v>
      </c>
      <c r="F13" s="224">
        <v>795.165697272236</v>
      </c>
      <c r="G13" s="224">
        <v>403.77110332857001</v>
      </c>
      <c r="H13" s="224">
        <v>594.46723267750497</v>
      </c>
      <c r="I13" s="224">
        <v>37.010723617440902</v>
      </c>
      <c r="J13" s="224">
        <v>-1256.9875239098401</v>
      </c>
      <c r="K13" s="224">
        <v>0</v>
      </c>
      <c r="L13" s="224">
        <v>-595.81574722236803</v>
      </c>
      <c r="M13" s="225">
        <v>8468.0214753918299</v>
      </c>
      <c r="N13" s="224">
        <v>7872.2057281694597</v>
      </c>
      <c r="O13" s="225">
        <f t="shared" si="2"/>
        <v>8468.0214753918299</v>
      </c>
      <c r="P13" s="26">
        <f t="shared" si="0"/>
        <v>0</v>
      </c>
      <c r="Q13" s="26">
        <f t="shared" si="1"/>
        <v>-1256.9875239098401</v>
      </c>
    </row>
    <row r="14" spans="1:27" ht="12.6" customHeight="1" x14ac:dyDescent="0.2">
      <c r="A14" s="222">
        <v>0.375</v>
      </c>
      <c r="B14" s="223">
        <v>2645.2484532496801</v>
      </c>
      <c r="C14" s="224">
        <v>3921.1238089071599</v>
      </c>
      <c r="D14" s="224">
        <v>1069.3880372077199</v>
      </c>
      <c r="E14" s="224">
        <v>402.446953251379</v>
      </c>
      <c r="F14" s="224">
        <v>759.21395825890397</v>
      </c>
      <c r="G14" s="224">
        <v>19.0335937627767</v>
      </c>
      <c r="H14" s="224">
        <v>881.59864849813096</v>
      </c>
      <c r="I14" s="224">
        <v>32.497610524854203</v>
      </c>
      <c r="J14" s="224">
        <v>-958.99978589699595</v>
      </c>
      <c r="K14" s="224">
        <v>0</v>
      </c>
      <c r="L14" s="224">
        <v>-609.04286746174705</v>
      </c>
      <c r="M14" s="225">
        <v>8771.5512777636104</v>
      </c>
      <c r="N14" s="224">
        <v>8162.5084103018698</v>
      </c>
      <c r="O14" s="225">
        <f t="shared" si="2"/>
        <v>8771.5512777636104</v>
      </c>
      <c r="P14" s="26">
        <f t="shared" si="0"/>
        <v>0</v>
      </c>
      <c r="Q14" s="26">
        <f t="shared" si="1"/>
        <v>-958.99978589699595</v>
      </c>
    </row>
    <row r="15" spans="1:27" ht="12.6" customHeight="1" x14ac:dyDescent="0.2">
      <c r="A15" s="222">
        <v>0.41666666666666702</v>
      </c>
      <c r="B15" s="223">
        <v>2647.0069733466698</v>
      </c>
      <c r="C15" s="224">
        <v>3875.9743255640601</v>
      </c>
      <c r="D15" s="224">
        <v>1040.64548361778</v>
      </c>
      <c r="E15" s="224">
        <v>367.248319612552</v>
      </c>
      <c r="F15" s="224">
        <v>547.46275473388005</v>
      </c>
      <c r="G15" s="224">
        <v>0</v>
      </c>
      <c r="H15" s="224">
        <v>1111.8149210670599</v>
      </c>
      <c r="I15" s="224">
        <v>46.909149682886799</v>
      </c>
      <c r="J15" s="224">
        <v>-841.57381539361802</v>
      </c>
      <c r="K15" s="224">
        <v>0</v>
      </c>
      <c r="L15" s="224">
        <v>-601.89563911567905</v>
      </c>
      <c r="M15" s="225">
        <v>8795.4881122312709</v>
      </c>
      <c r="N15" s="224">
        <v>8193.5924731155901</v>
      </c>
      <c r="O15" s="225">
        <f t="shared" si="2"/>
        <v>8795.4881122312709</v>
      </c>
      <c r="P15" s="26">
        <f t="shared" si="0"/>
        <v>0</v>
      </c>
      <c r="Q15" s="26">
        <f t="shared" si="1"/>
        <v>-841.57381539361802</v>
      </c>
    </row>
    <row r="16" spans="1:27" ht="12.6" customHeight="1" x14ac:dyDescent="0.2">
      <c r="A16" s="222">
        <v>0.45833333333333298</v>
      </c>
      <c r="B16" s="223">
        <v>2671.1643243412</v>
      </c>
      <c r="C16" s="224">
        <v>3892.0064297102599</v>
      </c>
      <c r="D16" s="224">
        <v>1036.4901788183499</v>
      </c>
      <c r="E16" s="224">
        <v>360.46832998384298</v>
      </c>
      <c r="F16" s="224">
        <v>490.81091969395197</v>
      </c>
      <c r="G16" s="224">
        <v>0</v>
      </c>
      <c r="H16" s="224">
        <v>1267.26576929216</v>
      </c>
      <c r="I16" s="224">
        <v>68.163599153589004</v>
      </c>
      <c r="J16" s="224">
        <v>-916.394448374116</v>
      </c>
      <c r="K16" s="224">
        <v>0</v>
      </c>
      <c r="L16" s="224">
        <v>-605.44275875240101</v>
      </c>
      <c r="M16" s="225">
        <v>8869.9751026192298</v>
      </c>
      <c r="N16" s="224">
        <v>8264.5323438668293</v>
      </c>
      <c r="O16" s="225">
        <f t="shared" si="2"/>
        <v>8869.9751026192298</v>
      </c>
      <c r="P16" s="26">
        <f t="shared" si="0"/>
        <v>0</v>
      </c>
      <c r="Q16" s="26">
        <f t="shared" si="1"/>
        <v>-916.394448374116</v>
      </c>
    </row>
    <row r="17" spans="1:17" ht="12.6" customHeight="1" x14ac:dyDescent="0.2">
      <c r="A17" s="222">
        <v>0.5</v>
      </c>
      <c r="B17" s="223">
        <v>2669.7191850494901</v>
      </c>
      <c r="C17" s="224">
        <v>3903.68191765953</v>
      </c>
      <c r="D17" s="224">
        <v>1008.08386150724</v>
      </c>
      <c r="E17" s="224">
        <v>357.504332286053</v>
      </c>
      <c r="F17" s="224">
        <v>452.90543818777297</v>
      </c>
      <c r="G17" s="224">
        <v>48.8633428017827</v>
      </c>
      <c r="H17" s="224">
        <v>1331.3279387115399</v>
      </c>
      <c r="I17" s="224">
        <v>61.9086869697935</v>
      </c>
      <c r="J17" s="224">
        <v>-801.60977171815898</v>
      </c>
      <c r="K17" s="224">
        <v>0</v>
      </c>
      <c r="L17" s="224">
        <v>-606.53734558895496</v>
      </c>
      <c r="M17" s="225">
        <v>9032.3849314550407</v>
      </c>
      <c r="N17" s="224">
        <v>8425.8475858660895</v>
      </c>
      <c r="O17" s="225">
        <f t="shared" si="2"/>
        <v>9032.3849314550407</v>
      </c>
      <c r="P17" s="26">
        <f t="shared" si="0"/>
        <v>0</v>
      </c>
      <c r="Q17" s="26">
        <f t="shared" si="1"/>
        <v>-801.60977171815898</v>
      </c>
    </row>
    <row r="18" spans="1:17" ht="12.6" customHeight="1" x14ac:dyDescent="0.2">
      <c r="A18" s="222">
        <v>0.54166666666666696</v>
      </c>
      <c r="B18" s="223">
        <v>2660.2682443716099</v>
      </c>
      <c r="C18" s="224">
        <v>3861.3740533882401</v>
      </c>
      <c r="D18" s="224">
        <v>1022.94861994132</v>
      </c>
      <c r="E18" s="224">
        <v>360.38300794282702</v>
      </c>
      <c r="F18" s="224">
        <v>390.707932888757</v>
      </c>
      <c r="G18" s="224">
        <v>107.413152012834</v>
      </c>
      <c r="H18" s="224">
        <v>1311.76266572791</v>
      </c>
      <c r="I18" s="224">
        <v>62.939789859650197</v>
      </c>
      <c r="J18" s="224">
        <v>-767.81021142545399</v>
      </c>
      <c r="K18" s="224">
        <v>0</v>
      </c>
      <c r="L18" s="224">
        <v>-602.44280561712196</v>
      </c>
      <c r="M18" s="225">
        <v>9009.9872547076993</v>
      </c>
      <c r="N18" s="224">
        <v>8407.5444490905793</v>
      </c>
      <c r="O18" s="225">
        <f t="shared" si="2"/>
        <v>9009.9872547076993</v>
      </c>
      <c r="P18" s="26">
        <f t="shared" si="0"/>
        <v>0</v>
      </c>
      <c r="Q18" s="26">
        <f t="shared" si="1"/>
        <v>-767.81021142545399</v>
      </c>
    </row>
    <row r="19" spans="1:17" ht="12.6" customHeight="1" x14ac:dyDescent="0.2">
      <c r="A19" s="222">
        <v>0.58333333333333304</v>
      </c>
      <c r="B19" s="223">
        <v>2653.1609228334801</v>
      </c>
      <c r="C19" s="224">
        <v>3834.95616447558</v>
      </c>
      <c r="D19" s="224">
        <v>1022.39826373287</v>
      </c>
      <c r="E19" s="224">
        <v>350.513406774408</v>
      </c>
      <c r="F19" s="224">
        <v>380.85653185258099</v>
      </c>
      <c r="G19" s="224">
        <v>136.39535574410601</v>
      </c>
      <c r="H19" s="224">
        <v>1213.13067568886</v>
      </c>
      <c r="I19" s="224">
        <v>66.734187552465698</v>
      </c>
      <c r="J19" s="224">
        <v>-823.69607904030602</v>
      </c>
      <c r="K19" s="224">
        <v>0</v>
      </c>
      <c r="L19" s="224">
        <v>-598.30237192501602</v>
      </c>
      <c r="M19" s="225">
        <v>8834.4494296140401</v>
      </c>
      <c r="N19" s="224">
        <v>8236.1470576890206</v>
      </c>
      <c r="O19" s="225">
        <f t="shared" si="2"/>
        <v>8834.4494296140401</v>
      </c>
      <c r="P19" s="26">
        <f t="shared" si="0"/>
        <v>0</v>
      </c>
      <c r="Q19" s="26">
        <f t="shared" si="1"/>
        <v>-823.69607904030602</v>
      </c>
    </row>
    <row r="20" spans="1:17" ht="12.6" customHeight="1" x14ac:dyDescent="0.2">
      <c r="A20" s="222">
        <v>0.625</v>
      </c>
      <c r="B20" s="223">
        <v>2685.1873350692699</v>
      </c>
      <c r="C20" s="224">
        <v>3824.9616328351199</v>
      </c>
      <c r="D20" s="224">
        <v>1017.80968751673</v>
      </c>
      <c r="E20" s="224">
        <v>352.77232561787201</v>
      </c>
      <c r="F20" s="224">
        <v>412.531885402211</v>
      </c>
      <c r="G20" s="224">
        <v>95.843429745972401</v>
      </c>
      <c r="H20" s="224">
        <v>1025.2640297181399</v>
      </c>
      <c r="I20" s="224">
        <v>57.367168546062601</v>
      </c>
      <c r="J20" s="224">
        <v>-679.344595594476</v>
      </c>
      <c r="K20" s="224">
        <v>0</v>
      </c>
      <c r="L20" s="224">
        <v>-597.38922627685997</v>
      </c>
      <c r="M20" s="225">
        <v>8792.3928988569005</v>
      </c>
      <c r="N20" s="224">
        <v>8195.0036725800401</v>
      </c>
      <c r="O20" s="225">
        <f t="shared" si="2"/>
        <v>8792.3928988569005</v>
      </c>
      <c r="P20" s="26">
        <f t="shared" si="0"/>
        <v>0</v>
      </c>
      <c r="Q20" s="26">
        <f t="shared" si="1"/>
        <v>-679.344595594476</v>
      </c>
    </row>
    <row r="21" spans="1:17" ht="12.6" customHeight="1" x14ac:dyDescent="0.2">
      <c r="A21" s="222">
        <v>0.66666666666666696</v>
      </c>
      <c r="B21" s="223">
        <v>2707.4561606870798</v>
      </c>
      <c r="C21" s="224">
        <v>3864.23824102867</v>
      </c>
      <c r="D21" s="224">
        <v>1014.58113066806</v>
      </c>
      <c r="E21" s="224">
        <v>357.98501474672702</v>
      </c>
      <c r="F21" s="224">
        <v>381.06434721050601</v>
      </c>
      <c r="G21" s="224">
        <v>274.40217678816299</v>
      </c>
      <c r="H21" s="224">
        <v>786.35459457194202</v>
      </c>
      <c r="I21" s="224">
        <v>59.628066839357899</v>
      </c>
      <c r="J21" s="224">
        <v>-773.24525604001099</v>
      </c>
      <c r="K21" s="224">
        <v>0</v>
      </c>
      <c r="L21" s="224">
        <v>-603.20282068489496</v>
      </c>
      <c r="M21" s="225">
        <v>8672.4644765004905</v>
      </c>
      <c r="N21" s="224">
        <v>8069.2616558155996</v>
      </c>
      <c r="O21" s="225">
        <f t="shared" si="2"/>
        <v>8672.4644765004905</v>
      </c>
      <c r="P21" s="26">
        <f t="shared" si="0"/>
        <v>0</v>
      </c>
      <c r="Q21" s="26">
        <f t="shared" si="1"/>
        <v>-773.24525604001099</v>
      </c>
    </row>
    <row r="22" spans="1:17" ht="12.6" customHeight="1" x14ac:dyDescent="0.2">
      <c r="A22" s="222">
        <v>0.70833333333333304</v>
      </c>
      <c r="B22" s="223">
        <v>2698.4736166569901</v>
      </c>
      <c r="C22" s="224">
        <v>3944.6442202005101</v>
      </c>
      <c r="D22" s="224">
        <v>780.43852443384003</v>
      </c>
      <c r="E22" s="224">
        <v>363.774694794526</v>
      </c>
      <c r="F22" s="224">
        <v>387.08580933847401</v>
      </c>
      <c r="G22" s="224">
        <v>88.720507122527707</v>
      </c>
      <c r="H22" s="224">
        <v>507.306002134344</v>
      </c>
      <c r="I22" s="224">
        <v>64.282547647994207</v>
      </c>
      <c r="J22" s="224">
        <v>-273.14610860885699</v>
      </c>
      <c r="K22" s="224">
        <v>0</v>
      </c>
      <c r="L22" s="224">
        <v>-601.88045905958597</v>
      </c>
      <c r="M22" s="225">
        <v>8561.5798137203601</v>
      </c>
      <c r="N22" s="224">
        <v>7959.69935466077</v>
      </c>
      <c r="O22" s="225">
        <f t="shared" si="2"/>
        <v>8561.5798137203601</v>
      </c>
      <c r="P22" s="26">
        <f t="shared" si="0"/>
        <v>0</v>
      </c>
      <c r="Q22" s="26">
        <f t="shared" si="1"/>
        <v>-273.14610860885699</v>
      </c>
    </row>
    <row r="23" spans="1:17" ht="12.6" customHeight="1" x14ac:dyDescent="0.2">
      <c r="A23" s="222">
        <v>0.75</v>
      </c>
      <c r="B23" s="223">
        <v>2700.2304520203302</v>
      </c>
      <c r="C23" s="224">
        <v>3932.2124975780098</v>
      </c>
      <c r="D23" s="224">
        <v>995.03411695329203</v>
      </c>
      <c r="E23" s="224">
        <v>381.31377054169201</v>
      </c>
      <c r="F23" s="224">
        <v>381.82538041638401</v>
      </c>
      <c r="G23" s="224">
        <v>450.07572786827802</v>
      </c>
      <c r="H23" s="224">
        <v>263.69850406764601</v>
      </c>
      <c r="I23" s="224">
        <v>44.280620117851697</v>
      </c>
      <c r="J23" s="224">
        <v>-858.09215913840899</v>
      </c>
      <c r="K23" s="224">
        <v>0</v>
      </c>
      <c r="L23" s="224">
        <v>-608.81135937472197</v>
      </c>
      <c r="M23" s="225">
        <v>8290.5789104250798</v>
      </c>
      <c r="N23" s="224">
        <v>7681.7675510503605</v>
      </c>
      <c r="O23" s="225">
        <f t="shared" si="2"/>
        <v>8290.5789104250798</v>
      </c>
      <c r="P23" s="26">
        <f t="shared" si="0"/>
        <v>0</v>
      </c>
      <c r="Q23" s="26">
        <f t="shared" si="1"/>
        <v>-858.09215913840899</v>
      </c>
    </row>
    <row r="24" spans="1:17" ht="12.6" customHeight="1" x14ac:dyDescent="0.2">
      <c r="A24" s="222">
        <v>0.79166666666666696</v>
      </c>
      <c r="B24" s="223">
        <v>2705.3976440576598</v>
      </c>
      <c r="C24" s="224">
        <v>3931.3973652498398</v>
      </c>
      <c r="D24" s="224">
        <v>1002.93488945102</v>
      </c>
      <c r="E24" s="224">
        <v>396.29637722665399</v>
      </c>
      <c r="F24" s="224">
        <v>381.43923195871702</v>
      </c>
      <c r="G24" s="224">
        <v>454.062569994135</v>
      </c>
      <c r="H24" s="224">
        <v>93.753174864849896</v>
      </c>
      <c r="I24" s="224">
        <v>47.549344175966098</v>
      </c>
      <c r="J24" s="224">
        <v>-829.27199050263096</v>
      </c>
      <c r="K24" s="224">
        <v>0</v>
      </c>
      <c r="L24" s="224">
        <v>-608.98662583162297</v>
      </c>
      <c r="M24" s="225">
        <v>8183.5586064762101</v>
      </c>
      <c r="N24" s="224">
        <v>7574.5719806445904</v>
      </c>
      <c r="O24" s="225">
        <f t="shared" si="2"/>
        <v>8183.5586064762101</v>
      </c>
      <c r="P24" s="26">
        <f t="shared" si="0"/>
        <v>0</v>
      </c>
      <c r="Q24" s="26">
        <f t="shared" si="1"/>
        <v>-829.27199050263096</v>
      </c>
    </row>
    <row r="25" spans="1:17" ht="12.6" customHeight="1" x14ac:dyDescent="0.2">
      <c r="A25" s="222">
        <v>0.83333333333333304</v>
      </c>
      <c r="B25" s="223">
        <v>2711.53322831996</v>
      </c>
      <c r="C25" s="224">
        <v>3907.9301692639901</v>
      </c>
      <c r="D25" s="224">
        <v>1020.01280621291</v>
      </c>
      <c r="E25" s="224">
        <v>392.50037887047199</v>
      </c>
      <c r="F25" s="224">
        <v>380.28725124956998</v>
      </c>
      <c r="G25" s="224">
        <v>454.46623889618797</v>
      </c>
      <c r="H25" s="224">
        <v>21.582377975705398</v>
      </c>
      <c r="I25" s="224">
        <v>76.154602550336506</v>
      </c>
      <c r="J25" s="224">
        <v>-994.02176040992504</v>
      </c>
      <c r="K25" s="224">
        <v>0</v>
      </c>
      <c r="L25" s="224">
        <v>-606.88769422821497</v>
      </c>
      <c r="M25" s="225">
        <v>7970.4452929292102</v>
      </c>
      <c r="N25" s="224">
        <v>7363.5575987009897</v>
      </c>
      <c r="O25" s="225">
        <f t="shared" si="2"/>
        <v>7970.4452929292102</v>
      </c>
      <c r="P25" s="26">
        <f t="shared" si="0"/>
        <v>0</v>
      </c>
      <c r="Q25" s="26">
        <f t="shared" si="1"/>
        <v>-994.02176040992504</v>
      </c>
    </row>
    <row r="26" spans="1:17" ht="12.6" customHeight="1" x14ac:dyDescent="0.2">
      <c r="A26" s="222">
        <v>0.875</v>
      </c>
      <c r="B26" s="223">
        <v>2724.5828211079602</v>
      </c>
      <c r="C26" s="224">
        <v>3795.7114689720502</v>
      </c>
      <c r="D26" s="224">
        <v>1054.1435421891499</v>
      </c>
      <c r="E26" s="224">
        <v>372.47393401314099</v>
      </c>
      <c r="F26" s="224">
        <v>342.16597626424903</v>
      </c>
      <c r="G26" s="224">
        <v>76.814659543752995</v>
      </c>
      <c r="H26" s="224">
        <v>11.268045280049501</v>
      </c>
      <c r="I26" s="224">
        <v>87.894553811665602</v>
      </c>
      <c r="J26" s="224">
        <v>-707.42817338324096</v>
      </c>
      <c r="K26" s="224">
        <v>0</v>
      </c>
      <c r="L26" s="224">
        <v>-590.66598208240202</v>
      </c>
      <c r="M26" s="225">
        <v>7757.6268277987801</v>
      </c>
      <c r="N26" s="224">
        <v>7166.9608457163704</v>
      </c>
      <c r="O26" s="225">
        <f t="shared" si="2"/>
        <v>7757.6268277987801</v>
      </c>
      <c r="P26" s="26">
        <f t="shared" si="0"/>
        <v>0</v>
      </c>
      <c r="Q26" s="26">
        <f t="shared" si="1"/>
        <v>-707.42817338324096</v>
      </c>
    </row>
    <row r="27" spans="1:17" ht="12.6" customHeight="1" x14ac:dyDescent="0.2">
      <c r="A27" s="222">
        <v>0.91666666666666696</v>
      </c>
      <c r="B27" s="223">
        <v>2730.8384202608499</v>
      </c>
      <c r="C27" s="224">
        <v>3717.0829965321</v>
      </c>
      <c r="D27" s="224">
        <v>1036.41323009083</v>
      </c>
      <c r="E27" s="224">
        <v>348.71217662997998</v>
      </c>
      <c r="F27" s="224">
        <v>333.65090863022903</v>
      </c>
      <c r="G27" s="224">
        <v>0</v>
      </c>
      <c r="H27" s="224">
        <v>0.18696461330061101</v>
      </c>
      <c r="I27" s="224">
        <v>120.784413797311</v>
      </c>
      <c r="J27" s="224">
        <v>-865.46117450903398</v>
      </c>
      <c r="K27" s="224">
        <v>0</v>
      </c>
      <c r="L27" s="224">
        <v>-580.48549411674196</v>
      </c>
      <c r="M27" s="225">
        <v>7422.20793604556</v>
      </c>
      <c r="N27" s="224">
        <v>6841.7224419288204</v>
      </c>
      <c r="O27" s="225">
        <f t="shared" si="2"/>
        <v>7422.20793604556</v>
      </c>
      <c r="P27" s="26">
        <f t="shared" si="0"/>
        <v>0</v>
      </c>
      <c r="Q27" s="26">
        <f t="shared" si="1"/>
        <v>-865.46117450903398</v>
      </c>
    </row>
    <row r="28" spans="1:17" ht="12.6" customHeight="1" x14ac:dyDescent="0.2">
      <c r="A28" s="220">
        <v>0.95833333333333304</v>
      </c>
      <c r="B28" s="221">
        <v>2737.7474478349</v>
      </c>
      <c r="C28" s="221">
        <v>3722.15943584354</v>
      </c>
      <c r="D28" s="221">
        <v>1045.9634008348301</v>
      </c>
      <c r="E28" s="221">
        <v>352.644885366636</v>
      </c>
      <c r="F28" s="221">
        <v>349.47254954985698</v>
      </c>
      <c r="G28" s="221">
        <v>0</v>
      </c>
      <c r="H28" s="221">
        <v>0</v>
      </c>
      <c r="I28" s="221">
        <v>80.5117369296959</v>
      </c>
      <c r="J28" s="221">
        <v>-1307.48339442307</v>
      </c>
      <c r="K28" s="221">
        <v>0</v>
      </c>
      <c r="L28" s="221">
        <v>-581.47522993283803</v>
      </c>
      <c r="M28" s="221">
        <v>6981.0160619363896</v>
      </c>
      <c r="N28" s="221">
        <v>6399.5408320035503</v>
      </c>
      <c r="O28" s="221">
        <f t="shared" si="2"/>
        <v>6981.0160619363896</v>
      </c>
      <c r="P28" s="26">
        <f t="shared" si="0"/>
        <v>0</v>
      </c>
      <c r="Q28" s="26">
        <f t="shared" si="1"/>
        <v>-1307.48339442307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368</v>
      </c>
      <c r="B31" s="283"/>
      <c r="C31" s="283"/>
      <c r="D31" s="283"/>
      <c r="E31" s="181" t="s">
        <v>4</v>
      </c>
      <c r="F31" s="181"/>
    </row>
    <row r="32" spans="1:17" x14ac:dyDescent="0.2">
      <c r="A32" s="487" t="s">
        <v>344</v>
      </c>
      <c r="B32" s="487"/>
      <c r="C32" s="487"/>
      <c r="D32" s="487"/>
      <c r="E32" s="165">
        <f>SUM(E33:E42)</f>
        <v>9032.3849314550425</v>
      </c>
      <c r="F32" s="284">
        <f t="shared" ref="F32:F42" si="3">E32/$E$32</f>
        <v>1</v>
      </c>
    </row>
    <row r="33" spans="1:6" x14ac:dyDescent="0.2">
      <c r="A33" s="482" t="s">
        <v>369</v>
      </c>
      <c r="B33" s="482"/>
      <c r="C33" s="482"/>
      <c r="D33" s="482"/>
      <c r="E33" s="149">
        <f t="array" ref="E33:E42">TRANSPOSE(INDEX(B5:K28,MATCH(MAX(M5:M28),M5:M28,0),0))</f>
        <v>2669.7191850494901</v>
      </c>
      <c r="F33" s="285">
        <f t="shared" si="3"/>
        <v>0.29557190103272318</v>
      </c>
    </row>
    <row r="34" spans="1:6" x14ac:dyDescent="0.2">
      <c r="A34" s="482" t="s">
        <v>370</v>
      </c>
      <c r="B34" s="482"/>
      <c r="C34" s="482"/>
      <c r="D34" s="483"/>
      <c r="E34" s="146">
        <v>3903.68191765953</v>
      </c>
      <c r="F34" s="286">
        <f t="shared" si="3"/>
        <v>0.43218728467440093</v>
      </c>
    </row>
    <row r="35" spans="1:6" x14ac:dyDescent="0.2">
      <c r="A35" s="482" t="s">
        <v>373</v>
      </c>
      <c r="B35" s="482"/>
      <c r="C35" s="482"/>
      <c r="D35" s="483"/>
      <c r="E35" s="146">
        <v>1008.08386150724</v>
      </c>
      <c r="F35" s="286">
        <f t="shared" si="3"/>
        <v>0.11160771702683027</v>
      </c>
    </row>
    <row r="36" spans="1:6" x14ac:dyDescent="0.2">
      <c r="A36" s="272" t="s">
        <v>374</v>
      </c>
      <c r="B36" s="287"/>
      <c r="C36" s="287"/>
      <c r="D36" s="287"/>
      <c r="E36" s="146">
        <v>357.504332286053</v>
      </c>
      <c r="F36" s="286">
        <f t="shared" si="3"/>
        <v>3.9580280844880023E-2</v>
      </c>
    </row>
    <row r="37" spans="1:6" x14ac:dyDescent="0.2">
      <c r="A37" s="482" t="s">
        <v>371</v>
      </c>
      <c r="B37" s="482"/>
      <c r="C37" s="482"/>
      <c r="D37" s="483"/>
      <c r="E37" s="146">
        <v>452.90543818777297</v>
      </c>
      <c r="F37" s="286">
        <f t="shared" si="3"/>
        <v>5.0142397785831926E-2</v>
      </c>
    </row>
    <row r="38" spans="1:6" x14ac:dyDescent="0.2">
      <c r="A38" s="482" t="s">
        <v>375</v>
      </c>
      <c r="B38" s="482"/>
      <c r="C38" s="482"/>
      <c r="D38" s="483"/>
      <c r="E38" s="146">
        <v>48.8633428017827</v>
      </c>
      <c r="F38" s="286">
        <f t="shared" si="3"/>
        <v>5.4097941100381356E-3</v>
      </c>
    </row>
    <row r="39" spans="1:6" x14ac:dyDescent="0.2">
      <c r="A39" s="482" t="s">
        <v>376</v>
      </c>
      <c r="B39" s="482"/>
      <c r="C39" s="482"/>
      <c r="D39" s="483"/>
      <c r="E39" s="146">
        <v>1331.3279387115399</v>
      </c>
      <c r="F39" s="286">
        <f t="shared" si="3"/>
        <v>0.14739495147900811</v>
      </c>
    </row>
    <row r="40" spans="1:6" x14ac:dyDescent="0.2">
      <c r="A40" s="482" t="s">
        <v>377</v>
      </c>
      <c r="B40" s="482"/>
      <c r="C40" s="482"/>
      <c r="D40" s="483"/>
      <c r="E40" s="146">
        <v>61.9086869697935</v>
      </c>
      <c r="F40" s="286">
        <f t="shared" si="3"/>
        <v>6.8540797850851253E-3</v>
      </c>
    </row>
    <row r="41" spans="1:6" x14ac:dyDescent="0.2">
      <c r="A41" s="482" t="s">
        <v>365</v>
      </c>
      <c r="B41" s="482"/>
      <c r="C41" s="482"/>
      <c r="D41" s="483"/>
      <c r="E41" s="146">
        <v>-801.60977171815898</v>
      </c>
      <c r="F41" s="286">
        <f t="shared" si="3"/>
        <v>-8.8748406738797636E-2</v>
      </c>
    </row>
    <row r="42" spans="1:6" x14ac:dyDescent="0.2">
      <c r="A42" s="482" t="s">
        <v>92</v>
      </c>
      <c r="B42" s="482"/>
      <c r="C42" s="482"/>
      <c r="D42" s="482"/>
      <c r="E42" s="149">
        <v>0</v>
      </c>
      <c r="F42" s="285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9" priority="4">
      <formula>$M5=MAX($M$5:$M$28)</formula>
    </cfRule>
  </conditionalFormatting>
  <conditionalFormatting sqref="N5:O28">
    <cfRule type="expression" dxfId="8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435</v>
      </c>
      <c r="B1" s="163"/>
      <c r="N1" s="62"/>
      <c r="O1" s="129" t="str">
        <f>Titulní!A35</f>
        <v>III.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4118.3215492793697</v>
      </c>
      <c r="C5" s="278">
        <v>3828.8773751091799</v>
      </c>
      <c r="D5" s="278">
        <v>252.48197857112501</v>
      </c>
      <c r="E5" s="278">
        <v>368.66793486771002</v>
      </c>
      <c r="F5" s="278">
        <v>179.33510250921799</v>
      </c>
      <c r="G5" s="278">
        <v>0</v>
      </c>
      <c r="H5" s="278">
        <v>0</v>
      </c>
      <c r="I5" s="278">
        <v>59.846655728201902</v>
      </c>
      <c r="J5" s="278">
        <v>-1499.74222356614</v>
      </c>
      <c r="K5" s="278">
        <v>-736.67542875114202</v>
      </c>
      <c r="L5" s="278">
        <v>-652.44329059212998</v>
      </c>
      <c r="M5" s="278">
        <v>6571.1129437475302</v>
      </c>
      <c r="N5" s="278">
        <v>5918.6696531553998</v>
      </c>
      <c r="O5" s="278">
        <f>M5</f>
        <v>6571.1129437475302</v>
      </c>
      <c r="P5" s="26">
        <f t="shared" ref="P5:P28" si="0">IF(J5&lt;0,0,J5)</f>
        <v>0</v>
      </c>
      <c r="Q5" s="26">
        <f t="shared" ref="Q5:Q28" si="1">IF(J5&lt;0,J5,0)</f>
        <v>-1499.74222356614</v>
      </c>
    </row>
    <row r="6" spans="1:27" ht="12.6" customHeight="1" x14ac:dyDescent="0.2">
      <c r="A6" s="222">
        <v>4.1666666666666664E-2</v>
      </c>
      <c r="B6" s="223">
        <v>4122.5948247366196</v>
      </c>
      <c r="C6" s="224">
        <v>3812.6408562004499</v>
      </c>
      <c r="D6" s="224">
        <v>247.419993650539</v>
      </c>
      <c r="E6" s="224">
        <v>370.21370047133598</v>
      </c>
      <c r="F6" s="224">
        <v>170.95224399935401</v>
      </c>
      <c r="G6" s="224">
        <v>0</v>
      </c>
      <c r="H6" s="224">
        <v>0</v>
      </c>
      <c r="I6" s="224">
        <v>93.441117754794902</v>
      </c>
      <c r="J6" s="224">
        <v>-1478.11869639257</v>
      </c>
      <c r="K6" s="224">
        <v>-817.90031760111401</v>
      </c>
      <c r="L6" s="224">
        <v>-651.47668304899503</v>
      </c>
      <c r="M6" s="225">
        <v>6521.2437228194103</v>
      </c>
      <c r="N6" s="224">
        <v>5869.7670397704096</v>
      </c>
      <c r="O6" s="225">
        <f t="shared" ref="O6:O28" si="2">M6</f>
        <v>6521.2437228194103</v>
      </c>
      <c r="P6" s="26">
        <f t="shared" si="0"/>
        <v>0</v>
      </c>
      <c r="Q6" s="26">
        <f t="shared" si="1"/>
        <v>-1478.11869639257</v>
      </c>
    </row>
    <row r="7" spans="1:27" ht="12.6" customHeight="1" x14ac:dyDescent="0.2">
      <c r="A7" s="222">
        <v>8.3333333333333301E-2</v>
      </c>
      <c r="B7" s="223">
        <v>4126.41645326049</v>
      </c>
      <c r="C7" s="224">
        <v>3791.4511059383599</v>
      </c>
      <c r="D7" s="224">
        <v>245.626719412413</v>
      </c>
      <c r="E7" s="224">
        <v>369.06979682304802</v>
      </c>
      <c r="F7" s="224">
        <v>144.87324873615199</v>
      </c>
      <c r="G7" s="224">
        <v>0</v>
      </c>
      <c r="H7" s="224">
        <v>0</v>
      </c>
      <c r="I7" s="224">
        <v>112.960015297693</v>
      </c>
      <c r="J7" s="224">
        <v>-1570.0380568355699</v>
      </c>
      <c r="K7" s="224">
        <v>-834.84955436222504</v>
      </c>
      <c r="L7" s="224">
        <v>-649.56438868264195</v>
      </c>
      <c r="M7" s="225">
        <v>6385.50972827037</v>
      </c>
      <c r="N7" s="224">
        <v>5735.9453395877199</v>
      </c>
      <c r="O7" s="225">
        <f t="shared" si="2"/>
        <v>6385.50972827037</v>
      </c>
      <c r="P7" s="26">
        <f t="shared" si="0"/>
        <v>0</v>
      </c>
      <c r="Q7" s="26">
        <f t="shared" si="1"/>
        <v>-1570.0380568355699</v>
      </c>
    </row>
    <row r="8" spans="1:27" ht="12.6" customHeight="1" x14ac:dyDescent="0.2">
      <c r="A8" s="222">
        <v>0.125</v>
      </c>
      <c r="B8" s="223">
        <v>4125.4414886511404</v>
      </c>
      <c r="C8" s="224">
        <v>3790.4256268333402</v>
      </c>
      <c r="D8" s="224">
        <v>246.155335226771</v>
      </c>
      <c r="E8" s="224">
        <v>367.45601059521903</v>
      </c>
      <c r="F8" s="224">
        <v>144.41563248434699</v>
      </c>
      <c r="G8" s="224">
        <v>0</v>
      </c>
      <c r="H8" s="224">
        <v>0</v>
      </c>
      <c r="I8" s="224">
        <v>121.994081825602</v>
      </c>
      <c r="J8" s="224">
        <v>-1651.99692164782</v>
      </c>
      <c r="K8" s="224">
        <v>-829.01086839124901</v>
      </c>
      <c r="L8" s="224">
        <v>-649.43372422740094</v>
      </c>
      <c r="M8" s="225">
        <v>6314.8803855773504</v>
      </c>
      <c r="N8" s="224">
        <v>5665.4466613499499</v>
      </c>
      <c r="O8" s="225">
        <f t="shared" si="2"/>
        <v>6314.8803855773504</v>
      </c>
      <c r="P8" s="26">
        <f t="shared" si="0"/>
        <v>0</v>
      </c>
      <c r="Q8" s="26">
        <f t="shared" si="1"/>
        <v>-1651.99692164782</v>
      </c>
    </row>
    <row r="9" spans="1:27" ht="12.6" customHeight="1" x14ac:dyDescent="0.2">
      <c r="A9" s="222">
        <v>0.16666666666666699</v>
      </c>
      <c r="B9" s="223">
        <v>4124.6548113099898</v>
      </c>
      <c r="C9" s="224">
        <v>3833.3237862906399</v>
      </c>
      <c r="D9" s="224">
        <v>248.70974529747201</v>
      </c>
      <c r="E9" s="224">
        <v>368.769793930243</v>
      </c>
      <c r="F9" s="224">
        <v>183.11016018774899</v>
      </c>
      <c r="G9" s="224">
        <v>0</v>
      </c>
      <c r="H9" s="224">
        <v>0</v>
      </c>
      <c r="I9" s="224">
        <v>143.24155127698199</v>
      </c>
      <c r="J9" s="224">
        <v>-1652.1033570626</v>
      </c>
      <c r="K9" s="224">
        <v>-821.73927222341797</v>
      </c>
      <c r="L9" s="224">
        <v>-654.35112392645499</v>
      </c>
      <c r="M9" s="225">
        <v>6427.9672190070596</v>
      </c>
      <c r="N9" s="224">
        <v>5773.6160950806097</v>
      </c>
      <c r="O9" s="225">
        <f t="shared" si="2"/>
        <v>6427.9672190070596</v>
      </c>
      <c r="P9" s="26">
        <f t="shared" si="0"/>
        <v>0</v>
      </c>
      <c r="Q9" s="26">
        <f t="shared" si="1"/>
        <v>-1652.1033570626</v>
      </c>
    </row>
    <row r="10" spans="1:27" ht="12.6" customHeight="1" x14ac:dyDescent="0.2">
      <c r="A10" s="222">
        <v>0.20833333333333301</v>
      </c>
      <c r="B10" s="223">
        <v>4127.5697524506104</v>
      </c>
      <c r="C10" s="224">
        <v>3895.9259685731299</v>
      </c>
      <c r="D10" s="224">
        <v>250.126635227066</v>
      </c>
      <c r="E10" s="224">
        <v>368.76509977524501</v>
      </c>
      <c r="F10" s="224">
        <v>144.78643947073701</v>
      </c>
      <c r="G10" s="224">
        <v>0</v>
      </c>
      <c r="H10" s="224">
        <v>4.0665755134892096</v>
      </c>
      <c r="I10" s="224">
        <v>150.184168438184</v>
      </c>
      <c r="J10" s="224">
        <v>-1306.8146292568299</v>
      </c>
      <c r="K10" s="224">
        <v>-795.09066855330195</v>
      </c>
      <c r="L10" s="224">
        <v>-660.51315459410796</v>
      </c>
      <c r="M10" s="225">
        <v>6839.5193416383299</v>
      </c>
      <c r="N10" s="224">
        <v>6179.0061870442196</v>
      </c>
      <c r="O10" s="225">
        <f t="shared" si="2"/>
        <v>6839.5193416383299</v>
      </c>
      <c r="P10" s="26">
        <f t="shared" si="0"/>
        <v>0</v>
      </c>
      <c r="Q10" s="26">
        <f t="shared" si="1"/>
        <v>-1306.8146292568299</v>
      </c>
    </row>
    <row r="11" spans="1:27" ht="12.6" customHeight="1" x14ac:dyDescent="0.2">
      <c r="A11" s="222">
        <v>0.25</v>
      </c>
      <c r="B11" s="223">
        <v>4122.7215078806803</v>
      </c>
      <c r="C11" s="224">
        <v>4107.0018479728496</v>
      </c>
      <c r="D11" s="224">
        <v>268.04097586028399</v>
      </c>
      <c r="E11" s="224">
        <v>399.03678588341802</v>
      </c>
      <c r="F11" s="224">
        <v>265.07502873008099</v>
      </c>
      <c r="G11" s="224">
        <v>64.093878093580898</v>
      </c>
      <c r="H11" s="224">
        <v>7.8885337595841198</v>
      </c>
      <c r="I11" s="224">
        <v>149.25913028312101</v>
      </c>
      <c r="J11" s="224">
        <v>-1540.32725001228</v>
      </c>
      <c r="K11" s="224">
        <v>-22.721032886660399</v>
      </c>
      <c r="L11" s="224">
        <v>-685.22555930655699</v>
      </c>
      <c r="M11" s="225">
        <v>7820.06940556465</v>
      </c>
      <c r="N11" s="224">
        <v>7134.8438462580998</v>
      </c>
      <c r="O11" s="225">
        <f t="shared" si="2"/>
        <v>7820.06940556465</v>
      </c>
      <c r="P11" s="26">
        <f t="shared" si="0"/>
        <v>0</v>
      </c>
      <c r="Q11" s="26">
        <f t="shared" si="1"/>
        <v>-1540.32725001228</v>
      </c>
    </row>
    <row r="12" spans="1:27" ht="12.6" customHeight="1" x14ac:dyDescent="0.2">
      <c r="A12" s="222">
        <v>0.29166666666666702</v>
      </c>
      <c r="B12" s="223">
        <v>4116.1732417602498</v>
      </c>
      <c r="C12" s="224">
        <v>4253.4120762113698</v>
      </c>
      <c r="D12" s="224">
        <v>272.68977374202302</v>
      </c>
      <c r="E12" s="224">
        <v>423.83923414642197</v>
      </c>
      <c r="F12" s="224">
        <v>548.08943898087796</v>
      </c>
      <c r="G12" s="224">
        <v>171.42624217260899</v>
      </c>
      <c r="H12" s="224">
        <v>39.759217312605102</v>
      </c>
      <c r="I12" s="224">
        <v>137.996938113619</v>
      </c>
      <c r="J12" s="224">
        <v>-1553.6841059163501</v>
      </c>
      <c r="K12" s="224">
        <v>0</v>
      </c>
      <c r="L12" s="224">
        <v>-704.76316562535203</v>
      </c>
      <c r="M12" s="225">
        <v>8409.7020565234307</v>
      </c>
      <c r="N12" s="224">
        <v>7704.93889089807</v>
      </c>
      <c r="O12" s="225">
        <f t="shared" si="2"/>
        <v>8409.7020565234307</v>
      </c>
      <c r="P12" s="26">
        <f t="shared" si="0"/>
        <v>0</v>
      </c>
      <c r="Q12" s="26">
        <f t="shared" si="1"/>
        <v>-1553.6841059163501</v>
      </c>
    </row>
    <row r="13" spans="1:27" ht="12.6" customHeight="1" x14ac:dyDescent="0.2">
      <c r="A13" s="222">
        <v>0.33333333333333298</v>
      </c>
      <c r="B13" s="223">
        <v>4115.2448993473599</v>
      </c>
      <c r="C13" s="224">
        <v>4358.2419409203303</v>
      </c>
      <c r="D13" s="224">
        <v>286.36014320868702</v>
      </c>
      <c r="E13" s="224">
        <v>429.69584428032698</v>
      </c>
      <c r="F13" s="224">
        <v>523.91556362152903</v>
      </c>
      <c r="G13" s="224">
        <v>331.25912797812998</v>
      </c>
      <c r="H13" s="224">
        <v>97.861301661035299</v>
      </c>
      <c r="I13" s="224">
        <v>131.84099560633101</v>
      </c>
      <c r="J13" s="224">
        <v>-1485.35532384001</v>
      </c>
      <c r="K13" s="224">
        <v>0</v>
      </c>
      <c r="L13" s="224">
        <v>-718.02111854965403</v>
      </c>
      <c r="M13" s="225">
        <v>8789.0644927837202</v>
      </c>
      <c r="N13" s="224">
        <v>8071.0433742340701</v>
      </c>
      <c r="O13" s="225">
        <f t="shared" si="2"/>
        <v>8789.0644927837202</v>
      </c>
      <c r="P13" s="26">
        <f t="shared" si="0"/>
        <v>0</v>
      </c>
      <c r="Q13" s="26">
        <f t="shared" si="1"/>
        <v>-1485.35532384001</v>
      </c>
    </row>
    <row r="14" spans="1:27" ht="12.6" customHeight="1" x14ac:dyDescent="0.2">
      <c r="A14" s="222">
        <v>0.375</v>
      </c>
      <c r="B14" s="223">
        <v>4111.09996717173</v>
      </c>
      <c r="C14" s="224">
        <v>4333.48061941367</v>
      </c>
      <c r="D14" s="224">
        <v>276.07892587169198</v>
      </c>
      <c r="E14" s="224">
        <v>455.61179256579902</v>
      </c>
      <c r="F14" s="224">
        <v>368.4131742843</v>
      </c>
      <c r="G14" s="224">
        <v>447.85027367779998</v>
      </c>
      <c r="H14" s="224">
        <v>171.58596278520901</v>
      </c>
      <c r="I14" s="224">
        <v>135.61059467331901</v>
      </c>
      <c r="J14" s="224">
        <v>-1250.55085370251</v>
      </c>
      <c r="K14" s="224">
        <v>0</v>
      </c>
      <c r="L14" s="224">
        <v>-717.74189301191802</v>
      </c>
      <c r="M14" s="225">
        <v>9049.1804567410109</v>
      </c>
      <c r="N14" s="224">
        <v>8331.4385637290907</v>
      </c>
      <c r="O14" s="225">
        <f t="shared" si="2"/>
        <v>9049.1804567410109</v>
      </c>
      <c r="P14" s="26">
        <f t="shared" si="0"/>
        <v>0</v>
      </c>
      <c r="Q14" s="26">
        <f t="shared" si="1"/>
        <v>-1250.55085370251</v>
      </c>
    </row>
    <row r="15" spans="1:27" ht="12.6" customHeight="1" x14ac:dyDescent="0.2">
      <c r="A15" s="222">
        <v>0.41666666666666702</v>
      </c>
      <c r="B15" s="223">
        <v>4106.02166334295</v>
      </c>
      <c r="C15" s="224">
        <v>4251.3613570849502</v>
      </c>
      <c r="D15" s="224">
        <v>251.72585898379899</v>
      </c>
      <c r="E15" s="224">
        <v>398.89547893694998</v>
      </c>
      <c r="F15" s="224">
        <v>290.75457785943701</v>
      </c>
      <c r="G15" s="224">
        <v>361.83437013938402</v>
      </c>
      <c r="H15" s="224">
        <v>272.51868889858798</v>
      </c>
      <c r="I15" s="224">
        <v>133.348043151685</v>
      </c>
      <c r="J15" s="224">
        <v>-995.98304650090199</v>
      </c>
      <c r="K15" s="224">
        <v>0</v>
      </c>
      <c r="L15" s="224">
        <v>-703.99557061898804</v>
      </c>
      <c r="M15" s="225">
        <v>9070.4769918968395</v>
      </c>
      <c r="N15" s="224">
        <v>8366.4814212778492</v>
      </c>
      <c r="O15" s="225">
        <f t="shared" si="2"/>
        <v>9070.4769918968395</v>
      </c>
      <c r="P15" s="26">
        <f t="shared" si="0"/>
        <v>0</v>
      </c>
      <c r="Q15" s="26">
        <f t="shared" si="1"/>
        <v>-995.98304650090199</v>
      </c>
    </row>
    <row r="16" spans="1:27" ht="12.6" customHeight="1" x14ac:dyDescent="0.2">
      <c r="A16" s="222">
        <v>0.45833333333333298</v>
      </c>
      <c r="B16" s="223">
        <v>4107.0816855884304</v>
      </c>
      <c r="C16" s="224">
        <v>4041.4120190846202</v>
      </c>
      <c r="D16" s="224">
        <v>246.330981152335</v>
      </c>
      <c r="E16" s="224">
        <v>372.44319629996397</v>
      </c>
      <c r="F16" s="224">
        <v>278.29679369795798</v>
      </c>
      <c r="G16" s="224">
        <v>163.178903030578</v>
      </c>
      <c r="H16" s="224">
        <v>413.00196192403001</v>
      </c>
      <c r="I16" s="224">
        <v>149.51382377340499</v>
      </c>
      <c r="J16" s="224">
        <v>-597.16756408747597</v>
      </c>
      <c r="K16" s="224">
        <v>0</v>
      </c>
      <c r="L16" s="224">
        <v>-680.20010038868702</v>
      </c>
      <c r="M16" s="225">
        <v>9174.0918004638406</v>
      </c>
      <c r="N16" s="224">
        <v>8493.8917000751499</v>
      </c>
      <c r="O16" s="225">
        <f t="shared" si="2"/>
        <v>9174.0918004638406</v>
      </c>
      <c r="P16" s="26">
        <f t="shared" si="0"/>
        <v>0</v>
      </c>
      <c r="Q16" s="26">
        <f t="shared" si="1"/>
        <v>-597.16756408747597</v>
      </c>
    </row>
    <row r="17" spans="1:17" ht="12.6" customHeight="1" x14ac:dyDescent="0.2">
      <c r="A17" s="222">
        <v>0.5</v>
      </c>
      <c r="B17" s="223">
        <v>4106.8566555698399</v>
      </c>
      <c r="C17" s="224">
        <v>4133.6244272047197</v>
      </c>
      <c r="D17" s="224">
        <v>246.23897547518499</v>
      </c>
      <c r="E17" s="224">
        <v>374.36404784248998</v>
      </c>
      <c r="F17" s="224">
        <v>264.361535492911</v>
      </c>
      <c r="G17" s="224">
        <v>40.925009512948698</v>
      </c>
      <c r="H17" s="224">
        <v>477.49331143829301</v>
      </c>
      <c r="I17" s="224">
        <v>149.195407451075</v>
      </c>
      <c r="J17" s="224">
        <v>-593.39591908138095</v>
      </c>
      <c r="K17" s="224">
        <v>-1.8525942744936199</v>
      </c>
      <c r="L17" s="224">
        <v>-688.12811887830298</v>
      </c>
      <c r="M17" s="225">
        <v>9197.8108566315896</v>
      </c>
      <c r="N17" s="224">
        <v>8509.6827377532809</v>
      </c>
      <c r="O17" s="225">
        <f t="shared" si="2"/>
        <v>9197.8108566315896</v>
      </c>
      <c r="P17" s="26">
        <f t="shared" si="0"/>
        <v>0</v>
      </c>
      <c r="Q17" s="26">
        <f t="shared" si="1"/>
        <v>-593.39591908138095</v>
      </c>
    </row>
    <row r="18" spans="1:17" ht="12.6" customHeight="1" x14ac:dyDescent="0.2">
      <c r="A18" s="222">
        <v>0.54166666666666696</v>
      </c>
      <c r="B18" s="223">
        <v>4102.6134009334501</v>
      </c>
      <c r="C18" s="224">
        <v>4163.9337211762204</v>
      </c>
      <c r="D18" s="224">
        <v>268.922556458364</v>
      </c>
      <c r="E18" s="224">
        <v>405.94469021192901</v>
      </c>
      <c r="F18" s="224">
        <v>246.62351343748799</v>
      </c>
      <c r="G18" s="224">
        <v>69.022803057155798</v>
      </c>
      <c r="H18" s="224">
        <v>452.249240896336</v>
      </c>
      <c r="I18" s="224">
        <v>150.77184057999301</v>
      </c>
      <c r="J18" s="224">
        <v>-784.04225589088298</v>
      </c>
      <c r="K18" s="224">
        <v>0</v>
      </c>
      <c r="L18" s="224">
        <v>-693.58440315202301</v>
      </c>
      <c r="M18" s="225">
        <v>9076.0395108600496</v>
      </c>
      <c r="N18" s="224">
        <v>8382.4551077080305</v>
      </c>
      <c r="O18" s="225">
        <f t="shared" si="2"/>
        <v>9076.0395108600496</v>
      </c>
      <c r="P18" s="26">
        <f t="shared" si="0"/>
        <v>0</v>
      </c>
      <c r="Q18" s="26">
        <f t="shared" si="1"/>
        <v>-784.04225589088298</v>
      </c>
    </row>
    <row r="19" spans="1:17" ht="12.6" customHeight="1" x14ac:dyDescent="0.2">
      <c r="A19" s="222">
        <v>0.58333333333333304</v>
      </c>
      <c r="B19" s="223">
        <v>4101.3867464494097</v>
      </c>
      <c r="C19" s="224">
        <v>4007.3276689764698</v>
      </c>
      <c r="D19" s="224">
        <v>266.70940319575698</v>
      </c>
      <c r="E19" s="224">
        <v>426.53074204445602</v>
      </c>
      <c r="F19" s="224">
        <v>190.48440826104101</v>
      </c>
      <c r="G19" s="224">
        <v>91.058472513514602</v>
      </c>
      <c r="H19" s="224">
        <v>401.189736468094</v>
      </c>
      <c r="I19" s="224">
        <v>158.110867941691</v>
      </c>
      <c r="J19" s="224">
        <v>-832.77754378959003</v>
      </c>
      <c r="K19" s="224">
        <v>0</v>
      </c>
      <c r="L19" s="224">
        <v>-679.01449185177398</v>
      </c>
      <c r="M19" s="225">
        <v>8810.0205020608391</v>
      </c>
      <c r="N19" s="224">
        <v>8131.0060102090702</v>
      </c>
      <c r="O19" s="225">
        <f t="shared" si="2"/>
        <v>8810.0205020608391</v>
      </c>
      <c r="P19" s="26">
        <f t="shared" si="0"/>
        <v>0</v>
      </c>
      <c r="Q19" s="26">
        <f t="shared" si="1"/>
        <v>-832.77754378959003</v>
      </c>
    </row>
    <row r="20" spans="1:17" ht="12.6" customHeight="1" x14ac:dyDescent="0.2">
      <c r="A20" s="222">
        <v>0.625</v>
      </c>
      <c r="B20" s="223">
        <v>4111.2149561115102</v>
      </c>
      <c r="C20" s="224">
        <v>3960.1141161606101</v>
      </c>
      <c r="D20" s="224">
        <v>253.20297040275901</v>
      </c>
      <c r="E20" s="224">
        <v>403.79622225330797</v>
      </c>
      <c r="F20" s="224">
        <v>228.019988025234</v>
      </c>
      <c r="G20" s="224">
        <v>75.812250800556001</v>
      </c>
      <c r="H20" s="224">
        <v>297.26684326418302</v>
      </c>
      <c r="I20" s="224">
        <v>154.25543211826701</v>
      </c>
      <c r="J20" s="224">
        <v>-709.03696996664405</v>
      </c>
      <c r="K20" s="224">
        <v>0</v>
      </c>
      <c r="L20" s="224">
        <v>-672.32466802271699</v>
      </c>
      <c r="M20" s="225">
        <v>8774.6458091697805</v>
      </c>
      <c r="N20" s="224">
        <v>8102.3211411470602</v>
      </c>
      <c r="O20" s="225">
        <f t="shared" si="2"/>
        <v>8774.6458091697805</v>
      </c>
      <c r="P20" s="26">
        <f t="shared" si="0"/>
        <v>0</v>
      </c>
      <c r="Q20" s="26">
        <f t="shared" si="1"/>
        <v>-709.03696996664405</v>
      </c>
    </row>
    <row r="21" spans="1:17" ht="12.6" customHeight="1" x14ac:dyDescent="0.2">
      <c r="A21" s="222">
        <v>0.66666666666666696</v>
      </c>
      <c r="B21" s="223">
        <v>4115.6265845033104</v>
      </c>
      <c r="C21" s="224">
        <v>3971.3507411890901</v>
      </c>
      <c r="D21" s="224">
        <v>239.883892531968</v>
      </c>
      <c r="E21" s="224">
        <v>380.72028407690902</v>
      </c>
      <c r="F21" s="224">
        <v>191.99203249693599</v>
      </c>
      <c r="G21" s="224">
        <v>0</v>
      </c>
      <c r="H21" s="224">
        <v>184.05830565670701</v>
      </c>
      <c r="I21" s="224">
        <v>152.206929867101</v>
      </c>
      <c r="J21" s="224">
        <v>-532.14528722790999</v>
      </c>
      <c r="K21" s="224">
        <v>0</v>
      </c>
      <c r="L21" s="224">
        <v>-669.57820560396101</v>
      </c>
      <c r="M21" s="225">
        <v>8703.69348309411</v>
      </c>
      <c r="N21" s="224">
        <v>8034.1152774901502</v>
      </c>
      <c r="O21" s="225">
        <f t="shared" si="2"/>
        <v>8703.69348309411</v>
      </c>
      <c r="P21" s="26">
        <f t="shared" si="0"/>
        <v>0</v>
      </c>
      <c r="Q21" s="26">
        <f t="shared" si="1"/>
        <v>-532.14528722790999</v>
      </c>
    </row>
    <row r="22" spans="1:17" ht="12.6" customHeight="1" x14ac:dyDescent="0.2">
      <c r="A22" s="222">
        <v>0.70833333333333304</v>
      </c>
      <c r="B22" s="223">
        <v>4113.86825469</v>
      </c>
      <c r="C22" s="224">
        <v>4024.9516478328001</v>
      </c>
      <c r="D22" s="224">
        <v>252.366553113912</v>
      </c>
      <c r="E22" s="224">
        <v>392.33821019075498</v>
      </c>
      <c r="F22" s="224">
        <v>273.79568296403698</v>
      </c>
      <c r="G22" s="224">
        <v>30.292754981316101</v>
      </c>
      <c r="H22" s="224">
        <v>101.46233868577499</v>
      </c>
      <c r="I22" s="224">
        <v>143.00096918102</v>
      </c>
      <c r="J22" s="224">
        <v>-657.17816441228001</v>
      </c>
      <c r="K22" s="224">
        <v>0</v>
      </c>
      <c r="L22" s="224">
        <v>-676.09593964935596</v>
      </c>
      <c r="M22" s="225">
        <v>8674.8982472273292</v>
      </c>
      <c r="N22" s="224">
        <v>7998.8023075779702</v>
      </c>
      <c r="O22" s="225">
        <f t="shared" si="2"/>
        <v>8674.8982472273292</v>
      </c>
      <c r="P22" s="26">
        <f t="shared" si="0"/>
        <v>0</v>
      </c>
      <c r="Q22" s="26">
        <f t="shared" si="1"/>
        <v>-657.17816441228001</v>
      </c>
    </row>
    <row r="23" spans="1:17" ht="12.6" customHeight="1" x14ac:dyDescent="0.2">
      <c r="A23" s="222">
        <v>0.75</v>
      </c>
      <c r="B23" s="223">
        <v>4114.7565829049499</v>
      </c>
      <c r="C23" s="224">
        <v>4030.33698160514</v>
      </c>
      <c r="D23" s="224">
        <v>268.52107713989199</v>
      </c>
      <c r="E23" s="224">
        <v>410.462813446648</v>
      </c>
      <c r="F23" s="224">
        <v>354.09587499487401</v>
      </c>
      <c r="G23" s="224">
        <v>321.925663972172</v>
      </c>
      <c r="H23" s="224">
        <v>61.2192657511698</v>
      </c>
      <c r="I23" s="224">
        <v>150.13561005068399</v>
      </c>
      <c r="J23" s="224">
        <v>-1223.8685038818301</v>
      </c>
      <c r="K23" s="224">
        <v>0</v>
      </c>
      <c r="L23" s="224">
        <v>-682.58647540286404</v>
      </c>
      <c r="M23" s="225">
        <v>8487.5853659836994</v>
      </c>
      <c r="N23" s="224">
        <v>7804.9988905808304</v>
      </c>
      <c r="O23" s="225">
        <f t="shared" si="2"/>
        <v>8487.5853659836994</v>
      </c>
      <c r="P23" s="26">
        <f t="shared" si="0"/>
        <v>0</v>
      </c>
      <c r="Q23" s="26">
        <f t="shared" si="1"/>
        <v>-1223.8685038818301</v>
      </c>
    </row>
    <row r="24" spans="1:17" ht="12.6" customHeight="1" x14ac:dyDescent="0.2">
      <c r="A24" s="222">
        <v>0.79166666666666696</v>
      </c>
      <c r="B24" s="223">
        <v>4116.4449265270196</v>
      </c>
      <c r="C24" s="224">
        <v>4070.8281955888201</v>
      </c>
      <c r="D24" s="224">
        <v>283.01615515401301</v>
      </c>
      <c r="E24" s="224">
        <v>430.90777037883498</v>
      </c>
      <c r="F24" s="224">
        <v>344.737128414202</v>
      </c>
      <c r="G24" s="224">
        <v>698.14417935516303</v>
      </c>
      <c r="H24" s="224">
        <v>13.460812948105399</v>
      </c>
      <c r="I24" s="224">
        <v>168.03970238316799</v>
      </c>
      <c r="J24" s="224">
        <v>-1587.4278916322701</v>
      </c>
      <c r="K24" s="224">
        <v>0</v>
      </c>
      <c r="L24" s="224">
        <v>-693.160963789167</v>
      </c>
      <c r="M24" s="225">
        <v>8538.1509791170593</v>
      </c>
      <c r="N24" s="224">
        <v>7844.9900153278904</v>
      </c>
      <c r="O24" s="225">
        <f t="shared" si="2"/>
        <v>8538.1509791170593</v>
      </c>
      <c r="P24" s="26">
        <f t="shared" si="0"/>
        <v>0</v>
      </c>
      <c r="Q24" s="26">
        <f t="shared" si="1"/>
        <v>-1587.4278916322701</v>
      </c>
    </row>
    <row r="25" spans="1:17" ht="12.6" customHeight="1" x14ac:dyDescent="0.2">
      <c r="A25" s="222">
        <v>0.83333333333333304</v>
      </c>
      <c r="B25" s="223">
        <v>4116.1682450717199</v>
      </c>
      <c r="C25" s="224">
        <v>4029.7616845872299</v>
      </c>
      <c r="D25" s="224">
        <v>282.10446176922102</v>
      </c>
      <c r="E25" s="224">
        <v>458.723766176298</v>
      </c>
      <c r="F25" s="224">
        <v>358.64364472847501</v>
      </c>
      <c r="G25" s="224">
        <v>697.94287326392396</v>
      </c>
      <c r="H25" s="224">
        <v>4.0170848978118698</v>
      </c>
      <c r="I25" s="224">
        <v>184.41787854338901</v>
      </c>
      <c r="J25" s="224">
        <v>-1748.3903085219099</v>
      </c>
      <c r="K25" s="224">
        <v>0</v>
      </c>
      <c r="L25" s="224">
        <v>-691.21366641570205</v>
      </c>
      <c r="M25" s="225">
        <v>8383.3893305161491</v>
      </c>
      <c r="N25" s="224">
        <v>7692.1756641004504</v>
      </c>
      <c r="O25" s="225">
        <f t="shared" si="2"/>
        <v>8383.3893305161491</v>
      </c>
      <c r="P25" s="26">
        <f t="shared" si="0"/>
        <v>0</v>
      </c>
      <c r="Q25" s="26">
        <f t="shared" si="1"/>
        <v>-1748.3903085219099</v>
      </c>
    </row>
    <row r="26" spans="1:17" ht="12.6" customHeight="1" x14ac:dyDescent="0.2">
      <c r="A26" s="222">
        <v>0.875</v>
      </c>
      <c r="B26" s="223">
        <v>4121.8415129052501</v>
      </c>
      <c r="C26" s="224">
        <v>3968.6775554956898</v>
      </c>
      <c r="D26" s="224">
        <v>237.498434614421</v>
      </c>
      <c r="E26" s="224">
        <v>401.56167627261198</v>
      </c>
      <c r="F26" s="224">
        <v>301.39685362361399</v>
      </c>
      <c r="G26" s="224">
        <v>224.91222060616201</v>
      </c>
      <c r="H26" s="224">
        <v>0</v>
      </c>
      <c r="I26" s="224">
        <v>184.577722444529</v>
      </c>
      <c r="J26" s="224">
        <v>-1589.7756727829501</v>
      </c>
      <c r="K26" s="224">
        <v>0</v>
      </c>
      <c r="L26" s="224">
        <v>-673.85223877097803</v>
      </c>
      <c r="M26" s="225">
        <v>7850.6903031793299</v>
      </c>
      <c r="N26" s="224">
        <v>7176.83806440835</v>
      </c>
      <c r="O26" s="225">
        <f t="shared" si="2"/>
        <v>7850.6903031793299</v>
      </c>
      <c r="P26" s="26">
        <f t="shared" si="0"/>
        <v>0</v>
      </c>
      <c r="Q26" s="26">
        <f t="shared" si="1"/>
        <v>-1589.7756727829501</v>
      </c>
    </row>
    <row r="27" spans="1:17" ht="12.6" customHeight="1" x14ac:dyDescent="0.2">
      <c r="A27" s="222">
        <v>0.91666666666666696</v>
      </c>
      <c r="B27" s="223">
        <v>4125.4964440871199</v>
      </c>
      <c r="C27" s="224">
        <v>4007.9260416856901</v>
      </c>
      <c r="D27" s="224">
        <v>213.55521323949901</v>
      </c>
      <c r="E27" s="224">
        <v>363.15612216199003</v>
      </c>
      <c r="F27" s="224">
        <v>285.98221509978498</v>
      </c>
      <c r="G27" s="224">
        <v>93.896338746947606</v>
      </c>
      <c r="H27" s="224">
        <v>0</v>
      </c>
      <c r="I27" s="224">
        <v>181.25428576999801</v>
      </c>
      <c r="J27" s="224">
        <v>-1872.16490450992</v>
      </c>
      <c r="K27" s="224">
        <v>-0.51665309803283599</v>
      </c>
      <c r="L27" s="224">
        <v>-672.83317526650205</v>
      </c>
      <c r="M27" s="225">
        <v>7398.5851031830698</v>
      </c>
      <c r="N27" s="224">
        <v>6725.7519279165699</v>
      </c>
      <c r="O27" s="225">
        <f t="shared" si="2"/>
        <v>7398.5851031830698</v>
      </c>
      <c r="P27" s="26">
        <f t="shared" si="0"/>
        <v>0</v>
      </c>
      <c r="Q27" s="26">
        <f t="shared" si="1"/>
        <v>-1872.16490450992</v>
      </c>
    </row>
    <row r="28" spans="1:17" ht="12.6" customHeight="1" x14ac:dyDescent="0.2">
      <c r="A28" s="220">
        <v>0.95833333333333304</v>
      </c>
      <c r="B28" s="221">
        <v>4122.4614684906101</v>
      </c>
      <c r="C28" s="221">
        <v>4066.55042904524</v>
      </c>
      <c r="D28" s="221">
        <v>234.23474477177501</v>
      </c>
      <c r="E28" s="221">
        <v>361.583575672552</v>
      </c>
      <c r="F28" s="221">
        <v>277.217854355577</v>
      </c>
      <c r="G28" s="221">
        <v>0</v>
      </c>
      <c r="H28" s="221">
        <v>0</v>
      </c>
      <c r="I28" s="221">
        <v>158.09833794729801</v>
      </c>
      <c r="J28" s="221">
        <v>-1921.5959709108399</v>
      </c>
      <c r="K28" s="221">
        <v>-313.54991002343502</v>
      </c>
      <c r="L28" s="221">
        <v>-677.18938353273597</v>
      </c>
      <c r="M28" s="221">
        <v>6985.0005293487802</v>
      </c>
      <c r="N28" s="221">
        <v>6307.8111458160502</v>
      </c>
      <c r="O28" s="221">
        <f t="shared" si="2"/>
        <v>6985.0005293487802</v>
      </c>
      <c r="P28" s="26">
        <f t="shared" si="0"/>
        <v>0</v>
      </c>
      <c r="Q28" s="26">
        <f t="shared" si="1"/>
        <v>-1921.5959709108399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368</v>
      </c>
      <c r="B31" s="283"/>
      <c r="C31" s="283"/>
      <c r="D31" s="283"/>
      <c r="E31" s="181" t="s">
        <v>4</v>
      </c>
      <c r="F31" s="181"/>
    </row>
    <row r="32" spans="1:17" x14ac:dyDescent="0.2">
      <c r="A32" s="487" t="s">
        <v>344</v>
      </c>
      <c r="B32" s="487"/>
      <c r="C32" s="487"/>
      <c r="D32" s="487"/>
      <c r="E32" s="165">
        <f>SUM(E33:E42)</f>
        <v>9197.8108566315914</v>
      </c>
      <c r="F32" s="284">
        <f t="shared" ref="F32:F42" si="3">E32/$E$32</f>
        <v>1</v>
      </c>
    </row>
    <row r="33" spans="1:6" x14ac:dyDescent="0.2">
      <c r="A33" s="482" t="s">
        <v>369</v>
      </c>
      <c r="B33" s="482"/>
      <c r="C33" s="482"/>
      <c r="D33" s="482"/>
      <c r="E33" s="149">
        <f t="array" ref="E33:E42">TRANSPOSE(INDEX(B5:K28,MATCH(MAX(M5:M28),M5:M28,0),0))</f>
        <v>4106.8566555698399</v>
      </c>
      <c r="F33" s="285">
        <f t="shared" si="3"/>
        <v>0.446503708282804</v>
      </c>
    </row>
    <row r="34" spans="1:6" x14ac:dyDescent="0.2">
      <c r="A34" s="482" t="s">
        <v>370</v>
      </c>
      <c r="B34" s="482"/>
      <c r="C34" s="482"/>
      <c r="D34" s="483"/>
      <c r="E34" s="146">
        <v>4133.6244272047197</v>
      </c>
      <c r="F34" s="286">
        <f t="shared" si="3"/>
        <v>0.44941394116888045</v>
      </c>
    </row>
    <row r="35" spans="1:6" x14ac:dyDescent="0.2">
      <c r="A35" s="482" t="s">
        <v>373</v>
      </c>
      <c r="B35" s="482"/>
      <c r="C35" s="482"/>
      <c r="D35" s="483"/>
      <c r="E35" s="146">
        <v>246.23897547518499</v>
      </c>
      <c r="F35" s="286">
        <f t="shared" si="3"/>
        <v>2.677147631250185E-2</v>
      </c>
    </row>
    <row r="36" spans="1:6" x14ac:dyDescent="0.2">
      <c r="A36" s="272" t="s">
        <v>374</v>
      </c>
      <c r="B36" s="287"/>
      <c r="C36" s="287"/>
      <c r="D36" s="287"/>
      <c r="E36" s="146">
        <v>374.36404784248998</v>
      </c>
      <c r="F36" s="286">
        <f t="shared" si="3"/>
        <v>4.0701429250697703E-2</v>
      </c>
    </row>
    <row r="37" spans="1:6" x14ac:dyDescent="0.2">
      <c r="A37" s="482" t="s">
        <v>371</v>
      </c>
      <c r="B37" s="482"/>
      <c r="C37" s="482"/>
      <c r="D37" s="483"/>
      <c r="E37" s="146">
        <v>264.361535492911</v>
      </c>
      <c r="F37" s="286">
        <f t="shared" si="3"/>
        <v>2.8741788629226616E-2</v>
      </c>
    </row>
    <row r="38" spans="1:6" x14ac:dyDescent="0.2">
      <c r="A38" s="482" t="s">
        <v>375</v>
      </c>
      <c r="B38" s="482"/>
      <c r="C38" s="482"/>
      <c r="D38" s="483"/>
      <c r="E38" s="146">
        <v>40.925009512948698</v>
      </c>
      <c r="F38" s="286">
        <f t="shared" si="3"/>
        <v>4.4494293425746956E-3</v>
      </c>
    </row>
    <row r="39" spans="1:6" x14ac:dyDescent="0.2">
      <c r="A39" s="482" t="s">
        <v>376</v>
      </c>
      <c r="B39" s="482"/>
      <c r="C39" s="482"/>
      <c r="D39" s="483"/>
      <c r="E39" s="146">
        <v>477.49331143829301</v>
      </c>
      <c r="F39" s="286">
        <f t="shared" si="3"/>
        <v>5.191379980313706E-2</v>
      </c>
    </row>
    <row r="40" spans="1:6" x14ac:dyDescent="0.2">
      <c r="A40" s="482" t="s">
        <v>377</v>
      </c>
      <c r="B40" s="482"/>
      <c r="C40" s="482"/>
      <c r="D40" s="483"/>
      <c r="E40" s="146">
        <v>149.195407451075</v>
      </c>
      <c r="F40" s="286">
        <f t="shared" si="3"/>
        <v>1.6220751848088463E-2</v>
      </c>
    </row>
    <row r="41" spans="1:6" x14ac:dyDescent="0.2">
      <c r="A41" s="482" t="s">
        <v>365</v>
      </c>
      <c r="B41" s="482"/>
      <c r="C41" s="482"/>
      <c r="D41" s="483"/>
      <c r="E41" s="146">
        <v>-593.39591908138095</v>
      </c>
      <c r="F41" s="286">
        <f t="shared" si="3"/>
        <v>-6.4514907767813517E-2</v>
      </c>
    </row>
    <row r="42" spans="1:6" x14ac:dyDescent="0.2">
      <c r="A42" s="482" t="s">
        <v>92</v>
      </c>
      <c r="B42" s="482"/>
      <c r="C42" s="482"/>
      <c r="D42" s="482"/>
      <c r="E42" s="149">
        <v>-1.8525942744936199</v>
      </c>
      <c r="F42" s="285">
        <f t="shared" si="3"/>
        <v>-2.0141687009772607E-4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7" priority="2">
      <formula>$M5=MAX($M$5:$M$28)</formula>
    </cfRule>
  </conditionalFormatting>
  <conditionalFormatting sqref="N5:O28">
    <cfRule type="expression" dxfId="6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436</v>
      </c>
      <c r="B1" s="163"/>
      <c r="N1" s="62"/>
      <c r="O1" s="129" t="str">
        <f>Titulní!A35</f>
        <v>III.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4162.2614583444802</v>
      </c>
      <c r="C5" s="278">
        <v>4105.3654131644798</v>
      </c>
      <c r="D5" s="278">
        <v>134.03260904916499</v>
      </c>
      <c r="E5" s="278">
        <v>313.772398866792</v>
      </c>
      <c r="F5" s="278">
        <v>125.50026388836</v>
      </c>
      <c r="G5" s="278">
        <v>0</v>
      </c>
      <c r="H5" s="278">
        <v>0</v>
      </c>
      <c r="I5" s="278">
        <v>106.11385890018801</v>
      </c>
      <c r="J5" s="278">
        <v>-1778.8044755374599</v>
      </c>
      <c r="K5" s="278">
        <v>-309.264686868029</v>
      </c>
      <c r="L5" s="278">
        <v>-679.96658621122697</v>
      </c>
      <c r="M5" s="278">
        <v>6858.9768398079696</v>
      </c>
      <c r="N5" s="278">
        <v>6179.0102535967399</v>
      </c>
      <c r="O5" s="278">
        <f>M5</f>
        <v>6858.9768398079696</v>
      </c>
      <c r="P5" s="26">
        <f t="shared" ref="P5:P28" si="0">IF(J5&lt;0,0,J5)</f>
        <v>0</v>
      </c>
      <c r="Q5" s="26">
        <f t="shared" ref="Q5:Q28" si="1">IF(J5&lt;0,J5,0)</f>
        <v>-1778.8044755374599</v>
      </c>
    </row>
    <row r="6" spans="1:27" ht="12.6" customHeight="1" x14ac:dyDescent="0.2">
      <c r="A6" s="222">
        <v>4.1666666666666664E-2</v>
      </c>
      <c r="B6" s="223">
        <v>4164.3748763175699</v>
      </c>
      <c r="C6" s="224">
        <v>4140.3937726860304</v>
      </c>
      <c r="D6" s="224">
        <v>134.069361180714</v>
      </c>
      <c r="E6" s="224">
        <v>311.32636941457997</v>
      </c>
      <c r="F6" s="224">
        <v>124.304699922282</v>
      </c>
      <c r="G6" s="224">
        <v>0</v>
      </c>
      <c r="H6" s="224">
        <v>0</v>
      </c>
      <c r="I6" s="224">
        <v>121.741546930493</v>
      </c>
      <c r="J6" s="224">
        <v>-1137.6919833372499</v>
      </c>
      <c r="K6" s="224">
        <v>-1010.15272078265</v>
      </c>
      <c r="L6" s="224">
        <v>-683.600885687752</v>
      </c>
      <c r="M6" s="225">
        <v>6848.36592233177</v>
      </c>
      <c r="N6" s="224">
        <v>6164.7650366440103</v>
      </c>
      <c r="O6" s="225">
        <f t="shared" ref="O6:O28" si="2">M6</f>
        <v>6848.36592233177</v>
      </c>
      <c r="P6" s="26">
        <f t="shared" si="0"/>
        <v>0</v>
      </c>
      <c r="Q6" s="26">
        <f t="shared" si="1"/>
        <v>-1137.6919833372499</v>
      </c>
    </row>
    <row r="7" spans="1:27" ht="12.6" customHeight="1" x14ac:dyDescent="0.2">
      <c r="A7" s="222">
        <v>8.3333333333333301E-2</v>
      </c>
      <c r="B7" s="223">
        <v>4166.31993799676</v>
      </c>
      <c r="C7" s="224">
        <v>4158.3465919242499</v>
      </c>
      <c r="D7" s="224">
        <v>134.24978080511099</v>
      </c>
      <c r="E7" s="224">
        <v>321.35126769003602</v>
      </c>
      <c r="F7" s="224">
        <v>123.167389938612</v>
      </c>
      <c r="G7" s="224">
        <v>0</v>
      </c>
      <c r="H7" s="224">
        <v>0</v>
      </c>
      <c r="I7" s="224">
        <v>133.41775878540099</v>
      </c>
      <c r="J7" s="224">
        <v>-1261.0054627754701</v>
      </c>
      <c r="K7" s="224">
        <v>-1054.42739515478</v>
      </c>
      <c r="L7" s="224">
        <v>-686.30079383607494</v>
      </c>
      <c r="M7" s="225">
        <v>6721.4198692099199</v>
      </c>
      <c r="N7" s="224">
        <v>6035.1190753738401</v>
      </c>
      <c r="O7" s="225">
        <f t="shared" si="2"/>
        <v>6721.4198692099199</v>
      </c>
      <c r="P7" s="26">
        <f t="shared" si="0"/>
        <v>0</v>
      </c>
      <c r="Q7" s="26">
        <f t="shared" si="1"/>
        <v>-1261.0054627754701</v>
      </c>
    </row>
    <row r="8" spans="1:27" ht="12.6" customHeight="1" x14ac:dyDescent="0.2">
      <c r="A8" s="222">
        <v>0.125</v>
      </c>
      <c r="B8" s="223">
        <v>4171.1816969855399</v>
      </c>
      <c r="C8" s="224">
        <v>4164.4395325312598</v>
      </c>
      <c r="D8" s="224">
        <v>134.28486152782</v>
      </c>
      <c r="E8" s="224">
        <v>320.09276519980102</v>
      </c>
      <c r="F8" s="224">
        <v>123.071651415199</v>
      </c>
      <c r="G8" s="224">
        <v>0</v>
      </c>
      <c r="H8" s="224">
        <v>0</v>
      </c>
      <c r="I8" s="224">
        <v>138.85676173037999</v>
      </c>
      <c r="J8" s="224">
        <v>-1348.50319479616</v>
      </c>
      <c r="K8" s="224">
        <v>-1046.32649328292</v>
      </c>
      <c r="L8" s="224">
        <v>-687.17336355801297</v>
      </c>
      <c r="M8" s="225">
        <v>6657.0975813109098</v>
      </c>
      <c r="N8" s="224">
        <v>5969.9242177529004</v>
      </c>
      <c r="O8" s="225">
        <f t="shared" si="2"/>
        <v>6657.0975813109098</v>
      </c>
      <c r="P8" s="26">
        <f t="shared" si="0"/>
        <v>0</v>
      </c>
      <c r="Q8" s="26">
        <f t="shared" si="1"/>
        <v>-1348.50319479616</v>
      </c>
    </row>
    <row r="9" spans="1:27" ht="12.6" customHeight="1" x14ac:dyDescent="0.2">
      <c r="A9" s="222">
        <v>0.16666666666666699</v>
      </c>
      <c r="B9" s="223">
        <v>4168.1399877829299</v>
      </c>
      <c r="C9" s="224">
        <v>4028.4325879704602</v>
      </c>
      <c r="D9" s="224">
        <v>133.29422946330601</v>
      </c>
      <c r="E9" s="224">
        <v>322.42596301041499</v>
      </c>
      <c r="F9" s="224">
        <v>123.01478783143099</v>
      </c>
      <c r="G9" s="224">
        <v>0</v>
      </c>
      <c r="H9" s="224">
        <v>0</v>
      </c>
      <c r="I9" s="224">
        <v>148.07872103824101</v>
      </c>
      <c r="J9" s="224">
        <v>-1216.01727621393</v>
      </c>
      <c r="K9" s="224">
        <v>-936.80140580292198</v>
      </c>
      <c r="L9" s="224">
        <v>-673.63069365655997</v>
      </c>
      <c r="M9" s="225">
        <v>6770.5675950799296</v>
      </c>
      <c r="N9" s="224">
        <v>6096.9369014233698</v>
      </c>
      <c r="O9" s="225">
        <f t="shared" si="2"/>
        <v>6770.5675950799296</v>
      </c>
      <c r="P9" s="26">
        <f t="shared" si="0"/>
        <v>0</v>
      </c>
      <c r="Q9" s="26">
        <f t="shared" si="1"/>
        <v>-1216.01727621393</v>
      </c>
    </row>
    <row r="10" spans="1:27" ht="12.6" customHeight="1" x14ac:dyDescent="0.2">
      <c r="A10" s="222">
        <v>0.20833333333333301</v>
      </c>
      <c r="B10" s="223">
        <v>4168.3849902592701</v>
      </c>
      <c r="C10" s="224">
        <v>4088.6321642441799</v>
      </c>
      <c r="D10" s="224">
        <v>132.86490107010101</v>
      </c>
      <c r="E10" s="224">
        <v>328.39065086171303</v>
      </c>
      <c r="F10" s="224">
        <v>124.78421740815099</v>
      </c>
      <c r="G10" s="224">
        <v>0</v>
      </c>
      <c r="H10" s="224">
        <v>0</v>
      </c>
      <c r="I10" s="224">
        <v>159.636587661025</v>
      </c>
      <c r="J10" s="224">
        <v>-1700.12218024716</v>
      </c>
      <c r="K10" s="224">
        <v>-18.758319870016699</v>
      </c>
      <c r="L10" s="224">
        <v>-680.197316187767</v>
      </c>
      <c r="M10" s="225">
        <v>7283.8130113872703</v>
      </c>
      <c r="N10" s="224">
        <v>6603.6156951995099</v>
      </c>
      <c r="O10" s="225">
        <f t="shared" si="2"/>
        <v>7283.8130113872703</v>
      </c>
      <c r="P10" s="26">
        <f t="shared" si="0"/>
        <v>0</v>
      </c>
      <c r="Q10" s="26">
        <f t="shared" si="1"/>
        <v>-1700.12218024716</v>
      </c>
    </row>
    <row r="11" spans="1:27" ht="12.6" customHeight="1" x14ac:dyDescent="0.2">
      <c r="A11" s="222">
        <v>0.25</v>
      </c>
      <c r="B11" s="223">
        <v>4165.9715714130498</v>
      </c>
      <c r="C11" s="224">
        <v>4375.4903650345204</v>
      </c>
      <c r="D11" s="224">
        <v>132.99520226286501</v>
      </c>
      <c r="E11" s="224">
        <v>366.440880529038</v>
      </c>
      <c r="F11" s="224">
        <v>141.19568068018401</v>
      </c>
      <c r="G11" s="224">
        <v>205.71596811606901</v>
      </c>
      <c r="H11" s="224">
        <v>2.1763606373446902</v>
      </c>
      <c r="I11" s="224">
        <v>170.14122718729001</v>
      </c>
      <c r="J11" s="224">
        <v>-1143.1745255418</v>
      </c>
      <c r="K11" s="224">
        <v>0</v>
      </c>
      <c r="L11" s="224">
        <v>-714.15039798010503</v>
      </c>
      <c r="M11" s="225">
        <v>8416.9527303185605</v>
      </c>
      <c r="N11" s="224">
        <v>7702.8023323384596</v>
      </c>
      <c r="O11" s="225">
        <f t="shared" si="2"/>
        <v>8416.9527303185605</v>
      </c>
      <c r="P11" s="26">
        <f t="shared" si="0"/>
        <v>0</v>
      </c>
      <c r="Q11" s="26">
        <f t="shared" si="1"/>
        <v>-1143.1745255418</v>
      </c>
    </row>
    <row r="12" spans="1:27" ht="12.6" customHeight="1" x14ac:dyDescent="0.2">
      <c r="A12" s="222">
        <v>0.29166666666666702</v>
      </c>
      <c r="B12" s="223">
        <v>4162.5498214982499</v>
      </c>
      <c r="C12" s="224">
        <v>4434.0068567667704</v>
      </c>
      <c r="D12" s="224">
        <v>133.74861586153199</v>
      </c>
      <c r="E12" s="224">
        <v>387.002518913632</v>
      </c>
      <c r="F12" s="224">
        <v>230.38756570222699</v>
      </c>
      <c r="G12" s="224">
        <v>687.69190187976506</v>
      </c>
      <c r="H12" s="224">
        <v>21.916514298174999</v>
      </c>
      <c r="I12" s="224">
        <v>172.88786417030801</v>
      </c>
      <c r="J12" s="224">
        <v>-1344.3906017223901</v>
      </c>
      <c r="K12" s="224">
        <v>0</v>
      </c>
      <c r="L12" s="224">
        <v>-728.198120694316</v>
      </c>
      <c r="M12" s="225">
        <v>8885.8010573682604</v>
      </c>
      <c r="N12" s="224">
        <v>8157.6029366739504</v>
      </c>
      <c r="O12" s="225">
        <f t="shared" si="2"/>
        <v>8885.8010573682604</v>
      </c>
      <c r="P12" s="26">
        <f t="shared" si="0"/>
        <v>0</v>
      </c>
      <c r="Q12" s="26">
        <f t="shared" si="1"/>
        <v>-1344.3906017223901</v>
      </c>
    </row>
    <row r="13" spans="1:27" ht="12.6" customHeight="1" x14ac:dyDescent="0.2">
      <c r="A13" s="222">
        <v>0.33333333333333298</v>
      </c>
      <c r="B13" s="223">
        <v>4161.9281149984799</v>
      </c>
      <c r="C13" s="224">
        <v>4537.59470878497</v>
      </c>
      <c r="D13" s="224">
        <v>163.35563648350501</v>
      </c>
      <c r="E13" s="224">
        <v>430.01807520210298</v>
      </c>
      <c r="F13" s="224">
        <v>246.144110150714</v>
      </c>
      <c r="G13" s="224">
        <v>837.01058354163797</v>
      </c>
      <c r="H13" s="224">
        <v>124.456306819375</v>
      </c>
      <c r="I13" s="224">
        <v>153.52884235042799</v>
      </c>
      <c r="J13" s="224">
        <v>-1458.4322726653299</v>
      </c>
      <c r="K13" s="224">
        <v>0</v>
      </c>
      <c r="L13" s="224">
        <v>-744.55851769364699</v>
      </c>
      <c r="M13" s="225">
        <v>9195.6041056658905</v>
      </c>
      <c r="N13" s="224">
        <v>8451.0455879722394</v>
      </c>
      <c r="O13" s="225">
        <f t="shared" si="2"/>
        <v>9195.6041056658905</v>
      </c>
      <c r="P13" s="26">
        <f t="shared" si="0"/>
        <v>0</v>
      </c>
      <c r="Q13" s="26">
        <f t="shared" si="1"/>
        <v>-1458.4322726653299</v>
      </c>
    </row>
    <row r="14" spans="1:27" ht="12.6" customHeight="1" x14ac:dyDescent="0.2">
      <c r="A14" s="222">
        <v>0.375</v>
      </c>
      <c r="B14" s="223">
        <v>4157.8896392022698</v>
      </c>
      <c r="C14" s="224">
        <v>4398.2301996780297</v>
      </c>
      <c r="D14" s="224">
        <v>137.293508323482</v>
      </c>
      <c r="E14" s="224">
        <v>374.57007522007098</v>
      </c>
      <c r="F14" s="224">
        <v>241.56600449299799</v>
      </c>
      <c r="G14" s="224">
        <v>506.30337994175397</v>
      </c>
      <c r="H14" s="224">
        <v>263.44395748826702</v>
      </c>
      <c r="I14" s="224">
        <v>141.53198554872799</v>
      </c>
      <c r="J14" s="224">
        <v>-899.80319913457799</v>
      </c>
      <c r="K14" s="224">
        <v>0</v>
      </c>
      <c r="L14" s="224">
        <v>-722.88716093350604</v>
      </c>
      <c r="M14" s="225">
        <v>9321.0255507610309</v>
      </c>
      <c r="N14" s="224">
        <v>8598.1383898275199</v>
      </c>
      <c r="O14" s="225">
        <f t="shared" si="2"/>
        <v>9321.0255507610309</v>
      </c>
      <c r="P14" s="26">
        <f t="shared" si="0"/>
        <v>0</v>
      </c>
      <c r="Q14" s="26">
        <f t="shared" si="1"/>
        <v>-899.80319913457799</v>
      </c>
    </row>
    <row r="15" spans="1:27" ht="12.6" customHeight="1" x14ac:dyDescent="0.2">
      <c r="A15" s="222">
        <v>0.41666666666666702</v>
      </c>
      <c r="B15" s="223">
        <v>4156.7246383887305</v>
      </c>
      <c r="C15" s="224">
        <v>4315.6766805705201</v>
      </c>
      <c r="D15" s="224">
        <v>134.228062941274</v>
      </c>
      <c r="E15" s="224">
        <v>342.51485095589601</v>
      </c>
      <c r="F15" s="224">
        <v>332.72971014780899</v>
      </c>
      <c r="G15" s="224">
        <v>12.5709244018785</v>
      </c>
      <c r="H15" s="224">
        <v>449.53005325970798</v>
      </c>
      <c r="I15" s="224">
        <v>134.13665619583</v>
      </c>
      <c r="J15" s="224">
        <v>-569.64706651151698</v>
      </c>
      <c r="K15" s="224">
        <v>0</v>
      </c>
      <c r="L15" s="224">
        <v>-708.169547839909</v>
      </c>
      <c r="M15" s="225">
        <v>9308.4645103501407</v>
      </c>
      <c r="N15" s="224">
        <v>8600.2949625102301</v>
      </c>
      <c r="O15" s="225">
        <f t="shared" si="2"/>
        <v>9308.4645103501407</v>
      </c>
      <c r="P15" s="26">
        <f t="shared" si="0"/>
        <v>0</v>
      </c>
      <c r="Q15" s="26">
        <f t="shared" si="1"/>
        <v>-569.64706651151698</v>
      </c>
    </row>
    <row r="16" spans="1:27" ht="12.6" customHeight="1" x14ac:dyDescent="0.2">
      <c r="A16" s="222">
        <v>0.45833333333333298</v>
      </c>
      <c r="B16" s="223">
        <v>4152.0661895432604</v>
      </c>
      <c r="C16" s="224">
        <v>4241.1845518446798</v>
      </c>
      <c r="D16" s="224">
        <v>174.123952144448</v>
      </c>
      <c r="E16" s="224">
        <v>333.28470783477798</v>
      </c>
      <c r="F16" s="224">
        <v>224.188507955342</v>
      </c>
      <c r="G16" s="224">
        <v>0</v>
      </c>
      <c r="H16" s="224">
        <v>486.02479102861798</v>
      </c>
      <c r="I16" s="224">
        <v>116.541524439288</v>
      </c>
      <c r="J16" s="224">
        <v>-381.32224218841498</v>
      </c>
      <c r="K16" s="224">
        <v>0</v>
      </c>
      <c r="L16" s="224">
        <v>-699.70267178788902</v>
      </c>
      <c r="M16" s="225">
        <v>9346.0919826019999</v>
      </c>
      <c r="N16" s="224">
        <v>8646.3893108141092</v>
      </c>
      <c r="O16" s="225">
        <f t="shared" si="2"/>
        <v>9346.0919826019999</v>
      </c>
      <c r="P16" s="26">
        <f t="shared" si="0"/>
        <v>0</v>
      </c>
      <c r="Q16" s="26">
        <f t="shared" si="1"/>
        <v>-381.32224218841498</v>
      </c>
    </row>
    <row r="17" spans="1:17" ht="12.6" customHeight="1" x14ac:dyDescent="0.2">
      <c r="A17" s="222">
        <v>0.5</v>
      </c>
      <c r="B17" s="223">
        <v>4148.5177349762698</v>
      </c>
      <c r="C17" s="224">
        <v>4286.4329221031903</v>
      </c>
      <c r="D17" s="224">
        <v>206.19000797806899</v>
      </c>
      <c r="E17" s="224">
        <v>368.743913262121</v>
      </c>
      <c r="F17" s="224">
        <v>129.26919226335099</v>
      </c>
      <c r="G17" s="224">
        <v>0</v>
      </c>
      <c r="H17" s="224">
        <v>504.86739696532402</v>
      </c>
      <c r="I17" s="224">
        <v>100.324225859889</v>
      </c>
      <c r="J17" s="224">
        <v>-366.42430957434698</v>
      </c>
      <c r="K17" s="224">
        <v>0</v>
      </c>
      <c r="L17" s="224">
        <v>-706.22269804119799</v>
      </c>
      <c r="M17" s="225">
        <v>9377.9210838338604</v>
      </c>
      <c r="N17" s="224">
        <v>8671.6983857926607</v>
      </c>
      <c r="O17" s="225">
        <f t="shared" si="2"/>
        <v>9377.9210838338604</v>
      </c>
      <c r="P17" s="26">
        <f t="shared" si="0"/>
        <v>0</v>
      </c>
      <c r="Q17" s="26">
        <f t="shared" si="1"/>
        <v>-366.42430957434698</v>
      </c>
    </row>
    <row r="18" spans="1:17" ht="12.6" customHeight="1" x14ac:dyDescent="0.2">
      <c r="A18" s="222">
        <v>0.54166666666666696</v>
      </c>
      <c r="B18" s="223">
        <v>4150.4894413359898</v>
      </c>
      <c r="C18" s="224">
        <v>3805.7471052296601</v>
      </c>
      <c r="D18" s="224">
        <v>197.59172801666</v>
      </c>
      <c r="E18" s="224">
        <v>515.81673440955603</v>
      </c>
      <c r="F18" s="224">
        <v>138.569130422813</v>
      </c>
      <c r="G18" s="224">
        <v>0</v>
      </c>
      <c r="H18" s="224">
        <v>541.62966206412796</v>
      </c>
      <c r="I18" s="224">
        <v>92.346280351069097</v>
      </c>
      <c r="J18" s="224">
        <v>-191.07498583541701</v>
      </c>
      <c r="K18" s="224">
        <v>0</v>
      </c>
      <c r="L18" s="224">
        <v>-668.08318738806895</v>
      </c>
      <c r="M18" s="225">
        <v>9251.1150959944607</v>
      </c>
      <c r="N18" s="224">
        <v>8583.0319086063901</v>
      </c>
      <c r="O18" s="225">
        <f t="shared" si="2"/>
        <v>9251.1150959944607</v>
      </c>
      <c r="P18" s="26">
        <f t="shared" si="0"/>
        <v>0</v>
      </c>
      <c r="Q18" s="26">
        <f t="shared" si="1"/>
        <v>-191.07498583541701</v>
      </c>
    </row>
    <row r="19" spans="1:17" ht="12.6" customHeight="1" x14ac:dyDescent="0.2">
      <c r="A19" s="222">
        <v>0.58333333333333304</v>
      </c>
      <c r="B19" s="223">
        <v>4148.6343725943098</v>
      </c>
      <c r="C19" s="224">
        <v>3876.0534507583302</v>
      </c>
      <c r="D19" s="224">
        <v>201.51583145980101</v>
      </c>
      <c r="E19" s="224">
        <v>462.250507190071</v>
      </c>
      <c r="F19" s="224">
        <v>132.4188249579</v>
      </c>
      <c r="G19" s="224">
        <v>0</v>
      </c>
      <c r="H19" s="224">
        <v>548.54328825004404</v>
      </c>
      <c r="I19" s="224">
        <v>88.186877033983095</v>
      </c>
      <c r="J19" s="224">
        <v>-388.53744766392498</v>
      </c>
      <c r="K19" s="224">
        <v>0</v>
      </c>
      <c r="L19" s="224">
        <v>-671.49980918039398</v>
      </c>
      <c r="M19" s="225">
        <v>9069.0657045805092</v>
      </c>
      <c r="N19" s="224">
        <v>8397.5658954001101</v>
      </c>
      <c r="O19" s="225">
        <f t="shared" si="2"/>
        <v>9069.0657045805092</v>
      </c>
      <c r="P19" s="26">
        <f t="shared" si="0"/>
        <v>0</v>
      </c>
      <c r="Q19" s="26">
        <f t="shared" si="1"/>
        <v>-388.53744766392498</v>
      </c>
    </row>
    <row r="20" spans="1:17" ht="12.6" customHeight="1" x14ac:dyDescent="0.2">
      <c r="A20" s="222">
        <v>0.625</v>
      </c>
      <c r="B20" s="223">
        <v>4143.5825525581104</v>
      </c>
      <c r="C20" s="224">
        <v>3761.7775796114702</v>
      </c>
      <c r="D20" s="224">
        <v>131.88596313211701</v>
      </c>
      <c r="E20" s="224">
        <v>326.95886624618998</v>
      </c>
      <c r="F20" s="224">
        <v>121.738182089821</v>
      </c>
      <c r="G20" s="224">
        <v>0</v>
      </c>
      <c r="H20" s="224">
        <v>535.47284669475596</v>
      </c>
      <c r="I20" s="224">
        <v>98.117989562335097</v>
      </c>
      <c r="J20" s="224">
        <v>-6.8565532467676196</v>
      </c>
      <c r="K20" s="224">
        <v>-110.856214326068</v>
      </c>
      <c r="L20" s="224">
        <v>-649.35832591037399</v>
      </c>
      <c r="M20" s="225">
        <v>9001.82121232196</v>
      </c>
      <c r="N20" s="224">
        <v>8352.4628864115803</v>
      </c>
      <c r="O20" s="225">
        <f t="shared" si="2"/>
        <v>9001.82121232196</v>
      </c>
      <c r="P20" s="26">
        <f t="shared" si="0"/>
        <v>0</v>
      </c>
      <c r="Q20" s="26">
        <f t="shared" si="1"/>
        <v>-6.8565532467676196</v>
      </c>
    </row>
    <row r="21" spans="1:17" ht="12.6" customHeight="1" x14ac:dyDescent="0.2">
      <c r="A21" s="222">
        <v>0.66666666666666696</v>
      </c>
      <c r="B21" s="223">
        <v>4140.9941528700301</v>
      </c>
      <c r="C21" s="224">
        <v>3822.8886301360099</v>
      </c>
      <c r="D21" s="224">
        <v>134.171264609633</v>
      </c>
      <c r="E21" s="224">
        <v>330.84403024261098</v>
      </c>
      <c r="F21" s="224">
        <v>163.24098577355599</v>
      </c>
      <c r="G21" s="224">
        <v>0</v>
      </c>
      <c r="H21" s="224">
        <v>421.97594088231</v>
      </c>
      <c r="I21" s="224">
        <v>97.630114937972607</v>
      </c>
      <c r="J21" s="224">
        <v>-176.216089769582</v>
      </c>
      <c r="K21" s="224">
        <v>-9.2524259491919398</v>
      </c>
      <c r="L21" s="224">
        <v>-655.06501015881804</v>
      </c>
      <c r="M21" s="225">
        <v>8926.2766037333495</v>
      </c>
      <c r="N21" s="224">
        <v>8271.2115935745296</v>
      </c>
      <c r="O21" s="225">
        <f t="shared" si="2"/>
        <v>8926.2766037333495</v>
      </c>
      <c r="P21" s="26">
        <f t="shared" si="0"/>
        <v>0</v>
      </c>
      <c r="Q21" s="26">
        <f t="shared" si="1"/>
        <v>-176.216089769582</v>
      </c>
    </row>
    <row r="22" spans="1:17" ht="12.6" customHeight="1" x14ac:dyDescent="0.2">
      <c r="A22" s="222">
        <v>0.70833333333333304</v>
      </c>
      <c r="B22" s="223">
        <v>4142.9142219365303</v>
      </c>
      <c r="C22" s="224">
        <v>4005.7404146198</v>
      </c>
      <c r="D22" s="224">
        <v>133.81543933245501</v>
      </c>
      <c r="E22" s="224">
        <v>360.52958988938798</v>
      </c>
      <c r="F22" s="224">
        <v>242.73393686985801</v>
      </c>
      <c r="G22" s="224">
        <v>217.829096629985</v>
      </c>
      <c r="H22" s="224">
        <v>204.24811519535101</v>
      </c>
      <c r="I22" s="224">
        <v>74.692902082954106</v>
      </c>
      <c r="J22" s="224">
        <v>-597.76275404331795</v>
      </c>
      <c r="K22" s="224">
        <v>0</v>
      </c>
      <c r="L22" s="224">
        <v>-676.87594506370795</v>
      </c>
      <c r="M22" s="225">
        <v>8784.7409625130003</v>
      </c>
      <c r="N22" s="224">
        <v>8107.8650174492896</v>
      </c>
      <c r="O22" s="225">
        <f t="shared" si="2"/>
        <v>8784.7409625130003</v>
      </c>
      <c r="P22" s="26">
        <f t="shared" si="0"/>
        <v>0</v>
      </c>
      <c r="Q22" s="26">
        <f t="shared" si="1"/>
        <v>-597.76275404331795</v>
      </c>
    </row>
    <row r="23" spans="1:17" ht="12.6" customHeight="1" x14ac:dyDescent="0.2">
      <c r="A23" s="222">
        <v>0.75</v>
      </c>
      <c r="B23" s="223">
        <v>4143.5909024182902</v>
      </c>
      <c r="C23" s="224">
        <v>4078.23428514444</v>
      </c>
      <c r="D23" s="224">
        <v>133.57153994698101</v>
      </c>
      <c r="E23" s="224">
        <v>380.83048272051099</v>
      </c>
      <c r="F23" s="224">
        <v>172.13921213530301</v>
      </c>
      <c r="G23" s="224">
        <v>402.80769739544098</v>
      </c>
      <c r="H23" s="224">
        <v>33.4647915897826</v>
      </c>
      <c r="I23" s="224">
        <v>49.375434966562501</v>
      </c>
      <c r="J23" s="224">
        <v>-776.58917516679605</v>
      </c>
      <c r="K23" s="224">
        <v>0</v>
      </c>
      <c r="L23" s="224">
        <v>-685.69421184697399</v>
      </c>
      <c r="M23" s="225">
        <v>8617.4251711505094</v>
      </c>
      <c r="N23" s="224">
        <v>7931.7309593035397</v>
      </c>
      <c r="O23" s="225">
        <f t="shared" si="2"/>
        <v>8617.4251711505094</v>
      </c>
      <c r="P23" s="26">
        <f t="shared" si="0"/>
        <v>0</v>
      </c>
      <c r="Q23" s="26">
        <f t="shared" si="1"/>
        <v>-776.58917516679605</v>
      </c>
    </row>
    <row r="24" spans="1:17" ht="12.6" customHeight="1" x14ac:dyDescent="0.2">
      <c r="A24" s="222">
        <v>0.79166666666666696</v>
      </c>
      <c r="B24" s="223">
        <v>4083.0924136707899</v>
      </c>
      <c r="C24" s="224">
        <v>4190.9598787517398</v>
      </c>
      <c r="D24" s="224">
        <v>134.21803984122801</v>
      </c>
      <c r="E24" s="224">
        <v>408.503913563455</v>
      </c>
      <c r="F24" s="224">
        <v>183.98871325620399</v>
      </c>
      <c r="G24" s="224">
        <v>598.89548494418602</v>
      </c>
      <c r="H24" s="224">
        <v>2.2610842850746198</v>
      </c>
      <c r="I24" s="224">
        <v>39.960704029812902</v>
      </c>
      <c r="J24" s="224">
        <v>-699.25049984750603</v>
      </c>
      <c r="K24" s="224">
        <v>0</v>
      </c>
      <c r="L24" s="224">
        <v>-697.51056116938503</v>
      </c>
      <c r="M24" s="225">
        <v>8942.6297324949901</v>
      </c>
      <c r="N24" s="224">
        <v>8245.1191713255994</v>
      </c>
      <c r="O24" s="225">
        <f t="shared" si="2"/>
        <v>8942.6297324949901</v>
      </c>
      <c r="P24" s="26">
        <f t="shared" si="0"/>
        <v>0</v>
      </c>
      <c r="Q24" s="26">
        <f t="shared" si="1"/>
        <v>-699.25049984750603</v>
      </c>
    </row>
    <row r="25" spans="1:17" ht="12.6" customHeight="1" x14ac:dyDescent="0.2">
      <c r="A25" s="222">
        <v>0.83333333333333304</v>
      </c>
      <c r="B25" s="223">
        <v>3804.9807274879699</v>
      </c>
      <c r="C25" s="224">
        <v>4203.5699863281998</v>
      </c>
      <c r="D25" s="224">
        <v>134.16792255666601</v>
      </c>
      <c r="E25" s="224">
        <v>383.13525291117298</v>
      </c>
      <c r="F25" s="224">
        <v>198.871303554523</v>
      </c>
      <c r="G25" s="224">
        <v>543.89889447543999</v>
      </c>
      <c r="H25" s="224">
        <v>0</v>
      </c>
      <c r="I25" s="224">
        <v>30.345417945017601</v>
      </c>
      <c r="J25" s="224">
        <v>-683.78809667406199</v>
      </c>
      <c r="K25" s="224">
        <v>0</v>
      </c>
      <c r="L25" s="224">
        <v>-680.09869114460196</v>
      </c>
      <c r="M25" s="225">
        <v>8615.1814085849292</v>
      </c>
      <c r="N25" s="224">
        <v>7935.0827174403203</v>
      </c>
      <c r="O25" s="225">
        <f t="shared" si="2"/>
        <v>8615.1814085849292</v>
      </c>
      <c r="P25" s="26">
        <f t="shared" si="0"/>
        <v>0</v>
      </c>
      <c r="Q25" s="26">
        <f t="shared" si="1"/>
        <v>-683.78809667406199</v>
      </c>
    </row>
    <row r="26" spans="1:17" ht="12.6" customHeight="1" x14ac:dyDescent="0.2">
      <c r="A26" s="222">
        <v>0.875</v>
      </c>
      <c r="B26" s="223">
        <v>3634.0472646951498</v>
      </c>
      <c r="C26" s="224">
        <v>4111.1913613910001</v>
      </c>
      <c r="D26" s="224">
        <v>132.98517967262799</v>
      </c>
      <c r="E26" s="224">
        <v>353.96305419970503</v>
      </c>
      <c r="F26" s="224">
        <v>221.11490264424501</v>
      </c>
      <c r="G26" s="224">
        <v>22.912300674755901</v>
      </c>
      <c r="H26" s="224">
        <v>0</v>
      </c>
      <c r="I26" s="224">
        <v>54.0908317052371</v>
      </c>
      <c r="J26" s="224">
        <v>-370.87602571119402</v>
      </c>
      <c r="K26" s="224">
        <v>-61.722006665128198</v>
      </c>
      <c r="L26" s="224">
        <v>-652.71098822622105</v>
      </c>
      <c r="M26" s="225">
        <v>8097.7068626064101</v>
      </c>
      <c r="N26" s="224">
        <v>7444.9958743801799</v>
      </c>
      <c r="O26" s="225">
        <f t="shared" si="2"/>
        <v>8097.7068626064101</v>
      </c>
      <c r="P26" s="26">
        <f t="shared" si="0"/>
        <v>0</v>
      </c>
      <c r="Q26" s="26">
        <f t="shared" si="1"/>
        <v>-370.87602571119402</v>
      </c>
    </row>
    <row r="27" spans="1:17" ht="12.6" customHeight="1" x14ac:dyDescent="0.2">
      <c r="A27" s="222">
        <v>0.91666666666666696</v>
      </c>
      <c r="B27" s="223">
        <v>3636.0373309813499</v>
      </c>
      <c r="C27" s="224">
        <v>4120.13636548249</v>
      </c>
      <c r="D27" s="224">
        <v>133.79706173725299</v>
      </c>
      <c r="E27" s="224">
        <v>315.37458112814801</v>
      </c>
      <c r="F27" s="224">
        <v>206.51225540093901</v>
      </c>
      <c r="G27" s="224">
        <v>0.38551263630789401</v>
      </c>
      <c r="H27" s="224">
        <v>0</v>
      </c>
      <c r="I27" s="224">
        <v>67.225878135034506</v>
      </c>
      <c r="J27" s="224">
        <v>-606.83536943083902</v>
      </c>
      <c r="K27" s="224">
        <v>-254.08753155666801</v>
      </c>
      <c r="L27" s="224">
        <v>-650.93352723567295</v>
      </c>
      <c r="M27" s="225">
        <v>7618.5460845140196</v>
      </c>
      <c r="N27" s="224">
        <v>6967.6125572783403</v>
      </c>
      <c r="O27" s="225">
        <f t="shared" si="2"/>
        <v>7618.5460845140196</v>
      </c>
      <c r="P27" s="26">
        <f t="shared" si="0"/>
        <v>0</v>
      </c>
      <c r="Q27" s="26">
        <f t="shared" si="1"/>
        <v>-606.83536943083902</v>
      </c>
    </row>
    <row r="28" spans="1:17" ht="12.6" customHeight="1" x14ac:dyDescent="0.2">
      <c r="A28" s="220">
        <v>0.95833333333333304</v>
      </c>
      <c r="B28" s="221">
        <v>3637.91071895819</v>
      </c>
      <c r="C28" s="221">
        <v>4086.2932159079</v>
      </c>
      <c r="D28" s="221">
        <v>133.81042740007501</v>
      </c>
      <c r="E28" s="221">
        <v>313.83705778563501</v>
      </c>
      <c r="F28" s="221">
        <v>170.49168179756899</v>
      </c>
      <c r="G28" s="221">
        <v>0</v>
      </c>
      <c r="H28" s="221">
        <v>0</v>
      </c>
      <c r="I28" s="221">
        <v>71.791505612371296</v>
      </c>
      <c r="J28" s="221">
        <v>-922.13950793206197</v>
      </c>
      <c r="K28" s="221">
        <v>-315.66013474362097</v>
      </c>
      <c r="L28" s="221">
        <v>-647.32022706306498</v>
      </c>
      <c r="M28" s="221">
        <v>7176.3349647860596</v>
      </c>
      <c r="N28" s="221">
        <v>6529.0147377229996</v>
      </c>
      <c r="O28" s="221">
        <f t="shared" si="2"/>
        <v>7176.3349647860596</v>
      </c>
      <c r="P28" s="26">
        <f t="shared" si="0"/>
        <v>0</v>
      </c>
      <c r="Q28" s="26">
        <f t="shared" si="1"/>
        <v>-922.13950793206197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368</v>
      </c>
      <c r="B31" s="283"/>
      <c r="C31" s="283"/>
      <c r="D31" s="283"/>
      <c r="E31" s="181" t="s">
        <v>4</v>
      </c>
      <c r="F31" s="181"/>
    </row>
    <row r="32" spans="1:17" x14ac:dyDescent="0.2">
      <c r="A32" s="487" t="s">
        <v>344</v>
      </c>
      <c r="B32" s="487"/>
      <c r="C32" s="487"/>
      <c r="D32" s="487"/>
      <c r="E32" s="165">
        <f>SUM(E33:E42)</f>
        <v>9377.9210838338677</v>
      </c>
      <c r="F32" s="284">
        <f t="shared" ref="F32:F42" si="3">E32/$E$32</f>
        <v>1</v>
      </c>
    </row>
    <row r="33" spans="1:6" x14ac:dyDescent="0.2">
      <c r="A33" s="482" t="s">
        <v>369</v>
      </c>
      <c r="B33" s="482"/>
      <c r="C33" s="482"/>
      <c r="D33" s="482"/>
      <c r="E33" s="149">
        <f t="array" ref="E33:E42">TRANSPOSE(INDEX(B5:K28,MATCH(MAX(M5:M28),M5:M28,0),0))</f>
        <v>4148.5177349762698</v>
      </c>
      <c r="F33" s="285">
        <f t="shared" si="3"/>
        <v>0.44237072352076978</v>
      </c>
    </row>
    <row r="34" spans="1:6" x14ac:dyDescent="0.2">
      <c r="A34" s="482" t="s">
        <v>370</v>
      </c>
      <c r="B34" s="482"/>
      <c r="C34" s="482"/>
      <c r="D34" s="483"/>
      <c r="E34" s="146">
        <v>4286.4329221031903</v>
      </c>
      <c r="F34" s="286">
        <f t="shared" si="3"/>
        <v>0.45707709456975054</v>
      </c>
    </row>
    <row r="35" spans="1:6" x14ac:dyDescent="0.2">
      <c r="A35" s="482" t="s">
        <v>373</v>
      </c>
      <c r="B35" s="482"/>
      <c r="C35" s="482"/>
      <c r="D35" s="483"/>
      <c r="E35" s="146">
        <v>206.19000797806899</v>
      </c>
      <c r="F35" s="286">
        <f t="shared" si="3"/>
        <v>2.1986750169342938E-2</v>
      </c>
    </row>
    <row r="36" spans="1:6" x14ac:dyDescent="0.2">
      <c r="A36" s="272" t="s">
        <v>374</v>
      </c>
      <c r="B36" s="287"/>
      <c r="C36" s="287"/>
      <c r="D36" s="287"/>
      <c r="E36" s="146">
        <v>368.743913262121</v>
      </c>
      <c r="F36" s="286">
        <f t="shared" si="3"/>
        <v>3.9320432531446688E-2</v>
      </c>
    </row>
    <row r="37" spans="1:6" x14ac:dyDescent="0.2">
      <c r="A37" s="482" t="s">
        <v>371</v>
      </c>
      <c r="B37" s="482"/>
      <c r="C37" s="482"/>
      <c r="D37" s="483"/>
      <c r="E37" s="146">
        <v>129.26919226335099</v>
      </c>
      <c r="F37" s="286">
        <f t="shared" si="3"/>
        <v>1.3784418860827452E-2</v>
      </c>
    </row>
    <row r="38" spans="1:6" x14ac:dyDescent="0.2">
      <c r="A38" s="482" t="s">
        <v>375</v>
      </c>
      <c r="B38" s="482"/>
      <c r="C38" s="482"/>
      <c r="D38" s="483"/>
      <c r="E38" s="146">
        <v>0</v>
      </c>
      <c r="F38" s="286">
        <f t="shared" si="3"/>
        <v>0</v>
      </c>
    </row>
    <row r="39" spans="1:6" x14ac:dyDescent="0.2">
      <c r="A39" s="482" t="s">
        <v>376</v>
      </c>
      <c r="B39" s="482"/>
      <c r="C39" s="482"/>
      <c r="D39" s="483"/>
      <c r="E39" s="146">
        <v>504.86739696532402</v>
      </c>
      <c r="F39" s="286">
        <f t="shared" si="3"/>
        <v>5.3835748078072426E-2</v>
      </c>
    </row>
    <row r="40" spans="1:6" x14ac:dyDescent="0.2">
      <c r="A40" s="482" t="s">
        <v>377</v>
      </c>
      <c r="B40" s="482"/>
      <c r="C40" s="482"/>
      <c r="D40" s="483"/>
      <c r="E40" s="146">
        <v>100.324225859889</v>
      </c>
      <c r="F40" s="286">
        <f t="shared" si="3"/>
        <v>1.0697917476916386E-2</v>
      </c>
    </row>
    <row r="41" spans="1:6" x14ac:dyDescent="0.2">
      <c r="A41" s="482" t="s">
        <v>365</v>
      </c>
      <c r="B41" s="482"/>
      <c r="C41" s="482"/>
      <c r="D41" s="483"/>
      <c r="E41" s="146">
        <v>-366.42430957434698</v>
      </c>
      <c r="F41" s="286">
        <f t="shared" si="3"/>
        <v>-3.9073085207126303E-2</v>
      </c>
    </row>
    <row r="42" spans="1:6" x14ac:dyDescent="0.2">
      <c r="A42" s="482" t="s">
        <v>92</v>
      </c>
      <c r="B42" s="482"/>
      <c r="C42" s="482"/>
      <c r="D42" s="482"/>
      <c r="E42" s="149">
        <v>0</v>
      </c>
      <c r="F42" s="285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5" priority="2">
      <formula>$M5=MAX($M$5:$M$28)</formula>
    </cfRule>
  </conditionalFormatting>
  <conditionalFormatting sqref="N5:O28">
    <cfRule type="expression" dxfId="4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437</v>
      </c>
      <c r="B1" s="163"/>
      <c r="N1" s="62"/>
      <c r="O1" s="129" t="str">
        <f>Titulní!A35</f>
        <v>III.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2546.2038655765</v>
      </c>
      <c r="C5" s="278">
        <v>3027.9857779047502</v>
      </c>
      <c r="D5" s="278">
        <v>452.51208944244098</v>
      </c>
      <c r="E5" s="278">
        <v>365.01410737042397</v>
      </c>
      <c r="F5" s="278">
        <v>280.96069171256801</v>
      </c>
      <c r="G5" s="278">
        <v>0</v>
      </c>
      <c r="H5" s="278">
        <v>0</v>
      </c>
      <c r="I5" s="278">
        <v>6.38714937364478</v>
      </c>
      <c r="J5" s="278">
        <v>-1274.54438145324</v>
      </c>
      <c r="K5" s="278">
        <v>-5.0221343028627201</v>
      </c>
      <c r="L5" s="278">
        <v>-488.43722508065503</v>
      </c>
      <c r="M5" s="278">
        <v>5399.4971656242196</v>
      </c>
      <c r="N5" s="278">
        <v>4911.0599405435596</v>
      </c>
      <c r="O5" s="278">
        <f>M5</f>
        <v>5399.4971656242196</v>
      </c>
      <c r="P5" s="26">
        <f t="shared" ref="P5:P28" si="0">IF(J5&lt;0,0,J5)</f>
        <v>0</v>
      </c>
      <c r="Q5" s="26">
        <f t="shared" ref="Q5:Q28" si="1">IF(J5&lt;0,J5,0)</f>
        <v>-1274.54438145324</v>
      </c>
    </row>
    <row r="6" spans="1:27" ht="12.6" customHeight="1" x14ac:dyDescent="0.2">
      <c r="A6" s="222">
        <v>4.1666666666666664E-2</v>
      </c>
      <c r="B6" s="223">
        <v>2550.3892729771901</v>
      </c>
      <c r="C6" s="224">
        <v>3007.0456842968902</v>
      </c>
      <c r="D6" s="224">
        <v>254.80204186606801</v>
      </c>
      <c r="E6" s="224">
        <v>365.585700471721</v>
      </c>
      <c r="F6" s="224">
        <v>181.71701611121401</v>
      </c>
      <c r="G6" s="224">
        <v>0</v>
      </c>
      <c r="H6" s="224">
        <v>0</v>
      </c>
      <c r="I6" s="224">
        <v>7.5180792459966801</v>
      </c>
      <c r="J6" s="224">
        <v>-1064.8265621938799</v>
      </c>
      <c r="K6" s="224">
        <v>-4.9717112585040697</v>
      </c>
      <c r="L6" s="224">
        <v>-481.96845317651002</v>
      </c>
      <c r="M6" s="225">
        <v>5297.2595215167003</v>
      </c>
      <c r="N6" s="224">
        <v>4815.2910683401897</v>
      </c>
      <c r="O6" s="225">
        <f t="shared" ref="O6:O28" si="2">M6</f>
        <v>5297.2595215167003</v>
      </c>
      <c r="P6" s="26">
        <f t="shared" si="0"/>
        <v>0</v>
      </c>
      <c r="Q6" s="26">
        <f t="shared" si="1"/>
        <v>-1064.8265621938799</v>
      </c>
    </row>
    <row r="7" spans="1:27" ht="12.6" customHeight="1" x14ac:dyDescent="0.2">
      <c r="A7" s="222">
        <v>8.3333333333333301E-2</v>
      </c>
      <c r="B7" s="223">
        <v>2549.97923159628</v>
      </c>
      <c r="C7" s="224">
        <v>3020.04992610407</v>
      </c>
      <c r="D7" s="224">
        <v>253.117505674846</v>
      </c>
      <c r="E7" s="224">
        <v>363.66270023589198</v>
      </c>
      <c r="F7" s="224">
        <v>182.21467349915699</v>
      </c>
      <c r="G7" s="224">
        <v>0</v>
      </c>
      <c r="H7" s="224">
        <v>0</v>
      </c>
      <c r="I7" s="224">
        <v>8.8979546759268793</v>
      </c>
      <c r="J7" s="224">
        <v>-1071.13220347371</v>
      </c>
      <c r="K7" s="224">
        <v>-5.0439842964988397</v>
      </c>
      <c r="L7" s="224">
        <v>-483.09664440493998</v>
      </c>
      <c r="M7" s="225">
        <v>5301.74580401597</v>
      </c>
      <c r="N7" s="224">
        <v>4818.64915961103</v>
      </c>
      <c r="O7" s="225">
        <f t="shared" si="2"/>
        <v>5301.74580401597</v>
      </c>
      <c r="P7" s="26">
        <f t="shared" si="0"/>
        <v>0</v>
      </c>
      <c r="Q7" s="26">
        <f t="shared" si="1"/>
        <v>-1071.13220347371</v>
      </c>
    </row>
    <row r="8" spans="1:27" ht="12.6" customHeight="1" x14ac:dyDescent="0.2">
      <c r="A8" s="222">
        <v>0.125</v>
      </c>
      <c r="B8" s="223">
        <v>2550.5926211422102</v>
      </c>
      <c r="C8" s="224">
        <v>2911.80738039485</v>
      </c>
      <c r="D8" s="224">
        <v>255.991423997086</v>
      </c>
      <c r="E8" s="224">
        <v>362.84865452141503</v>
      </c>
      <c r="F8" s="224">
        <v>184.279628208557</v>
      </c>
      <c r="G8" s="224">
        <v>0</v>
      </c>
      <c r="H8" s="224">
        <v>0</v>
      </c>
      <c r="I8" s="224">
        <v>10.4078824887727</v>
      </c>
      <c r="J8" s="224">
        <v>-1066.3933722116799</v>
      </c>
      <c r="K8" s="224">
        <v>-5.0557496764545196</v>
      </c>
      <c r="L8" s="224">
        <v>-472.37912441201701</v>
      </c>
      <c r="M8" s="225">
        <v>5204.4784688647496</v>
      </c>
      <c r="N8" s="224">
        <v>4732.0993444527403</v>
      </c>
      <c r="O8" s="225">
        <f t="shared" si="2"/>
        <v>5204.4784688647496</v>
      </c>
      <c r="P8" s="26">
        <f t="shared" si="0"/>
        <v>0</v>
      </c>
      <c r="Q8" s="26">
        <f t="shared" si="1"/>
        <v>-1066.3933722116799</v>
      </c>
    </row>
    <row r="9" spans="1:27" ht="12.6" customHeight="1" x14ac:dyDescent="0.2">
      <c r="A9" s="222">
        <v>0.16666666666666699</v>
      </c>
      <c r="B9" s="223">
        <v>2551.8327275352499</v>
      </c>
      <c r="C9" s="224">
        <v>2896.9961479775402</v>
      </c>
      <c r="D9" s="224">
        <v>255.64347719705501</v>
      </c>
      <c r="E9" s="224">
        <v>358.00683907865903</v>
      </c>
      <c r="F9" s="224">
        <v>182.15720749578699</v>
      </c>
      <c r="G9" s="224">
        <v>0</v>
      </c>
      <c r="H9" s="224">
        <v>11.599271753496</v>
      </c>
      <c r="I9" s="224">
        <v>8.9484439157122697</v>
      </c>
      <c r="J9" s="224">
        <v>-1121.30488917098</v>
      </c>
      <c r="K9" s="224">
        <v>-5.0221343108772496</v>
      </c>
      <c r="L9" s="224">
        <v>-470.697745786653</v>
      </c>
      <c r="M9" s="225">
        <v>5138.8570914716502</v>
      </c>
      <c r="N9" s="224">
        <v>4668.1593456849896</v>
      </c>
      <c r="O9" s="225">
        <f t="shared" si="2"/>
        <v>5138.8570914716502</v>
      </c>
      <c r="P9" s="26">
        <f t="shared" si="0"/>
        <v>0</v>
      </c>
      <c r="Q9" s="26">
        <f t="shared" si="1"/>
        <v>-1121.30488917098</v>
      </c>
    </row>
    <row r="10" spans="1:27" ht="12.6" customHeight="1" x14ac:dyDescent="0.2">
      <c r="A10" s="222">
        <v>0.20833333333333301</v>
      </c>
      <c r="B10" s="223">
        <v>2555.7364507257598</v>
      </c>
      <c r="C10" s="224">
        <v>2857.0213862890801</v>
      </c>
      <c r="D10" s="224">
        <v>250.26031207404401</v>
      </c>
      <c r="E10" s="224">
        <v>361.193056906398</v>
      </c>
      <c r="F10" s="224">
        <v>186.45881471291301</v>
      </c>
      <c r="G10" s="224">
        <v>0</v>
      </c>
      <c r="H10" s="224">
        <v>33.032980660069697</v>
      </c>
      <c r="I10" s="224">
        <v>9.7977024623838105</v>
      </c>
      <c r="J10" s="224">
        <v>-1255.9458319748901</v>
      </c>
      <c r="K10" s="224">
        <v>-5.1078534870884003</v>
      </c>
      <c r="L10" s="224">
        <v>-467.25801656954798</v>
      </c>
      <c r="M10" s="225">
        <v>4992.4470183686699</v>
      </c>
      <c r="N10" s="224">
        <v>4525.18900179912</v>
      </c>
      <c r="O10" s="225">
        <f t="shared" si="2"/>
        <v>4992.4470183686699</v>
      </c>
      <c r="P10" s="26">
        <f t="shared" si="0"/>
        <v>0</v>
      </c>
      <c r="Q10" s="26">
        <f t="shared" si="1"/>
        <v>-1255.9458319748901</v>
      </c>
    </row>
    <row r="11" spans="1:27" ht="12.6" customHeight="1" x14ac:dyDescent="0.2">
      <c r="A11" s="222">
        <v>0.25</v>
      </c>
      <c r="B11" s="223">
        <v>2556.1164883840102</v>
      </c>
      <c r="C11" s="224">
        <v>2922.8129204054499</v>
      </c>
      <c r="D11" s="224">
        <v>260.44784219035802</v>
      </c>
      <c r="E11" s="224">
        <v>386.95110201029502</v>
      </c>
      <c r="F11" s="224">
        <v>194.81735498876299</v>
      </c>
      <c r="G11" s="224">
        <v>0</v>
      </c>
      <c r="H11" s="224">
        <v>130.79314118359201</v>
      </c>
      <c r="I11" s="224">
        <v>8.7183717374123493</v>
      </c>
      <c r="J11" s="224">
        <v>-1227.1942715988801</v>
      </c>
      <c r="K11" s="224">
        <v>-5.0507073696143001</v>
      </c>
      <c r="L11" s="224">
        <v>-476.59060354628502</v>
      </c>
      <c r="M11" s="225">
        <v>5228.4122419313899</v>
      </c>
      <c r="N11" s="224">
        <v>4751.8216383851104</v>
      </c>
      <c r="O11" s="225">
        <f t="shared" si="2"/>
        <v>5228.4122419313899</v>
      </c>
      <c r="P11" s="26">
        <f t="shared" si="0"/>
        <v>0</v>
      </c>
      <c r="Q11" s="26">
        <f t="shared" si="1"/>
        <v>-1227.1942715988801</v>
      </c>
    </row>
    <row r="12" spans="1:27" ht="12.6" customHeight="1" x14ac:dyDescent="0.2">
      <c r="A12" s="222">
        <v>0.29166666666666702</v>
      </c>
      <c r="B12" s="223">
        <v>2554.3813266714001</v>
      </c>
      <c r="C12" s="224">
        <v>3058.5910826658401</v>
      </c>
      <c r="D12" s="224">
        <v>261.32942430620102</v>
      </c>
      <c r="E12" s="224">
        <v>397.29487131622602</v>
      </c>
      <c r="F12" s="224">
        <v>198.322901564462</v>
      </c>
      <c r="G12" s="224">
        <v>67.282586458840399</v>
      </c>
      <c r="H12" s="224">
        <v>342.88861086652003</v>
      </c>
      <c r="I12" s="224">
        <v>5.7336899421392102</v>
      </c>
      <c r="J12" s="224">
        <v>-1254.1061154003701</v>
      </c>
      <c r="K12" s="224">
        <v>-4.7666576126352096</v>
      </c>
      <c r="L12" s="224">
        <v>-493.24713458511502</v>
      </c>
      <c r="M12" s="225">
        <v>5626.9517207786103</v>
      </c>
      <c r="N12" s="224">
        <v>5133.7045861935003</v>
      </c>
      <c r="O12" s="225">
        <f t="shared" si="2"/>
        <v>5626.9517207786103</v>
      </c>
      <c r="P12" s="26">
        <f t="shared" si="0"/>
        <v>0</v>
      </c>
      <c r="Q12" s="26">
        <f t="shared" si="1"/>
        <v>-1254.1061154003701</v>
      </c>
    </row>
    <row r="13" spans="1:27" ht="12.6" customHeight="1" x14ac:dyDescent="0.2">
      <c r="A13" s="222">
        <v>0.33333333333333298</v>
      </c>
      <c r="B13" s="223">
        <v>2542.9552107773402</v>
      </c>
      <c r="C13" s="224">
        <v>3128.4467487834199</v>
      </c>
      <c r="D13" s="224">
        <v>261.84298163502098</v>
      </c>
      <c r="E13" s="224">
        <v>407.257604442</v>
      </c>
      <c r="F13" s="224">
        <v>198.27720058631701</v>
      </c>
      <c r="G13" s="224">
        <v>4.9984289833562903</v>
      </c>
      <c r="H13" s="224">
        <v>644.58053872166897</v>
      </c>
      <c r="I13" s="224">
        <v>3.23327027768685</v>
      </c>
      <c r="J13" s="224">
        <v>-1096.88503295684</v>
      </c>
      <c r="K13" s="224">
        <v>-4.6288346738773303</v>
      </c>
      <c r="L13" s="224">
        <v>-501.70629931878801</v>
      </c>
      <c r="M13" s="225">
        <v>6090.07811657609</v>
      </c>
      <c r="N13" s="224">
        <v>5588.3718172573099</v>
      </c>
      <c r="O13" s="225">
        <f t="shared" si="2"/>
        <v>6090.07811657609</v>
      </c>
      <c r="P13" s="26">
        <f t="shared" si="0"/>
        <v>0</v>
      </c>
      <c r="Q13" s="26">
        <f t="shared" si="1"/>
        <v>-1096.88503295684</v>
      </c>
    </row>
    <row r="14" spans="1:27" ht="12.6" customHeight="1" x14ac:dyDescent="0.2">
      <c r="A14" s="222">
        <v>0.375</v>
      </c>
      <c r="B14" s="223">
        <v>2536.1312215583898</v>
      </c>
      <c r="C14" s="224">
        <v>3073.2137254765298</v>
      </c>
      <c r="D14" s="224">
        <v>261.34447864857498</v>
      </c>
      <c r="E14" s="224">
        <v>399.25264724300098</v>
      </c>
      <c r="F14" s="224">
        <v>159.10505770142601</v>
      </c>
      <c r="G14" s="224">
        <v>0</v>
      </c>
      <c r="H14" s="224">
        <v>932.37164453574496</v>
      </c>
      <c r="I14" s="224">
        <v>2.64814295704012</v>
      </c>
      <c r="J14" s="224">
        <v>-877.85167581492897</v>
      </c>
      <c r="K14" s="224">
        <v>-7.8996087066651399E-2</v>
      </c>
      <c r="L14" s="224">
        <v>-497.11938138364297</v>
      </c>
      <c r="M14" s="225">
        <v>6486.1362462187199</v>
      </c>
      <c r="N14" s="224">
        <v>5989.01686483507</v>
      </c>
      <c r="O14" s="225">
        <f t="shared" si="2"/>
        <v>6486.1362462187199</v>
      </c>
      <c r="P14" s="26">
        <f t="shared" si="0"/>
        <v>0</v>
      </c>
      <c r="Q14" s="26">
        <f t="shared" si="1"/>
        <v>-877.85167581492897</v>
      </c>
    </row>
    <row r="15" spans="1:27" ht="12.6" customHeight="1" x14ac:dyDescent="0.2">
      <c r="A15" s="222">
        <v>0.41666666666666702</v>
      </c>
      <c r="B15" s="223">
        <v>2527.87208750628</v>
      </c>
      <c r="C15" s="224">
        <v>3109.0059990416798</v>
      </c>
      <c r="D15" s="224">
        <v>261.63889878449697</v>
      </c>
      <c r="E15" s="224">
        <v>374.96438449561401</v>
      </c>
      <c r="F15" s="224">
        <v>156.32777403974501</v>
      </c>
      <c r="G15" s="224">
        <v>0</v>
      </c>
      <c r="H15" s="224">
        <v>1142.32022942045</v>
      </c>
      <c r="I15" s="224">
        <v>2.8794449099041102</v>
      </c>
      <c r="J15" s="224">
        <v>-760.01930888762899</v>
      </c>
      <c r="K15" s="224">
        <v>0</v>
      </c>
      <c r="L15" s="224">
        <v>-500.16388541543802</v>
      </c>
      <c r="M15" s="225">
        <v>6814.9895093105397</v>
      </c>
      <c r="N15" s="224">
        <v>6314.8256238950999</v>
      </c>
      <c r="O15" s="225">
        <f t="shared" si="2"/>
        <v>6814.9895093105397</v>
      </c>
      <c r="P15" s="26">
        <f t="shared" si="0"/>
        <v>0</v>
      </c>
      <c r="Q15" s="26">
        <f t="shared" si="1"/>
        <v>-760.01930888762899</v>
      </c>
    </row>
    <row r="16" spans="1:27" ht="12.6" customHeight="1" x14ac:dyDescent="0.2">
      <c r="A16" s="222">
        <v>0.45833333333333298</v>
      </c>
      <c r="B16" s="223">
        <v>2526.2419286494201</v>
      </c>
      <c r="C16" s="224">
        <v>3148.5502342536101</v>
      </c>
      <c r="D16" s="224">
        <v>261.78276069197602</v>
      </c>
      <c r="E16" s="224">
        <v>372.41722986604202</v>
      </c>
      <c r="F16" s="224">
        <v>168.70251825306801</v>
      </c>
      <c r="G16" s="224">
        <v>134.15024499191199</v>
      </c>
      <c r="H16" s="224">
        <v>1220.10543162011</v>
      </c>
      <c r="I16" s="224">
        <v>3.7403959434062002</v>
      </c>
      <c r="J16" s="224">
        <v>-850.816100439308</v>
      </c>
      <c r="K16" s="224">
        <v>0</v>
      </c>
      <c r="L16" s="224">
        <v>-506.290958403736</v>
      </c>
      <c r="M16" s="225">
        <v>6984.8746438302296</v>
      </c>
      <c r="N16" s="224">
        <v>6478.5836854264999</v>
      </c>
      <c r="O16" s="225">
        <f t="shared" si="2"/>
        <v>6984.8746438302296</v>
      </c>
      <c r="P16" s="26">
        <f t="shared" si="0"/>
        <v>0</v>
      </c>
      <c r="Q16" s="26">
        <f t="shared" si="1"/>
        <v>-850.816100439308</v>
      </c>
    </row>
    <row r="17" spans="1:17" ht="12.6" customHeight="1" x14ac:dyDescent="0.2">
      <c r="A17" s="222">
        <v>0.5</v>
      </c>
      <c r="B17" s="223">
        <v>2523.5483325457299</v>
      </c>
      <c r="C17" s="224">
        <v>3068.1559950260098</v>
      </c>
      <c r="D17" s="224">
        <v>260.74560691321301</v>
      </c>
      <c r="E17" s="224">
        <v>373.64563436024901</v>
      </c>
      <c r="F17" s="224">
        <v>170.609698700195</v>
      </c>
      <c r="G17" s="224">
        <v>87.228055007545706</v>
      </c>
      <c r="H17" s="224">
        <v>1225.5816802888401</v>
      </c>
      <c r="I17" s="224">
        <v>5.7108838697013802</v>
      </c>
      <c r="J17" s="224">
        <v>-855.731513148717</v>
      </c>
      <c r="K17" s="224">
        <v>0</v>
      </c>
      <c r="L17" s="224">
        <v>-497.64715191910699</v>
      </c>
      <c r="M17" s="225">
        <v>6859.4943735627703</v>
      </c>
      <c r="N17" s="224">
        <v>6361.8472216436603</v>
      </c>
      <c r="O17" s="225">
        <f t="shared" si="2"/>
        <v>6859.4943735627703</v>
      </c>
      <c r="P17" s="26">
        <f t="shared" si="0"/>
        <v>0</v>
      </c>
      <c r="Q17" s="26">
        <f t="shared" si="1"/>
        <v>-855.731513148717</v>
      </c>
    </row>
    <row r="18" spans="1:17" ht="12.6" customHeight="1" x14ac:dyDescent="0.2">
      <c r="A18" s="222">
        <v>0.54166666666666696</v>
      </c>
      <c r="B18" s="223">
        <v>2519.8996552406402</v>
      </c>
      <c r="C18" s="224">
        <v>3159.2122025485701</v>
      </c>
      <c r="D18" s="224">
        <v>262.61583034394801</v>
      </c>
      <c r="E18" s="224">
        <v>379.24363970701398</v>
      </c>
      <c r="F18" s="224">
        <v>164.76919879467599</v>
      </c>
      <c r="G18" s="224">
        <v>0</v>
      </c>
      <c r="H18" s="224">
        <v>1148.9868254227299</v>
      </c>
      <c r="I18" s="224">
        <v>8.9192261005924003</v>
      </c>
      <c r="J18" s="224">
        <v>-631.28727713493902</v>
      </c>
      <c r="K18" s="224">
        <v>-252.797574607591</v>
      </c>
      <c r="L18" s="224">
        <v>-505.19146505193697</v>
      </c>
      <c r="M18" s="225">
        <v>6759.5617264156399</v>
      </c>
      <c r="N18" s="224">
        <v>6254.3702613636997</v>
      </c>
      <c r="O18" s="225">
        <f t="shared" si="2"/>
        <v>6759.5617264156399</v>
      </c>
      <c r="P18" s="26">
        <f t="shared" si="0"/>
        <v>0</v>
      </c>
      <c r="Q18" s="26">
        <f t="shared" si="1"/>
        <v>-631.28727713493902</v>
      </c>
    </row>
    <row r="19" spans="1:17" ht="12.6" customHeight="1" x14ac:dyDescent="0.2">
      <c r="A19" s="222">
        <v>0.58333333333333304</v>
      </c>
      <c r="B19" s="223">
        <v>2523.2616307592498</v>
      </c>
      <c r="C19" s="224">
        <v>3115.0176051164799</v>
      </c>
      <c r="D19" s="224">
        <v>264.30538813776002</v>
      </c>
      <c r="E19" s="224">
        <v>369.64894027731498</v>
      </c>
      <c r="F19" s="224">
        <v>231.05658351615699</v>
      </c>
      <c r="G19" s="224">
        <v>0</v>
      </c>
      <c r="H19" s="224">
        <v>1083.4892069907701</v>
      </c>
      <c r="I19" s="224">
        <v>15.564032952794101</v>
      </c>
      <c r="J19" s="224">
        <v>-652.15689912526602</v>
      </c>
      <c r="K19" s="224">
        <v>-292.02502082157201</v>
      </c>
      <c r="L19" s="224">
        <v>-500.41190768517998</v>
      </c>
      <c r="M19" s="225">
        <v>6658.1614678036904</v>
      </c>
      <c r="N19" s="224">
        <v>6157.7495601185101</v>
      </c>
      <c r="O19" s="225">
        <f t="shared" si="2"/>
        <v>6658.1614678036904</v>
      </c>
      <c r="P19" s="26">
        <f t="shared" si="0"/>
        <v>0</v>
      </c>
      <c r="Q19" s="26">
        <f t="shared" si="1"/>
        <v>-652.15689912526602</v>
      </c>
    </row>
    <row r="20" spans="1:17" ht="12.6" customHeight="1" x14ac:dyDescent="0.2">
      <c r="A20" s="222">
        <v>0.625</v>
      </c>
      <c r="B20" s="223">
        <v>2523.0232897811302</v>
      </c>
      <c r="C20" s="224">
        <v>3210.6610422471999</v>
      </c>
      <c r="D20" s="224">
        <v>274.87265356229801</v>
      </c>
      <c r="E20" s="224">
        <v>384.422356753028</v>
      </c>
      <c r="F20" s="224">
        <v>240.86000741039001</v>
      </c>
      <c r="G20" s="224">
        <v>0</v>
      </c>
      <c r="H20" s="224">
        <v>939.78363179539599</v>
      </c>
      <c r="I20" s="224">
        <v>14.577384624472201</v>
      </c>
      <c r="J20" s="224">
        <v>-301.66738181643501</v>
      </c>
      <c r="K20" s="224">
        <v>-619.695755441291</v>
      </c>
      <c r="L20" s="224">
        <v>-510.09211845138498</v>
      </c>
      <c r="M20" s="225">
        <v>6666.8372289161798</v>
      </c>
      <c r="N20" s="224">
        <v>6156.7451104647898</v>
      </c>
      <c r="O20" s="225">
        <f t="shared" si="2"/>
        <v>6666.8372289161798</v>
      </c>
      <c r="P20" s="26">
        <f t="shared" si="0"/>
        <v>0</v>
      </c>
      <c r="Q20" s="26">
        <f t="shared" si="1"/>
        <v>-301.66738181643501</v>
      </c>
    </row>
    <row r="21" spans="1:17" ht="12.6" customHeight="1" x14ac:dyDescent="0.2">
      <c r="A21" s="222">
        <v>0.66666666666666696</v>
      </c>
      <c r="B21" s="223">
        <v>2519.4579376116599</v>
      </c>
      <c r="C21" s="224">
        <v>3167.18811118746</v>
      </c>
      <c r="D21" s="224">
        <v>260.45955526409398</v>
      </c>
      <c r="E21" s="224">
        <v>379.51358966057001</v>
      </c>
      <c r="F21" s="224">
        <v>222.556114632115</v>
      </c>
      <c r="G21" s="224">
        <v>0</v>
      </c>
      <c r="H21" s="224">
        <v>760.56869925702495</v>
      </c>
      <c r="I21" s="224">
        <v>10.803363456197401</v>
      </c>
      <c r="J21" s="224">
        <v>-607.80291242302701</v>
      </c>
      <c r="K21" s="224">
        <v>-135.648052219085</v>
      </c>
      <c r="L21" s="224">
        <v>-503.36444041650401</v>
      </c>
      <c r="M21" s="225">
        <v>6577.0964064270001</v>
      </c>
      <c r="N21" s="224">
        <v>6073.7319660105004</v>
      </c>
      <c r="O21" s="225">
        <f t="shared" si="2"/>
        <v>6577.0964064270001</v>
      </c>
      <c r="P21" s="26">
        <f t="shared" si="0"/>
        <v>0</v>
      </c>
      <c r="Q21" s="26">
        <f t="shared" si="1"/>
        <v>-607.80291242302701</v>
      </c>
    </row>
    <row r="22" spans="1:17" ht="12.6" customHeight="1" x14ac:dyDescent="0.2">
      <c r="A22" s="222">
        <v>0.70833333333333304</v>
      </c>
      <c r="B22" s="223">
        <v>2518.1161489973001</v>
      </c>
      <c r="C22" s="224">
        <v>3141.36702957734</v>
      </c>
      <c r="D22" s="224">
        <v>255.84923502120699</v>
      </c>
      <c r="E22" s="224">
        <v>371.38531992237398</v>
      </c>
      <c r="F22" s="224">
        <v>194.834813819933</v>
      </c>
      <c r="G22" s="224">
        <v>0</v>
      </c>
      <c r="H22" s="224">
        <v>571.42795422919198</v>
      </c>
      <c r="I22" s="224">
        <v>7.2050735779883199</v>
      </c>
      <c r="J22" s="224">
        <v>-717.06346556699702</v>
      </c>
      <c r="K22" s="224">
        <v>0</v>
      </c>
      <c r="L22" s="224">
        <v>-498.36615390241798</v>
      </c>
      <c r="M22" s="225">
        <v>6343.1221095783403</v>
      </c>
      <c r="N22" s="224">
        <v>5844.7559556759197</v>
      </c>
      <c r="O22" s="225">
        <f t="shared" si="2"/>
        <v>6343.1221095783403</v>
      </c>
      <c r="P22" s="26">
        <f t="shared" si="0"/>
        <v>0</v>
      </c>
      <c r="Q22" s="26">
        <f t="shared" si="1"/>
        <v>-717.06346556699702</v>
      </c>
    </row>
    <row r="23" spans="1:17" ht="12.6" customHeight="1" x14ac:dyDescent="0.2">
      <c r="A23" s="222">
        <v>0.75</v>
      </c>
      <c r="B23" s="223">
        <v>2519.58963169444</v>
      </c>
      <c r="C23" s="224">
        <v>3214.3616071026099</v>
      </c>
      <c r="D23" s="224">
        <v>251.80767859469501</v>
      </c>
      <c r="E23" s="224">
        <v>382.67010194980401</v>
      </c>
      <c r="F23" s="224">
        <v>236.26486907694999</v>
      </c>
      <c r="G23" s="224">
        <v>0</v>
      </c>
      <c r="H23" s="224">
        <v>302.05801039211002</v>
      </c>
      <c r="I23" s="224">
        <v>4.7457394167519897</v>
      </c>
      <c r="J23" s="224">
        <v>-598.05648214484597</v>
      </c>
      <c r="K23" s="224">
        <v>0</v>
      </c>
      <c r="L23" s="224">
        <v>-504.59334026191499</v>
      </c>
      <c r="M23" s="225">
        <v>6313.4411560825101</v>
      </c>
      <c r="N23" s="224">
        <v>5808.8478158205899</v>
      </c>
      <c r="O23" s="225">
        <f t="shared" si="2"/>
        <v>6313.4411560825101</v>
      </c>
      <c r="P23" s="26">
        <f t="shared" si="0"/>
        <v>0</v>
      </c>
      <c r="Q23" s="26">
        <f t="shared" si="1"/>
        <v>-598.05648214484597</v>
      </c>
    </row>
    <row r="24" spans="1:17" ht="12.6" customHeight="1" x14ac:dyDescent="0.2">
      <c r="A24" s="222">
        <v>0.79166666666666696</v>
      </c>
      <c r="B24" s="223">
        <v>2517.15604208079</v>
      </c>
      <c r="C24" s="224">
        <v>3399.83121322121</v>
      </c>
      <c r="D24" s="224">
        <v>251.39281708319001</v>
      </c>
      <c r="E24" s="224">
        <v>399.00099526607403</v>
      </c>
      <c r="F24" s="224">
        <v>269.06850944061</v>
      </c>
      <c r="G24" s="224">
        <v>0</v>
      </c>
      <c r="H24" s="224">
        <v>106.378085194329</v>
      </c>
      <c r="I24" s="224">
        <v>5.0406647986159898</v>
      </c>
      <c r="J24" s="224">
        <v>-664.18403045749301</v>
      </c>
      <c r="K24" s="224">
        <v>0</v>
      </c>
      <c r="L24" s="224">
        <v>-522.758225141568</v>
      </c>
      <c r="M24" s="225">
        <v>6283.6842966273298</v>
      </c>
      <c r="N24" s="224">
        <v>5760.9260714857601</v>
      </c>
      <c r="O24" s="225">
        <f t="shared" si="2"/>
        <v>6283.6842966273298</v>
      </c>
      <c r="P24" s="26">
        <f t="shared" si="0"/>
        <v>0</v>
      </c>
      <c r="Q24" s="26">
        <f t="shared" si="1"/>
        <v>-664.18403045749301</v>
      </c>
    </row>
    <row r="25" spans="1:17" ht="12.6" customHeight="1" x14ac:dyDescent="0.2">
      <c r="A25" s="222">
        <v>0.83333333333333304</v>
      </c>
      <c r="B25" s="223">
        <v>2518.5828609114401</v>
      </c>
      <c r="C25" s="224">
        <v>3596.3849307932001</v>
      </c>
      <c r="D25" s="224">
        <v>250.82405454308301</v>
      </c>
      <c r="E25" s="224">
        <v>418.864443436969</v>
      </c>
      <c r="F25" s="224">
        <v>309.18091991264498</v>
      </c>
      <c r="G25" s="224">
        <v>0</v>
      </c>
      <c r="H25" s="224">
        <v>32.097589290953998</v>
      </c>
      <c r="I25" s="224">
        <v>4.4376305956134603</v>
      </c>
      <c r="J25" s="224">
        <v>-921.93983731225705</v>
      </c>
      <c r="K25" s="224">
        <v>0</v>
      </c>
      <c r="L25" s="224">
        <v>-543.47142505756904</v>
      </c>
      <c r="M25" s="225">
        <v>6208.43259217166</v>
      </c>
      <c r="N25" s="224">
        <v>5664.9611671140901</v>
      </c>
      <c r="O25" s="225">
        <f t="shared" si="2"/>
        <v>6208.43259217166</v>
      </c>
      <c r="P25" s="26">
        <f t="shared" si="0"/>
        <v>0</v>
      </c>
      <c r="Q25" s="26">
        <f t="shared" si="1"/>
        <v>-921.93983731225705</v>
      </c>
    </row>
    <row r="26" spans="1:17" ht="12.6" customHeight="1" x14ac:dyDescent="0.2">
      <c r="A26" s="222">
        <v>0.875</v>
      </c>
      <c r="B26" s="223">
        <v>2521.6564743263598</v>
      </c>
      <c r="C26" s="224">
        <v>3762.9742695099098</v>
      </c>
      <c r="D26" s="224">
        <v>253.199472941919</v>
      </c>
      <c r="E26" s="224">
        <v>387.19250895841299</v>
      </c>
      <c r="F26" s="224">
        <v>342.922256616222</v>
      </c>
      <c r="G26" s="224">
        <v>0</v>
      </c>
      <c r="H26" s="224">
        <v>12.064615747642801</v>
      </c>
      <c r="I26" s="224">
        <v>4.8507215472221903</v>
      </c>
      <c r="J26" s="224">
        <v>-1024.07086439869</v>
      </c>
      <c r="K26" s="224">
        <v>0</v>
      </c>
      <c r="L26" s="224">
        <v>-558.24865860602097</v>
      </c>
      <c r="M26" s="225">
        <v>6260.7894552489997</v>
      </c>
      <c r="N26" s="224">
        <v>5702.5407966429802</v>
      </c>
      <c r="O26" s="225">
        <f t="shared" si="2"/>
        <v>6260.7894552489997</v>
      </c>
      <c r="P26" s="26">
        <f t="shared" si="0"/>
        <v>0</v>
      </c>
      <c r="Q26" s="26">
        <f t="shared" si="1"/>
        <v>-1024.07086439869</v>
      </c>
    </row>
    <row r="27" spans="1:17" ht="12.6" customHeight="1" x14ac:dyDescent="0.2">
      <c r="A27" s="222">
        <v>0.91666666666666696</v>
      </c>
      <c r="B27" s="223">
        <v>2520.6280543090802</v>
      </c>
      <c r="C27" s="224">
        <v>3919.5517821266699</v>
      </c>
      <c r="D27" s="224">
        <v>285.53359371206898</v>
      </c>
      <c r="E27" s="224">
        <v>369.04552332055101</v>
      </c>
      <c r="F27" s="224">
        <v>345.52820902427698</v>
      </c>
      <c r="G27" s="224">
        <v>0</v>
      </c>
      <c r="H27" s="224">
        <v>1.39203465042236</v>
      </c>
      <c r="I27" s="224">
        <v>7.6178180912533904</v>
      </c>
      <c r="J27" s="224">
        <v>-1219.81064677414</v>
      </c>
      <c r="K27" s="224">
        <v>0</v>
      </c>
      <c r="L27" s="224">
        <v>-573.18666316596602</v>
      </c>
      <c r="M27" s="225">
        <v>6229.4863684601696</v>
      </c>
      <c r="N27" s="224">
        <v>5656.2997052942101</v>
      </c>
      <c r="O27" s="225">
        <f t="shared" si="2"/>
        <v>6229.4863684601696</v>
      </c>
      <c r="P27" s="26">
        <f t="shared" si="0"/>
        <v>0</v>
      </c>
      <c r="Q27" s="26">
        <f t="shared" si="1"/>
        <v>-1219.81064677414</v>
      </c>
    </row>
    <row r="28" spans="1:17" ht="12.6" customHeight="1" x14ac:dyDescent="0.2">
      <c r="A28" s="220">
        <v>0.95833333333333304</v>
      </c>
      <c r="B28" s="221">
        <v>2519.83298617945</v>
      </c>
      <c r="C28" s="221">
        <v>3890.3203972260399</v>
      </c>
      <c r="D28" s="221">
        <v>257.62243480046698</v>
      </c>
      <c r="E28" s="221">
        <v>363.96957860557399</v>
      </c>
      <c r="F28" s="221">
        <v>276.86881789565598</v>
      </c>
      <c r="G28" s="221">
        <v>0</v>
      </c>
      <c r="H28" s="221">
        <v>0</v>
      </c>
      <c r="I28" s="221">
        <v>9.1897712299234904</v>
      </c>
      <c r="J28" s="221">
        <v>-1475.9802837438001</v>
      </c>
      <c r="K28" s="221">
        <v>0</v>
      </c>
      <c r="L28" s="221">
        <v>-568.84391063851899</v>
      </c>
      <c r="M28" s="221">
        <v>5841.8237021933201</v>
      </c>
      <c r="N28" s="221">
        <v>5272.9797915547997</v>
      </c>
      <c r="O28" s="221">
        <f t="shared" si="2"/>
        <v>5841.8237021933201</v>
      </c>
      <c r="P28" s="26">
        <f t="shared" si="0"/>
        <v>0</v>
      </c>
      <c r="Q28" s="26">
        <f t="shared" si="1"/>
        <v>-1475.9802837438001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409</v>
      </c>
      <c r="B31" s="283"/>
      <c r="C31" s="283"/>
      <c r="D31" s="283"/>
      <c r="E31" s="181" t="s">
        <v>4</v>
      </c>
      <c r="F31" s="181"/>
    </row>
    <row r="32" spans="1:17" x14ac:dyDescent="0.2">
      <c r="A32" s="487" t="s">
        <v>344</v>
      </c>
      <c r="B32" s="487"/>
      <c r="C32" s="487"/>
      <c r="D32" s="487"/>
      <c r="E32" s="165">
        <f>SUM(E33:E42)</f>
        <v>4992.4470183686708</v>
      </c>
      <c r="F32" s="284">
        <f t="shared" ref="F32:F42" si="3">E32/$E$32</f>
        <v>1</v>
      </c>
    </row>
    <row r="33" spans="1:6" x14ac:dyDescent="0.2">
      <c r="A33" s="482" t="s">
        <v>369</v>
      </c>
      <c r="B33" s="482"/>
      <c r="C33" s="482"/>
      <c r="D33" s="482"/>
      <c r="E33" s="149">
        <f t="array" ref="E33:E42">TRANSPOSE(INDEX(B5:K28,MATCH(MIN(M5:M28),M5:M28,0),0))</f>
        <v>2555.7364507257598</v>
      </c>
      <c r="F33" s="285">
        <f t="shared" si="3"/>
        <v>0.51192059551607838</v>
      </c>
    </row>
    <row r="34" spans="1:6" x14ac:dyDescent="0.2">
      <c r="A34" s="482" t="s">
        <v>370</v>
      </c>
      <c r="B34" s="482"/>
      <c r="C34" s="482"/>
      <c r="D34" s="483"/>
      <c r="E34" s="146">
        <v>2857.0213862890801</v>
      </c>
      <c r="F34" s="286">
        <f t="shared" si="3"/>
        <v>0.57226874432062347</v>
      </c>
    </row>
    <row r="35" spans="1:6" x14ac:dyDescent="0.2">
      <c r="A35" s="482" t="s">
        <v>373</v>
      </c>
      <c r="B35" s="482"/>
      <c r="C35" s="482"/>
      <c r="D35" s="483"/>
      <c r="E35" s="146">
        <v>250.26031207404401</v>
      </c>
      <c r="F35" s="286">
        <f t="shared" si="3"/>
        <v>5.0127785263071038E-2</v>
      </c>
    </row>
    <row r="36" spans="1:6" x14ac:dyDescent="0.2">
      <c r="A36" s="272" t="s">
        <v>374</v>
      </c>
      <c r="B36" s="287"/>
      <c r="C36" s="287"/>
      <c r="D36" s="287"/>
      <c r="E36" s="146">
        <v>361.193056906398</v>
      </c>
      <c r="F36" s="286">
        <f t="shared" si="3"/>
        <v>7.23478998530106E-2</v>
      </c>
    </row>
    <row r="37" spans="1:6" x14ac:dyDescent="0.2">
      <c r="A37" s="482" t="s">
        <v>371</v>
      </c>
      <c r="B37" s="482"/>
      <c r="C37" s="482"/>
      <c r="D37" s="483"/>
      <c r="E37" s="146">
        <v>186.45881471291301</v>
      </c>
      <c r="F37" s="286">
        <f t="shared" si="3"/>
        <v>3.7348180967544886E-2</v>
      </c>
    </row>
    <row r="38" spans="1:6" x14ac:dyDescent="0.2">
      <c r="A38" s="482" t="s">
        <v>375</v>
      </c>
      <c r="B38" s="482"/>
      <c r="C38" s="482"/>
      <c r="D38" s="483"/>
      <c r="E38" s="146">
        <v>0</v>
      </c>
      <c r="F38" s="286">
        <f t="shared" si="3"/>
        <v>0</v>
      </c>
    </row>
    <row r="39" spans="1:6" x14ac:dyDescent="0.2">
      <c r="A39" s="482" t="s">
        <v>376</v>
      </c>
      <c r="B39" s="482"/>
      <c r="C39" s="482"/>
      <c r="D39" s="483"/>
      <c r="E39" s="146">
        <v>33.032980660069697</v>
      </c>
      <c r="F39" s="286">
        <f t="shared" si="3"/>
        <v>6.6165911302677252E-3</v>
      </c>
    </row>
    <row r="40" spans="1:6" x14ac:dyDescent="0.2">
      <c r="A40" s="482" t="s">
        <v>377</v>
      </c>
      <c r="B40" s="482"/>
      <c r="C40" s="482"/>
      <c r="D40" s="483"/>
      <c r="E40" s="146">
        <v>9.7977024623838105</v>
      </c>
      <c r="F40" s="286">
        <f t="shared" si="3"/>
        <v>1.9625050453886041E-3</v>
      </c>
    </row>
    <row r="41" spans="1:6" x14ac:dyDescent="0.2">
      <c r="A41" s="482" t="s">
        <v>365</v>
      </c>
      <c r="B41" s="482"/>
      <c r="C41" s="482"/>
      <c r="D41" s="483"/>
      <c r="E41" s="146">
        <v>-1255.9458319748901</v>
      </c>
      <c r="F41" s="286">
        <f t="shared" si="3"/>
        <v>-0.25156918588297456</v>
      </c>
    </row>
    <row r="42" spans="1:6" x14ac:dyDescent="0.2">
      <c r="A42" s="482" t="s">
        <v>92</v>
      </c>
      <c r="B42" s="482"/>
      <c r="C42" s="482"/>
      <c r="D42" s="482"/>
      <c r="E42" s="149">
        <v>-5.1078534870884003</v>
      </c>
      <c r="F42" s="285">
        <f t="shared" si="3"/>
        <v>-1.0231162130103966E-3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3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173</v>
      </c>
    </row>
    <row r="2" spans="1:12" s="45" customFormat="1" ht="6" customHeight="1" x14ac:dyDescent="0.25"/>
    <row r="3" spans="1:12" s="45" customFormat="1" ht="24.75" customHeight="1" x14ac:dyDescent="0.25">
      <c r="A3" s="269" t="s">
        <v>181</v>
      </c>
      <c r="B3" s="56" t="s">
        <v>182</v>
      </c>
      <c r="D3" s="267"/>
      <c r="E3" s="267"/>
      <c r="F3" s="267"/>
      <c r="G3" s="268"/>
      <c r="H3" s="268"/>
      <c r="I3" s="268"/>
    </row>
    <row r="4" spans="1:12" s="45" customFormat="1" ht="24.75" customHeight="1" x14ac:dyDescent="0.25">
      <c r="A4" s="269" t="s">
        <v>110</v>
      </c>
      <c r="B4" s="56" t="s">
        <v>111</v>
      </c>
      <c r="D4" s="268"/>
      <c r="E4" s="268"/>
      <c r="F4" s="268"/>
      <c r="G4" s="268"/>
      <c r="H4" s="268"/>
      <c r="I4" s="268"/>
      <c r="J4" s="46"/>
    </row>
    <row r="5" spans="1:12" s="45" customFormat="1" ht="24.75" customHeight="1" x14ac:dyDescent="0.25">
      <c r="A5" s="269" t="s">
        <v>46</v>
      </c>
      <c r="B5" s="56" t="s">
        <v>122</v>
      </c>
      <c r="D5" s="268"/>
      <c r="E5" s="268"/>
      <c r="F5" s="268"/>
      <c r="G5" s="268"/>
      <c r="H5" s="268"/>
      <c r="I5" s="268"/>
      <c r="J5" s="46"/>
    </row>
    <row r="6" spans="1:12" s="45" customFormat="1" ht="24.75" customHeight="1" x14ac:dyDescent="0.25">
      <c r="A6" s="269" t="s">
        <v>7</v>
      </c>
      <c r="B6" s="56" t="s">
        <v>119</v>
      </c>
      <c r="D6" s="268"/>
      <c r="E6" s="268"/>
      <c r="F6" s="268"/>
      <c r="G6" s="268"/>
      <c r="H6" s="268"/>
      <c r="I6" s="268"/>
      <c r="J6" s="46"/>
    </row>
    <row r="7" spans="1:12" s="45" customFormat="1" ht="24.75" customHeight="1" x14ac:dyDescent="0.25">
      <c r="A7" s="269" t="s">
        <v>124</v>
      </c>
      <c r="B7" s="56" t="s">
        <v>125</v>
      </c>
      <c r="D7" s="268"/>
      <c r="E7" s="268"/>
      <c r="F7" s="268"/>
      <c r="G7" s="268"/>
      <c r="H7" s="268"/>
      <c r="I7" s="268"/>
      <c r="J7" s="46"/>
      <c r="K7" s="47"/>
    </row>
    <row r="8" spans="1:12" s="45" customFormat="1" ht="24.75" customHeight="1" x14ac:dyDescent="0.25">
      <c r="A8" s="269" t="s">
        <v>132</v>
      </c>
      <c r="B8" s="56" t="s">
        <v>133</v>
      </c>
      <c r="D8" s="268"/>
      <c r="E8" s="268"/>
      <c r="F8" s="268"/>
      <c r="G8" s="268"/>
      <c r="H8" s="268"/>
      <c r="I8" s="268"/>
      <c r="J8" s="48"/>
    </row>
    <row r="9" spans="1:12" s="45" customFormat="1" ht="24.75" customHeight="1" x14ac:dyDescent="0.25">
      <c r="A9" s="269" t="s">
        <v>136</v>
      </c>
      <c r="B9" s="56" t="s">
        <v>137</v>
      </c>
      <c r="D9" s="268"/>
      <c r="E9" s="268"/>
      <c r="F9" s="268"/>
      <c r="G9" s="268"/>
      <c r="H9" s="268"/>
      <c r="I9" s="268"/>
    </row>
    <row r="10" spans="1:12" s="45" customFormat="1" ht="24.75" customHeight="1" x14ac:dyDescent="0.25">
      <c r="A10" s="269" t="s">
        <v>138</v>
      </c>
      <c r="B10" s="56" t="s">
        <v>139</v>
      </c>
      <c r="D10" s="268"/>
      <c r="E10" s="268"/>
      <c r="F10" s="268"/>
      <c r="G10" s="268"/>
      <c r="H10" s="268"/>
      <c r="I10" s="268"/>
    </row>
    <row r="11" spans="1:12" s="45" customFormat="1" ht="24.75" customHeight="1" x14ac:dyDescent="0.25">
      <c r="A11" s="269" t="s">
        <v>168</v>
      </c>
      <c r="B11" s="56" t="s">
        <v>169</v>
      </c>
      <c r="D11" s="268"/>
      <c r="E11" s="268"/>
      <c r="F11" s="268"/>
      <c r="G11" s="268"/>
      <c r="H11" s="268"/>
      <c r="I11" s="268"/>
    </row>
    <row r="12" spans="1:12" s="45" customFormat="1" ht="24.75" customHeight="1" x14ac:dyDescent="0.25">
      <c r="A12" s="269" t="s">
        <v>112</v>
      </c>
      <c r="B12" s="56" t="s">
        <v>113</v>
      </c>
      <c r="D12" s="268"/>
      <c r="E12" s="268"/>
      <c r="F12" s="268"/>
      <c r="G12" s="268"/>
      <c r="H12" s="268"/>
      <c r="I12" s="268"/>
    </row>
    <row r="13" spans="1:12" s="45" customFormat="1" ht="24.75" customHeight="1" x14ac:dyDescent="0.25">
      <c r="A13" s="269" t="s">
        <v>114</v>
      </c>
      <c r="B13" s="56" t="s">
        <v>115</v>
      </c>
      <c r="D13" s="268"/>
      <c r="E13" s="268"/>
      <c r="F13" s="268"/>
      <c r="G13" s="268"/>
      <c r="H13" s="268"/>
      <c r="I13" s="268"/>
    </row>
    <row r="14" spans="1:12" s="45" customFormat="1" ht="24.75" customHeight="1" x14ac:dyDescent="0.25">
      <c r="A14" s="269" t="s">
        <v>128</v>
      </c>
      <c r="B14" s="56" t="s">
        <v>129</v>
      </c>
      <c r="D14" s="268"/>
      <c r="E14" s="268"/>
      <c r="F14" s="268"/>
      <c r="G14" s="268"/>
      <c r="H14" s="268"/>
      <c r="I14" s="268"/>
    </row>
    <row r="15" spans="1:12" s="45" customFormat="1" ht="24.75" customHeight="1" x14ac:dyDescent="0.25">
      <c r="A15" s="269" t="s">
        <v>126</v>
      </c>
      <c r="B15" s="56" t="s">
        <v>127</v>
      </c>
      <c r="D15" s="268"/>
      <c r="E15" s="268"/>
      <c r="F15" s="268"/>
      <c r="G15" s="268"/>
      <c r="H15" s="268"/>
      <c r="I15" s="268"/>
      <c r="K15" s="48"/>
      <c r="L15" s="48"/>
    </row>
    <row r="16" spans="1:12" s="45" customFormat="1" ht="24.75" customHeight="1" x14ac:dyDescent="0.25">
      <c r="A16" s="269" t="s">
        <v>22</v>
      </c>
      <c r="B16" s="56" t="s">
        <v>116</v>
      </c>
      <c r="D16" s="268"/>
      <c r="E16" s="268"/>
      <c r="F16" s="268"/>
      <c r="G16" s="268"/>
      <c r="H16" s="268"/>
      <c r="I16" s="268"/>
      <c r="K16" s="48"/>
      <c r="L16" s="48"/>
    </row>
    <row r="17" spans="1:12" s="45" customFormat="1" ht="24.75" customHeight="1" x14ac:dyDescent="0.25">
      <c r="A17" s="269" t="s">
        <v>44</v>
      </c>
      <c r="B17" s="56" t="s">
        <v>123</v>
      </c>
      <c r="D17" s="268"/>
      <c r="E17" s="268"/>
      <c r="F17" s="268"/>
      <c r="G17" s="268"/>
      <c r="H17" s="268"/>
      <c r="I17" s="268"/>
      <c r="K17" s="48"/>
      <c r="L17" s="48"/>
    </row>
    <row r="18" spans="1:12" s="45" customFormat="1" ht="24.75" customHeight="1" x14ac:dyDescent="0.25">
      <c r="A18" s="269" t="s">
        <v>130</v>
      </c>
      <c r="B18" s="56" t="s">
        <v>131</v>
      </c>
      <c r="D18" s="268"/>
      <c r="E18" s="268"/>
      <c r="F18" s="268"/>
      <c r="G18" s="268"/>
      <c r="H18" s="268"/>
      <c r="I18" s="268"/>
      <c r="K18" s="48"/>
      <c r="L18" s="48"/>
    </row>
    <row r="19" spans="1:12" s="45" customFormat="1" ht="24.75" customHeight="1" x14ac:dyDescent="0.25">
      <c r="A19" s="269" t="s">
        <v>117</v>
      </c>
      <c r="B19" s="56" t="s">
        <v>118</v>
      </c>
      <c r="D19" s="268"/>
      <c r="E19" s="268"/>
      <c r="F19" s="268"/>
      <c r="G19" s="268"/>
      <c r="H19" s="268"/>
      <c r="I19" s="268"/>
      <c r="K19" s="48"/>
      <c r="L19" s="48"/>
    </row>
    <row r="20" spans="1:12" s="45" customFormat="1" ht="24.75" customHeight="1" x14ac:dyDescent="0.25">
      <c r="A20" s="269" t="s">
        <v>142</v>
      </c>
      <c r="B20" s="56" t="s">
        <v>140</v>
      </c>
      <c r="D20" s="268"/>
      <c r="E20" s="268"/>
      <c r="F20" s="268"/>
      <c r="G20" s="268"/>
      <c r="H20" s="268"/>
      <c r="I20" s="268"/>
      <c r="K20" s="48"/>
      <c r="L20" s="48"/>
    </row>
    <row r="21" spans="1:12" s="45" customFormat="1" ht="24.75" customHeight="1" x14ac:dyDescent="0.25">
      <c r="A21" s="269" t="s">
        <v>134</v>
      </c>
      <c r="B21" s="56" t="s">
        <v>135</v>
      </c>
      <c r="D21" s="268"/>
      <c r="E21" s="268"/>
      <c r="F21" s="268"/>
      <c r="G21" s="268"/>
      <c r="H21" s="268"/>
      <c r="I21" s="268"/>
      <c r="K21" s="48"/>
      <c r="L21" s="48"/>
    </row>
    <row r="22" spans="1:12" s="45" customFormat="1" ht="24.75" customHeight="1" x14ac:dyDescent="0.25">
      <c r="A22" s="269" t="s">
        <v>120</v>
      </c>
      <c r="B22" s="56" t="s">
        <v>121</v>
      </c>
      <c r="D22" s="268"/>
      <c r="E22" s="268"/>
      <c r="F22" s="268"/>
      <c r="G22" s="268"/>
      <c r="H22" s="268"/>
      <c r="I22" s="268"/>
    </row>
    <row r="23" spans="1:12" s="45" customFormat="1" ht="24.75" customHeight="1" x14ac:dyDescent="0.25">
      <c r="A23" s="269" t="s">
        <v>143</v>
      </c>
      <c r="B23" s="56" t="s">
        <v>141</v>
      </c>
    </row>
    <row r="24" spans="1:12" s="45" customFormat="1" ht="24.75" customHeight="1" x14ac:dyDescent="0.25">
      <c r="A24" s="269"/>
      <c r="B24" s="56"/>
    </row>
    <row r="25" spans="1:12" s="45" customFormat="1" ht="24.75" customHeight="1" x14ac:dyDescent="0.25">
      <c r="A25" s="269"/>
      <c r="B25" s="56"/>
    </row>
    <row r="26" spans="1:12" s="45" customFormat="1" ht="24.75" customHeight="1" x14ac:dyDescent="0.25">
      <c r="A26" s="269"/>
      <c r="B26" s="56"/>
    </row>
    <row r="27" spans="1:12" s="45" customFormat="1" ht="24.75" customHeight="1" x14ac:dyDescent="0.25">
      <c r="A27" s="269"/>
      <c r="B27" s="56"/>
    </row>
    <row r="28" spans="1:12" s="45" customFormat="1" ht="24.75" customHeight="1" x14ac:dyDescent="0.25">
      <c r="A28" s="269"/>
      <c r="B28" s="56"/>
    </row>
    <row r="29" spans="1:12" s="45" customFormat="1" ht="24.75" customHeight="1" x14ac:dyDescent="0.25">
      <c r="A29" s="269"/>
      <c r="B29" s="56"/>
    </row>
    <row r="30" spans="1:12" s="45" customFormat="1" ht="24.75" customHeight="1" x14ac:dyDescent="0.25">
      <c r="A30" s="269"/>
      <c r="B30" s="56"/>
    </row>
    <row r="31" spans="1:12" s="45" customFormat="1" ht="24.75" customHeight="1" x14ac:dyDescent="0.25">
      <c r="A31" s="269"/>
      <c r="B31" s="56"/>
    </row>
    <row r="32" spans="1:12" s="45" customFormat="1" ht="24.75" customHeight="1" x14ac:dyDescent="0.25">
      <c r="A32" s="269"/>
      <c r="B32" s="56"/>
    </row>
    <row r="33" spans="1:10" s="45" customFormat="1" ht="24.75" customHeight="1" x14ac:dyDescent="0.25">
      <c r="A33" s="269"/>
      <c r="B33" s="56"/>
    </row>
    <row r="34" spans="1:10" s="45" customFormat="1" ht="22.5" customHeight="1" x14ac:dyDescent="0.25">
      <c r="A34" s="269"/>
      <c r="B34" s="56"/>
    </row>
    <row r="35" spans="1:10" s="45" customFormat="1" ht="15" x14ac:dyDescent="0.25">
      <c r="A35" s="46" t="s">
        <v>264</v>
      </c>
    </row>
    <row r="36" spans="1:10" s="56" customFormat="1" ht="24.75" customHeight="1" x14ac:dyDescent="0.2">
      <c r="A36" s="271" t="s">
        <v>265</v>
      </c>
    </row>
    <row r="37" spans="1:10" s="45" customFormat="1" ht="15" x14ac:dyDescent="0.25">
      <c r="A37" s="46" t="s">
        <v>186</v>
      </c>
    </row>
    <row r="38" spans="1:10" s="56" customFormat="1" ht="24.75" customHeight="1" x14ac:dyDescent="0.2">
      <c r="A38" s="271" t="s">
        <v>187</v>
      </c>
    </row>
    <row r="39" spans="1:10" s="45" customFormat="1" ht="15" x14ac:dyDescent="0.25">
      <c r="A39" s="46" t="s">
        <v>145</v>
      </c>
    </row>
    <row r="40" spans="1:10" s="56" customFormat="1" ht="39.75" customHeight="1" x14ac:dyDescent="0.2">
      <c r="A40" s="411" t="s">
        <v>407</v>
      </c>
      <c r="B40" s="411"/>
      <c r="C40" s="411"/>
      <c r="D40" s="411"/>
      <c r="E40" s="411"/>
      <c r="F40" s="411"/>
      <c r="G40" s="411"/>
      <c r="H40" s="411"/>
      <c r="I40" s="411"/>
      <c r="J40" s="411"/>
    </row>
    <row r="41" spans="1:10" s="45" customFormat="1" ht="15" x14ac:dyDescent="0.25">
      <c r="A41" s="46" t="s">
        <v>166</v>
      </c>
    </row>
    <row r="42" spans="1:10" s="56" customFormat="1" ht="24.75" customHeight="1" x14ac:dyDescent="0.2">
      <c r="A42" s="271" t="s">
        <v>184</v>
      </c>
      <c r="B42" s="270"/>
    </row>
    <row r="43" spans="1:10" s="45" customFormat="1" ht="15" x14ac:dyDescent="0.25">
      <c r="A43" s="46" t="s">
        <v>349</v>
      </c>
    </row>
    <row r="44" spans="1:10" s="56" customFormat="1" ht="54.75" customHeight="1" x14ac:dyDescent="0.2">
      <c r="A44" s="410" t="s">
        <v>361</v>
      </c>
      <c r="B44" s="410"/>
      <c r="C44" s="410"/>
      <c r="D44" s="410"/>
      <c r="E44" s="410"/>
      <c r="F44" s="410"/>
      <c r="G44" s="410"/>
      <c r="H44" s="410"/>
      <c r="I44" s="410"/>
      <c r="J44" s="410"/>
    </row>
    <row r="45" spans="1:10" s="45" customFormat="1" ht="15" x14ac:dyDescent="0.25">
      <c r="A45" s="46" t="s">
        <v>354</v>
      </c>
    </row>
    <row r="46" spans="1:10" s="56" customFormat="1" ht="24.75" customHeight="1" x14ac:dyDescent="0.2">
      <c r="A46" s="271" t="s">
        <v>359</v>
      </c>
    </row>
    <row r="47" spans="1:10" s="45" customFormat="1" ht="18" x14ac:dyDescent="0.35">
      <c r="A47" s="46" t="s">
        <v>350</v>
      </c>
    </row>
    <row r="48" spans="1:10" s="45" customFormat="1" ht="69.75" customHeight="1" x14ac:dyDescent="0.25">
      <c r="A48" s="410" t="s">
        <v>408</v>
      </c>
      <c r="B48" s="410"/>
      <c r="C48" s="410"/>
      <c r="D48" s="410"/>
      <c r="E48" s="410"/>
      <c r="F48" s="410"/>
      <c r="G48" s="410"/>
      <c r="H48" s="410"/>
      <c r="I48" s="410"/>
      <c r="J48" s="410"/>
    </row>
    <row r="49" spans="1:10" s="45" customFormat="1" ht="18" x14ac:dyDescent="0.35">
      <c r="A49" s="46" t="s">
        <v>351</v>
      </c>
    </row>
    <row r="50" spans="1:10" s="56" customFormat="1" ht="24.75" customHeight="1" x14ac:dyDescent="0.2">
      <c r="A50" s="271" t="s">
        <v>356</v>
      </c>
    </row>
    <row r="51" spans="1:10" s="45" customFormat="1" ht="15" x14ac:dyDescent="0.25">
      <c r="A51" s="46" t="s">
        <v>352</v>
      </c>
    </row>
    <row r="52" spans="1:10" s="56" customFormat="1" ht="24.75" customHeight="1" x14ac:dyDescent="0.2">
      <c r="A52" s="271" t="s">
        <v>357</v>
      </c>
    </row>
    <row r="53" spans="1:10" s="45" customFormat="1" ht="15" x14ac:dyDescent="0.25">
      <c r="A53" s="46" t="s">
        <v>353</v>
      </c>
    </row>
    <row r="54" spans="1:10" s="56" customFormat="1" ht="24.75" customHeight="1" x14ac:dyDescent="0.2">
      <c r="A54" s="271" t="s">
        <v>358</v>
      </c>
    </row>
    <row r="55" spans="1:10" s="45" customFormat="1" ht="15" x14ac:dyDescent="0.25">
      <c r="A55" s="46" t="s">
        <v>144</v>
      </c>
    </row>
    <row r="56" spans="1:10" s="56" customFormat="1" ht="24.75" customHeight="1" x14ac:dyDescent="0.2">
      <c r="A56" s="271" t="s">
        <v>183</v>
      </c>
    </row>
    <row r="57" spans="1:10" s="45" customFormat="1" ht="15" x14ac:dyDescent="0.25">
      <c r="A57" s="46" t="s">
        <v>355</v>
      </c>
    </row>
    <row r="58" spans="1:10" s="56" customFormat="1" ht="24.75" customHeight="1" x14ac:dyDescent="0.2">
      <c r="A58" s="271" t="s">
        <v>360</v>
      </c>
    </row>
    <row r="59" spans="1:10" s="45" customFormat="1" ht="15" x14ac:dyDescent="0.25">
      <c r="A59" s="46" t="s">
        <v>188</v>
      </c>
    </row>
    <row r="60" spans="1:10" s="45" customFormat="1" ht="24.75" customHeight="1" x14ac:dyDescent="0.25">
      <c r="A60" s="410" t="s">
        <v>419</v>
      </c>
      <c r="B60" s="410"/>
      <c r="C60" s="410"/>
      <c r="D60" s="410"/>
      <c r="E60" s="410"/>
      <c r="F60" s="410"/>
      <c r="G60" s="410"/>
      <c r="H60" s="410"/>
      <c r="I60" s="410"/>
      <c r="J60" s="410"/>
    </row>
    <row r="61" spans="1:10" ht="18" customHeight="1" x14ac:dyDescent="0.35">
      <c r="A61" s="46" t="s">
        <v>420</v>
      </c>
    </row>
    <row r="62" spans="1:10" ht="24.75" customHeight="1" x14ac:dyDescent="0.2">
      <c r="A62" s="271" t="s">
        <v>421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438</v>
      </c>
      <c r="B1" s="163"/>
      <c r="N1" s="62"/>
      <c r="O1" s="129" t="str">
        <f>Titulní!A35</f>
        <v>III.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3001.4857832746202</v>
      </c>
      <c r="C5" s="278">
        <v>2481.6047950812499</v>
      </c>
      <c r="D5" s="278">
        <v>248.73818387532</v>
      </c>
      <c r="E5" s="278">
        <v>342.39916373687998</v>
      </c>
      <c r="F5" s="278">
        <v>236.674220913759</v>
      </c>
      <c r="G5" s="278">
        <v>0</v>
      </c>
      <c r="H5" s="278">
        <v>0</v>
      </c>
      <c r="I5" s="278">
        <v>134.85760967658601</v>
      </c>
      <c r="J5" s="278">
        <v>-1201.6750172258801</v>
      </c>
      <c r="K5" s="278">
        <v>-17.815335469176699</v>
      </c>
      <c r="L5" s="278">
        <v>-453.93865431445403</v>
      </c>
      <c r="M5" s="278">
        <v>5226.2694038633599</v>
      </c>
      <c r="N5" s="278">
        <v>4772.3307495489098</v>
      </c>
      <c r="O5" s="278">
        <f>M5</f>
        <v>5226.2694038633599</v>
      </c>
      <c r="P5" s="26">
        <f t="shared" ref="P5:P28" si="0">IF(J5&lt;0,0,J5)</f>
        <v>0</v>
      </c>
      <c r="Q5" s="26">
        <f t="shared" ref="Q5:Q28" si="1">IF(J5&lt;0,J5,0)</f>
        <v>-1201.6750172258801</v>
      </c>
    </row>
    <row r="6" spans="1:27" ht="12.6" customHeight="1" x14ac:dyDescent="0.2">
      <c r="A6" s="222">
        <v>4.1666666666666664E-2</v>
      </c>
      <c r="B6" s="223">
        <v>3015.5522956431801</v>
      </c>
      <c r="C6" s="224">
        <v>2456.1671843385502</v>
      </c>
      <c r="D6" s="224">
        <v>247.57054865021999</v>
      </c>
      <c r="E6" s="224">
        <v>342.39750830104902</v>
      </c>
      <c r="F6" s="224">
        <v>162.76193088613499</v>
      </c>
      <c r="G6" s="224">
        <v>0</v>
      </c>
      <c r="H6" s="224">
        <v>0</v>
      </c>
      <c r="I6" s="224">
        <v>129.23066317013101</v>
      </c>
      <c r="J6" s="224">
        <v>-944.448958544167</v>
      </c>
      <c r="K6" s="224">
        <v>-313.32753509204798</v>
      </c>
      <c r="L6" s="224">
        <v>-451.57392141786801</v>
      </c>
      <c r="M6" s="225">
        <v>5095.9036373530498</v>
      </c>
      <c r="N6" s="224">
        <v>4644.3297159351796</v>
      </c>
      <c r="O6" s="225">
        <f t="shared" ref="O6:O28" si="2">M6</f>
        <v>5095.9036373530498</v>
      </c>
      <c r="P6" s="26">
        <f t="shared" si="0"/>
        <v>0</v>
      </c>
      <c r="Q6" s="26">
        <f t="shared" si="1"/>
        <v>-944.448958544167</v>
      </c>
    </row>
    <row r="7" spans="1:27" ht="12.6" customHeight="1" x14ac:dyDescent="0.2">
      <c r="A7" s="222">
        <v>8.3333333333333301E-2</v>
      </c>
      <c r="B7" s="223">
        <v>3020.43556586044</v>
      </c>
      <c r="C7" s="224">
        <v>2426.5028431605501</v>
      </c>
      <c r="D7" s="224">
        <v>248.209569592484</v>
      </c>
      <c r="E7" s="224">
        <v>342.884501108655</v>
      </c>
      <c r="F7" s="224">
        <v>160.353402696589</v>
      </c>
      <c r="G7" s="224">
        <v>0</v>
      </c>
      <c r="H7" s="224">
        <v>0</v>
      </c>
      <c r="I7" s="224">
        <v>131.478443968101</v>
      </c>
      <c r="J7" s="224">
        <v>-724.18967122809897</v>
      </c>
      <c r="K7" s="224">
        <v>-535.49338736504001</v>
      </c>
      <c r="L7" s="224">
        <v>-449.01706470021401</v>
      </c>
      <c r="M7" s="225">
        <v>5070.1812677936796</v>
      </c>
      <c r="N7" s="224">
        <v>4621.16420309347</v>
      </c>
      <c r="O7" s="225">
        <f t="shared" si="2"/>
        <v>5070.1812677936796</v>
      </c>
      <c r="P7" s="26">
        <f t="shared" si="0"/>
        <v>0</v>
      </c>
      <c r="Q7" s="26">
        <f t="shared" si="1"/>
        <v>-724.18967122809897</v>
      </c>
    </row>
    <row r="8" spans="1:27" ht="12.6" customHeight="1" x14ac:dyDescent="0.2">
      <c r="A8" s="222">
        <v>0.125</v>
      </c>
      <c r="B8" s="223">
        <v>3024.10219531556</v>
      </c>
      <c r="C8" s="224">
        <v>2427.0785441473299</v>
      </c>
      <c r="D8" s="224">
        <v>250.11659712098799</v>
      </c>
      <c r="E8" s="224">
        <v>341.22737735418599</v>
      </c>
      <c r="F8" s="224">
        <v>160.22777579046101</v>
      </c>
      <c r="G8" s="224">
        <v>0</v>
      </c>
      <c r="H8" s="224">
        <v>0</v>
      </c>
      <c r="I8" s="224">
        <v>112.662313437709</v>
      </c>
      <c r="J8" s="224">
        <v>-359.58494843704301</v>
      </c>
      <c r="K8" s="224">
        <v>-944.63415594672597</v>
      </c>
      <c r="L8" s="224">
        <v>-448.96712806971499</v>
      </c>
      <c r="M8" s="225">
        <v>5011.1956987824697</v>
      </c>
      <c r="N8" s="224">
        <v>4562.2285707127503</v>
      </c>
      <c r="O8" s="225">
        <f t="shared" si="2"/>
        <v>5011.1956987824697</v>
      </c>
      <c r="P8" s="26">
        <f t="shared" si="0"/>
        <v>0</v>
      </c>
      <c r="Q8" s="26">
        <f t="shared" si="1"/>
        <v>-359.58494843704301</v>
      </c>
    </row>
    <row r="9" spans="1:27" ht="12.6" customHeight="1" x14ac:dyDescent="0.2">
      <c r="A9" s="222">
        <v>0.16666666666666699</v>
      </c>
      <c r="B9" s="223">
        <v>3025.33217821265</v>
      </c>
      <c r="C9" s="224">
        <v>2437.0066975092</v>
      </c>
      <c r="D9" s="224">
        <v>249.30025553378999</v>
      </c>
      <c r="E9" s="224">
        <v>342.127996682841</v>
      </c>
      <c r="F9" s="224">
        <v>157.768429706397</v>
      </c>
      <c r="G9" s="224">
        <v>0</v>
      </c>
      <c r="H9" s="224">
        <v>1.5928537981136901</v>
      </c>
      <c r="I9" s="224">
        <v>123.324102505235</v>
      </c>
      <c r="J9" s="224">
        <v>-253.83358756579801</v>
      </c>
      <c r="K9" s="224">
        <v>-1051.9341444535601</v>
      </c>
      <c r="L9" s="224">
        <v>-450.19262014525202</v>
      </c>
      <c r="M9" s="225">
        <v>5030.6847819288696</v>
      </c>
      <c r="N9" s="224">
        <v>4580.4921617836198</v>
      </c>
      <c r="O9" s="225">
        <f t="shared" si="2"/>
        <v>5030.6847819288696</v>
      </c>
      <c r="P9" s="26">
        <f t="shared" si="0"/>
        <v>0</v>
      </c>
      <c r="Q9" s="26">
        <f t="shared" si="1"/>
        <v>-253.83358756579801</v>
      </c>
    </row>
    <row r="10" spans="1:27" ht="12.6" customHeight="1" x14ac:dyDescent="0.2">
      <c r="A10" s="222">
        <v>0.20833333333333301</v>
      </c>
      <c r="B10" s="223">
        <v>3024.1872081930801</v>
      </c>
      <c r="C10" s="224">
        <v>2415.7874492751598</v>
      </c>
      <c r="D10" s="224">
        <v>247.64582627768701</v>
      </c>
      <c r="E10" s="224">
        <v>342.31705113718101</v>
      </c>
      <c r="F10" s="224">
        <v>152.26772826682199</v>
      </c>
      <c r="G10" s="224">
        <v>0</v>
      </c>
      <c r="H10" s="224">
        <v>7.3957474096590303</v>
      </c>
      <c r="I10" s="224">
        <v>116.63866940235999</v>
      </c>
      <c r="J10" s="224">
        <v>-304.27162926646798</v>
      </c>
      <c r="K10" s="224">
        <v>-1044.1592655985701</v>
      </c>
      <c r="L10" s="224">
        <v>-447.92491973368902</v>
      </c>
      <c r="M10" s="225">
        <v>4957.8087850969096</v>
      </c>
      <c r="N10" s="224">
        <v>4509.8838653632201</v>
      </c>
      <c r="O10" s="225">
        <f t="shared" si="2"/>
        <v>4957.8087850969096</v>
      </c>
      <c r="P10" s="26">
        <f t="shared" si="0"/>
        <v>0</v>
      </c>
      <c r="Q10" s="26">
        <f t="shared" si="1"/>
        <v>-304.27162926646798</v>
      </c>
    </row>
    <row r="11" spans="1:27" ht="12.6" customHeight="1" x14ac:dyDescent="0.2">
      <c r="A11" s="222">
        <v>0.25</v>
      </c>
      <c r="B11" s="223">
        <v>3022.6872210115998</v>
      </c>
      <c r="C11" s="224">
        <v>2457.08344757339</v>
      </c>
      <c r="D11" s="224">
        <v>256.96349187197899</v>
      </c>
      <c r="E11" s="224">
        <v>367.89403535530801</v>
      </c>
      <c r="F11" s="224">
        <v>229.41946442384801</v>
      </c>
      <c r="G11" s="224">
        <v>0</v>
      </c>
      <c r="H11" s="224">
        <v>17.9668331011577</v>
      </c>
      <c r="I11" s="224">
        <v>111.089237427694</v>
      </c>
      <c r="J11" s="224">
        <v>-431.99787864520601</v>
      </c>
      <c r="K11" s="224">
        <v>-1035.7356435177501</v>
      </c>
      <c r="L11" s="224">
        <v>-454.45848909804999</v>
      </c>
      <c r="M11" s="225">
        <v>4995.3702086020203</v>
      </c>
      <c r="N11" s="224">
        <v>4540.9117195039698</v>
      </c>
      <c r="O11" s="225">
        <f t="shared" si="2"/>
        <v>4995.3702086020203</v>
      </c>
      <c r="P11" s="26">
        <f t="shared" si="0"/>
        <v>0</v>
      </c>
      <c r="Q11" s="26">
        <f t="shared" si="1"/>
        <v>-431.99787864520601</v>
      </c>
    </row>
    <row r="12" spans="1:27" ht="12.6" customHeight="1" x14ac:dyDescent="0.2">
      <c r="A12" s="222">
        <v>0.29166666666666702</v>
      </c>
      <c r="B12" s="223">
        <v>3022.0238902635301</v>
      </c>
      <c r="C12" s="224">
        <v>2488.49934419493</v>
      </c>
      <c r="D12" s="224">
        <v>262.79497933014397</v>
      </c>
      <c r="E12" s="224">
        <v>367.86777176466097</v>
      </c>
      <c r="F12" s="224">
        <v>171.98454781834999</v>
      </c>
      <c r="G12" s="224">
        <v>0</v>
      </c>
      <c r="H12" s="224">
        <v>102.501822424837</v>
      </c>
      <c r="I12" s="224">
        <v>91.307088276189106</v>
      </c>
      <c r="J12" s="224">
        <v>-264.70167619209599</v>
      </c>
      <c r="K12" s="224">
        <v>-923.90282679990196</v>
      </c>
      <c r="L12" s="224">
        <v>-457.582685083966</v>
      </c>
      <c r="M12" s="225">
        <v>5318.3749410806404</v>
      </c>
      <c r="N12" s="224">
        <v>4860.7922559966801</v>
      </c>
      <c r="O12" s="225">
        <f t="shared" si="2"/>
        <v>5318.3749410806404</v>
      </c>
      <c r="P12" s="26">
        <f t="shared" si="0"/>
        <v>0</v>
      </c>
      <c r="Q12" s="26">
        <f t="shared" si="1"/>
        <v>-264.70167619209599</v>
      </c>
    </row>
    <row r="13" spans="1:27" ht="12.6" customHeight="1" x14ac:dyDescent="0.2">
      <c r="A13" s="222">
        <v>0.33333333333333298</v>
      </c>
      <c r="B13" s="223">
        <v>3023.5105312411001</v>
      </c>
      <c r="C13" s="224">
        <v>2505.0863844210799</v>
      </c>
      <c r="D13" s="224">
        <v>262.08235369300797</v>
      </c>
      <c r="E13" s="224">
        <v>366.81359177974201</v>
      </c>
      <c r="F13" s="224">
        <v>173.18716028667001</v>
      </c>
      <c r="G13" s="224">
        <v>0</v>
      </c>
      <c r="H13" s="224">
        <v>344.371577541276</v>
      </c>
      <c r="I13" s="224">
        <v>79.130237012737297</v>
      </c>
      <c r="J13" s="224">
        <v>-340.58737549793301</v>
      </c>
      <c r="K13" s="224">
        <v>-583.91832795514199</v>
      </c>
      <c r="L13" s="224">
        <v>-460.98095473547102</v>
      </c>
      <c r="M13" s="225">
        <v>5829.6761325225298</v>
      </c>
      <c r="N13" s="224">
        <v>5368.6951777870599</v>
      </c>
      <c r="O13" s="225">
        <f t="shared" si="2"/>
        <v>5829.6761325225298</v>
      </c>
      <c r="P13" s="26">
        <f t="shared" si="0"/>
        <v>0</v>
      </c>
      <c r="Q13" s="26">
        <f t="shared" si="1"/>
        <v>-340.58737549793301</v>
      </c>
    </row>
    <row r="14" spans="1:27" ht="12.6" customHeight="1" x14ac:dyDescent="0.2">
      <c r="A14" s="222">
        <v>0.375</v>
      </c>
      <c r="B14" s="223">
        <v>3022.88721875993</v>
      </c>
      <c r="C14" s="224">
        <v>2480.2045977477801</v>
      </c>
      <c r="D14" s="224">
        <v>258.16793008264898</v>
      </c>
      <c r="E14" s="224">
        <v>364.13464999243701</v>
      </c>
      <c r="F14" s="224">
        <v>173.57816130646</v>
      </c>
      <c r="G14" s="224">
        <v>0</v>
      </c>
      <c r="H14" s="224">
        <v>569.66856987950905</v>
      </c>
      <c r="I14" s="224">
        <v>93.302501677985504</v>
      </c>
      <c r="J14" s="224">
        <v>-621.47309829904998</v>
      </c>
      <c r="K14" s="224">
        <v>-45.988813848402998</v>
      </c>
      <c r="L14" s="224">
        <v>-460.22674727811898</v>
      </c>
      <c r="M14" s="225">
        <v>6294.4817172992998</v>
      </c>
      <c r="N14" s="224">
        <v>5834.2549700211803</v>
      </c>
      <c r="O14" s="225">
        <f t="shared" si="2"/>
        <v>6294.4817172992998</v>
      </c>
      <c r="P14" s="26">
        <f t="shared" si="0"/>
        <v>0</v>
      </c>
      <c r="Q14" s="26">
        <f t="shared" si="1"/>
        <v>-621.47309829904998</v>
      </c>
    </row>
    <row r="15" spans="1:27" ht="12.6" customHeight="1" x14ac:dyDescent="0.2">
      <c r="A15" s="222">
        <v>0.41666666666666702</v>
      </c>
      <c r="B15" s="223">
        <v>3021.5955544283702</v>
      </c>
      <c r="C15" s="224">
        <v>2462.8644358793199</v>
      </c>
      <c r="D15" s="224">
        <v>253.65296042717699</v>
      </c>
      <c r="E15" s="224">
        <v>352.60527934811199</v>
      </c>
      <c r="F15" s="224">
        <v>155.93609791937999</v>
      </c>
      <c r="G15" s="224">
        <v>0</v>
      </c>
      <c r="H15" s="224">
        <v>924.27157989891305</v>
      </c>
      <c r="I15" s="224">
        <v>96.329001387552907</v>
      </c>
      <c r="J15" s="224">
        <v>-498.75225467532601</v>
      </c>
      <c r="K15" s="224">
        <v>-70.388549599740301</v>
      </c>
      <c r="L15" s="224">
        <v>-460.29922141703798</v>
      </c>
      <c r="M15" s="225">
        <v>6698.1141050137603</v>
      </c>
      <c r="N15" s="224">
        <v>6237.8148835967204</v>
      </c>
      <c r="O15" s="225">
        <f t="shared" si="2"/>
        <v>6698.1141050137603</v>
      </c>
      <c r="P15" s="26">
        <f t="shared" si="0"/>
        <v>0</v>
      </c>
      <c r="Q15" s="26">
        <f t="shared" si="1"/>
        <v>-498.75225467532601</v>
      </c>
    </row>
    <row r="16" spans="1:27" ht="12.6" customHeight="1" x14ac:dyDescent="0.2">
      <c r="A16" s="222">
        <v>0.45833333333333298</v>
      </c>
      <c r="B16" s="223">
        <v>3019.6105995623402</v>
      </c>
      <c r="C16" s="224">
        <v>2429.7843029226801</v>
      </c>
      <c r="D16" s="224">
        <v>232.33608241675299</v>
      </c>
      <c r="E16" s="224">
        <v>351.85607982392298</v>
      </c>
      <c r="F16" s="224">
        <v>156.185413694375</v>
      </c>
      <c r="G16" s="224">
        <v>0</v>
      </c>
      <c r="H16" s="224">
        <v>1074.8892171448499</v>
      </c>
      <c r="I16" s="224">
        <v>81.517543316287401</v>
      </c>
      <c r="J16" s="224">
        <v>-313.40895866914298</v>
      </c>
      <c r="K16" s="224">
        <v>-143.84692537786901</v>
      </c>
      <c r="L16" s="224">
        <v>-457.34272438189498</v>
      </c>
      <c r="M16" s="225">
        <v>6888.9233548341999</v>
      </c>
      <c r="N16" s="224">
        <v>6431.5806304523103</v>
      </c>
      <c r="O16" s="225">
        <f t="shared" si="2"/>
        <v>6888.9233548341999</v>
      </c>
      <c r="P16" s="26">
        <f t="shared" si="0"/>
        <v>0</v>
      </c>
      <c r="Q16" s="26">
        <f t="shared" si="1"/>
        <v>-313.40895866914298</v>
      </c>
    </row>
    <row r="17" spans="1:17" ht="12.6" customHeight="1" x14ac:dyDescent="0.2">
      <c r="A17" s="222">
        <v>0.5</v>
      </c>
      <c r="B17" s="223">
        <v>3017.1372753573601</v>
      </c>
      <c r="C17" s="224">
        <v>2461.8290389262702</v>
      </c>
      <c r="D17" s="224">
        <v>230.094487513253</v>
      </c>
      <c r="E17" s="224">
        <v>356.99941783447201</v>
      </c>
      <c r="F17" s="224">
        <v>153.85072549780901</v>
      </c>
      <c r="G17" s="224">
        <v>0</v>
      </c>
      <c r="H17" s="224">
        <v>1105.6645912250699</v>
      </c>
      <c r="I17" s="224">
        <v>78.250531236237407</v>
      </c>
      <c r="J17" s="224">
        <v>-666.70107346538998</v>
      </c>
      <c r="K17" s="224">
        <v>0</v>
      </c>
      <c r="L17" s="224">
        <v>-460.80333262432703</v>
      </c>
      <c r="M17" s="225">
        <v>6737.1249941250799</v>
      </c>
      <c r="N17" s="224">
        <v>6276.3216615007505</v>
      </c>
      <c r="O17" s="225">
        <f t="shared" si="2"/>
        <v>6737.1249941250799</v>
      </c>
      <c r="P17" s="26">
        <f t="shared" si="0"/>
        <v>0</v>
      </c>
      <c r="Q17" s="26">
        <f t="shared" si="1"/>
        <v>-666.70107346538998</v>
      </c>
    </row>
    <row r="18" spans="1:17" ht="12.6" customHeight="1" x14ac:dyDescent="0.2">
      <c r="A18" s="222">
        <v>0.54166666666666696</v>
      </c>
      <c r="B18" s="223">
        <v>3014.3873144556801</v>
      </c>
      <c r="C18" s="224">
        <v>2467.9359353033001</v>
      </c>
      <c r="D18" s="224">
        <v>260.02644409741799</v>
      </c>
      <c r="E18" s="224">
        <v>357.72934702954501</v>
      </c>
      <c r="F18" s="224">
        <v>196.45847454208001</v>
      </c>
      <c r="G18" s="224">
        <v>0</v>
      </c>
      <c r="H18" s="224">
        <v>964.51009851558899</v>
      </c>
      <c r="I18" s="224">
        <v>66.582545902016506</v>
      </c>
      <c r="J18" s="224">
        <v>-681.29413139501696</v>
      </c>
      <c r="K18" s="224">
        <v>0</v>
      </c>
      <c r="L18" s="224">
        <v>-461.11106806192498</v>
      </c>
      <c r="M18" s="225">
        <v>6646.3360284505998</v>
      </c>
      <c r="N18" s="224">
        <v>6185.2249603886803</v>
      </c>
      <c r="O18" s="225">
        <f t="shared" si="2"/>
        <v>6646.3360284505998</v>
      </c>
      <c r="P18" s="26">
        <f t="shared" si="0"/>
        <v>0</v>
      </c>
      <c r="Q18" s="26">
        <f t="shared" si="1"/>
        <v>-681.29413139501696</v>
      </c>
    </row>
    <row r="19" spans="1:17" ht="12.6" customHeight="1" x14ac:dyDescent="0.2">
      <c r="A19" s="222">
        <v>0.58333333333333304</v>
      </c>
      <c r="B19" s="223">
        <v>3012.0190061582198</v>
      </c>
      <c r="C19" s="224">
        <v>2530.8140448142399</v>
      </c>
      <c r="D19" s="224">
        <v>265.31091577996199</v>
      </c>
      <c r="E19" s="224">
        <v>366.30844015428301</v>
      </c>
      <c r="F19" s="224">
        <v>158.49586206320899</v>
      </c>
      <c r="G19" s="224">
        <v>0</v>
      </c>
      <c r="H19" s="224">
        <v>755.55466995890697</v>
      </c>
      <c r="I19" s="224">
        <v>54.817823503419099</v>
      </c>
      <c r="J19" s="224">
        <v>-584.44519795286305</v>
      </c>
      <c r="K19" s="224">
        <v>0</v>
      </c>
      <c r="L19" s="224">
        <v>-465.70030662921602</v>
      </c>
      <c r="M19" s="225">
        <v>6558.87556447938</v>
      </c>
      <c r="N19" s="224">
        <v>6093.1752578501601</v>
      </c>
      <c r="O19" s="225">
        <f t="shared" si="2"/>
        <v>6558.87556447938</v>
      </c>
      <c r="P19" s="26">
        <f t="shared" si="0"/>
        <v>0</v>
      </c>
      <c r="Q19" s="26">
        <f t="shared" si="1"/>
        <v>-584.44519795286305</v>
      </c>
    </row>
    <row r="20" spans="1:17" ht="12.6" customHeight="1" x14ac:dyDescent="0.2">
      <c r="A20" s="222">
        <v>0.625</v>
      </c>
      <c r="B20" s="223">
        <v>3013.37564778558</v>
      </c>
      <c r="C20" s="224">
        <v>2580.5708578654098</v>
      </c>
      <c r="D20" s="224">
        <v>264.96965948237698</v>
      </c>
      <c r="E20" s="224">
        <v>374.61536686154602</v>
      </c>
      <c r="F20" s="224">
        <v>156.983693092652</v>
      </c>
      <c r="G20" s="224">
        <v>0</v>
      </c>
      <c r="H20" s="224">
        <v>606.92662650435102</v>
      </c>
      <c r="I20" s="224">
        <v>57.0446992995101</v>
      </c>
      <c r="J20" s="224">
        <v>-554.27043987647301</v>
      </c>
      <c r="K20" s="224">
        <v>0</v>
      </c>
      <c r="L20" s="224">
        <v>-470.03237736083099</v>
      </c>
      <c r="M20" s="225">
        <v>6500.21611101495</v>
      </c>
      <c r="N20" s="224">
        <v>6030.1837336541203</v>
      </c>
      <c r="O20" s="225">
        <f t="shared" si="2"/>
        <v>6500.21611101495</v>
      </c>
      <c r="P20" s="26">
        <f t="shared" si="0"/>
        <v>0</v>
      </c>
      <c r="Q20" s="26">
        <f t="shared" si="1"/>
        <v>-554.27043987647301</v>
      </c>
    </row>
    <row r="21" spans="1:17" ht="12.6" customHeight="1" x14ac:dyDescent="0.2">
      <c r="A21" s="222">
        <v>0.66666666666666696</v>
      </c>
      <c r="B21" s="223">
        <v>3015.1223118773601</v>
      </c>
      <c r="C21" s="224">
        <v>2619.81412955925</v>
      </c>
      <c r="D21" s="224">
        <v>268.23000499135497</v>
      </c>
      <c r="E21" s="224">
        <v>364.61684714897899</v>
      </c>
      <c r="F21" s="224">
        <v>153.17001400762101</v>
      </c>
      <c r="G21" s="224">
        <v>0</v>
      </c>
      <c r="H21" s="224">
        <v>388.125561289524</v>
      </c>
      <c r="I21" s="224">
        <v>51.229864131316099</v>
      </c>
      <c r="J21" s="224">
        <v>-413.87011300709901</v>
      </c>
      <c r="K21" s="224">
        <v>0</v>
      </c>
      <c r="L21" s="224">
        <v>-471.53823947762203</v>
      </c>
      <c r="M21" s="225">
        <v>6446.4386199983101</v>
      </c>
      <c r="N21" s="224">
        <v>5974.9003805206803</v>
      </c>
      <c r="O21" s="225">
        <f t="shared" si="2"/>
        <v>6446.4386199983101</v>
      </c>
      <c r="P21" s="26">
        <f t="shared" si="0"/>
        <v>0</v>
      </c>
      <c r="Q21" s="26">
        <f t="shared" si="1"/>
        <v>-413.87011300709901</v>
      </c>
    </row>
    <row r="22" spans="1:17" ht="12.6" customHeight="1" x14ac:dyDescent="0.2">
      <c r="A22" s="222">
        <v>0.70833333333333304</v>
      </c>
      <c r="B22" s="223">
        <v>3012.2056739784998</v>
      </c>
      <c r="C22" s="224">
        <v>2632.3892147599399</v>
      </c>
      <c r="D22" s="224">
        <v>264.37915026707299</v>
      </c>
      <c r="E22" s="224">
        <v>371.67176510492601</v>
      </c>
      <c r="F22" s="224">
        <v>157.40732795876099</v>
      </c>
      <c r="G22" s="224">
        <v>0</v>
      </c>
      <c r="H22" s="224">
        <v>255.13641059454801</v>
      </c>
      <c r="I22" s="224">
        <v>43.769458004165202</v>
      </c>
      <c r="J22" s="224">
        <v>-431.32588653914701</v>
      </c>
      <c r="K22" s="224">
        <v>0</v>
      </c>
      <c r="L22" s="224">
        <v>-471.83731500730897</v>
      </c>
      <c r="M22" s="225">
        <v>6305.6331141287701</v>
      </c>
      <c r="N22" s="224">
        <v>5833.7957991214598</v>
      </c>
      <c r="O22" s="225">
        <f t="shared" si="2"/>
        <v>6305.6331141287701</v>
      </c>
      <c r="P22" s="26">
        <f t="shared" si="0"/>
        <v>0</v>
      </c>
      <c r="Q22" s="26">
        <f t="shared" si="1"/>
        <v>-431.32588653914701</v>
      </c>
    </row>
    <row r="23" spans="1:17" ht="12.6" customHeight="1" x14ac:dyDescent="0.2">
      <c r="A23" s="222">
        <v>0.75</v>
      </c>
      <c r="B23" s="223">
        <v>3010.8173554616801</v>
      </c>
      <c r="C23" s="224">
        <v>2644.2544318425898</v>
      </c>
      <c r="D23" s="224">
        <v>262.28309233123002</v>
      </c>
      <c r="E23" s="224">
        <v>387.58598087845598</v>
      </c>
      <c r="F23" s="224">
        <v>159.50059421572601</v>
      </c>
      <c r="G23" s="224">
        <v>25.4742275883467</v>
      </c>
      <c r="H23" s="224">
        <v>149.95998239842601</v>
      </c>
      <c r="I23" s="224">
        <v>30.9990721523118</v>
      </c>
      <c r="J23" s="224">
        <v>-294.199920062714</v>
      </c>
      <c r="K23" s="224">
        <v>0</v>
      </c>
      <c r="L23" s="224">
        <v>-473.261737805557</v>
      </c>
      <c r="M23" s="225">
        <v>6376.6748168060503</v>
      </c>
      <c r="N23" s="224">
        <v>5903.4130790004901</v>
      </c>
      <c r="O23" s="225">
        <f t="shared" si="2"/>
        <v>6376.6748168060503</v>
      </c>
      <c r="P23" s="26">
        <f t="shared" si="0"/>
        <v>0</v>
      </c>
      <c r="Q23" s="26">
        <f t="shared" si="1"/>
        <v>-294.199920062714</v>
      </c>
    </row>
    <row r="24" spans="1:17" ht="12.6" customHeight="1" x14ac:dyDescent="0.2">
      <c r="A24" s="222">
        <v>0.79166666666666696</v>
      </c>
      <c r="B24" s="223">
        <v>3010.8223602881499</v>
      </c>
      <c r="C24" s="224">
        <v>2708.5537491905102</v>
      </c>
      <c r="D24" s="224">
        <v>259.85247059394197</v>
      </c>
      <c r="E24" s="224">
        <v>397.766024326403</v>
      </c>
      <c r="F24" s="224">
        <v>168.90252475192599</v>
      </c>
      <c r="G24" s="224">
        <v>868.91453270185502</v>
      </c>
      <c r="H24" s="224">
        <v>49.085084583957403</v>
      </c>
      <c r="I24" s="224">
        <v>32.714023742368397</v>
      </c>
      <c r="J24" s="224">
        <v>-1117.8193456823501</v>
      </c>
      <c r="K24" s="224">
        <v>0</v>
      </c>
      <c r="L24" s="224">
        <v>-490.63703193451801</v>
      </c>
      <c r="M24" s="225">
        <v>6378.7914244967596</v>
      </c>
      <c r="N24" s="224">
        <v>5888.15439256224</v>
      </c>
      <c r="O24" s="225">
        <f t="shared" si="2"/>
        <v>6378.7914244967596</v>
      </c>
      <c r="P24" s="26">
        <f t="shared" si="0"/>
        <v>0</v>
      </c>
      <c r="Q24" s="26">
        <f t="shared" si="1"/>
        <v>-1117.8193456823501</v>
      </c>
    </row>
    <row r="25" spans="1:17" ht="12.6" customHeight="1" x14ac:dyDescent="0.2">
      <c r="A25" s="222">
        <v>0.83333333333333304</v>
      </c>
      <c r="B25" s="223">
        <v>3017.0839230934398</v>
      </c>
      <c r="C25" s="224">
        <v>2775.6336131428902</v>
      </c>
      <c r="D25" s="224">
        <v>259.31716432547199</v>
      </c>
      <c r="E25" s="224">
        <v>400.23117530299999</v>
      </c>
      <c r="F25" s="224">
        <v>218.43812383465001</v>
      </c>
      <c r="G25" s="224">
        <v>876.37124060863505</v>
      </c>
      <c r="H25" s="224">
        <v>13.230504961620399</v>
      </c>
      <c r="I25" s="224">
        <v>53.396897416012301</v>
      </c>
      <c r="J25" s="224">
        <v>-1178.88573571764</v>
      </c>
      <c r="K25" s="224">
        <v>0</v>
      </c>
      <c r="L25" s="224">
        <v>-498.23069930471598</v>
      </c>
      <c r="M25" s="225">
        <v>6434.8169069680798</v>
      </c>
      <c r="N25" s="224">
        <v>5936.5862076633603</v>
      </c>
      <c r="O25" s="225">
        <f t="shared" si="2"/>
        <v>6434.8169069680798</v>
      </c>
      <c r="P25" s="26">
        <f t="shared" si="0"/>
        <v>0</v>
      </c>
      <c r="Q25" s="26">
        <f t="shared" si="1"/>
        <v>-1178.88573571764</v>
      </c>
    </row>
    <row r="26" spans="1:17" ht="12.6" customHeight="1" x14ac:dyDescent="0.2">
      <c r="A26" s="222">
        <v>0.875</v>
      </c>
      <c r="B26" s="223">
        <v>3022.5188716699699</v>
      </c>
      <c r="C26" s="224">
        <v>2763.6365826659899</v>
      </c>
      <c r="D26" s="224">
        <v>256.612198234076</v>
      </c>
      <c r="E26" s="224">
        <v>376.08502928470398</v>
      </c>
      <c r="F26" s="224">
        <v>217.22632219179599</v>
      </c>
      <c r="G26" s="224">
        <v>646.22325496915801</v>
      </c>
      <c r="H26" s="224">
        <v>4.1978401005715797</v>
      </c>
      <c r="I26" s="224">
        <v>65.783258821251096</v>
      </c>
      <c r="J26" s="224">
        <v>-1010.38657461202</v>
      </c>
      <c r="K26" s="224">
        <v>0</v>
      </c>
      <c r="L26" s="224">
        <v>-492.74064648760202</v>
      </c>
      <c r="M26" s="225">
        <v>6341.8967833255001</v>
      </c>
      <c r="N26" s="224">
        <v>5849.1561368378998</v>
      </c>
      <c r="O26" s="225">
        <f t="shared" si="2"/>
        <v>6341.8967833255001</v>
      </c>
      <c r="P26" s="26">
        <f t="shared" si="0"/>
        <v>0</v>
      </c>
      <c r="Q26" s="26">
        <f t="shared" si="1"/>
        <v>-1010.38657461202</v>
      </c>
    </row>
    <row r="27" spans="1:17" ht="12.6" customHeight="1" x14ac:dyDescent="0.2">
      <c r="A27" s="222">
        <v>0.91666666666666696</v>
      </c>
      <c r="B27" s="223">
        <v>3021.6922370963898</v>
      </c>
      <c r="C27" s="224">
        <v>2729.57349451136</v>
      </c>
      <c r="D27" s="224">
        <v>248.20287811735699</v>
      </c>
      <c r="E27" s="224">
        <v>356.64438490087002</v>
      </c>
      <c r="F27" s="224">
        <v>207.23041375429401</v>
      </c>
      <c r="G27" s="224">
        <v>885.77288990674299</v>
      </c>
      <c r="H27" s="224">
        <v>0</v>
      </c>
      <c r="I27" s="224">
        <v>84.460840393752804</v>
      </c>
      <c r="J27" s="224">
        <v>-1421.8005363330899</v>
      </c>
      <c r="K27" s="224">
        <v>0</v>
      </c>
      <c r="L27" s="224">
        <v>-491.15702357187303</v>
      </c>
      <c r="M27" s="225">
        <v>6111.7766023476797</v>
      </c>
      <c r="N27" s="224">
        <v>5620.6195787757997</v>
      </c>
      <c r="O27" s="225">
        <f t="shared" si="2"/>
        <v>6111.7766023476797</v>
      </c>
      <c r="P27" s="26">
        <f t="shared" si="0"/>
        <v>0</v>
      </c>
      <c r="Q27" s="26">
        <f t="shared" si="1"/>
        <v>-1421.8005363330899</v>
      </c>
    </row>
    <row r="28" spans="1:17" ht="12.6" customHeight="1" x14ac:dyDescent="0.2">
      <c r="A28" s="220">
        <v>0.95833333333333304</v>
      </c>
      <c r="B28" s="221">
        <v>3022.41554845172</v>
      </c>
      <c r="C28" s="221">
        <v>2581.1427170257798</v>
      </c>
      <c r="D28" s="221">
        <v>241.173645199915</v>
      </c>
      <c r="E28" s="221">
        <v>350.952283683627</v>
      </c>
      <c r="F28" s="221">
        <v>158.62543326321301</v>
      </c>
      <c r="G28" s="221">
        <v>502.40450730602498</v>
      </c>
      <c r="H28" s="221">
        <v>0</v>
      </c>
      <c r="I28" s="221">
        <v>81.0600504683308</v>
      </c>
      <c r="J28" s="221">
        <v>-1147.91726547394</v>
      </c>
      <c r="K28" s="221">
        <v>-0.55845354290226201</v>
      </c>
      <c r="L28" s="221">
        <v>-470.581092292515</v>
      </c>
      <c r="M28" s="221">
        <v>5789.2984663817597</v>
      </c>
      <c r="N28" s="221">
        <v>5318.7173740892504</v>
      </c>
      <c r="O28" s="221">
        <f t="shared" si="2"/>
        <v>5789.2984663817597</v>
      </c>
      <c r="P28" s="26">
        <f t="shared" si="0"/>
        <v>0</v>
      </c>
      <c r="Q28" s="26">
        <f t="shared" si="1"/>
        <v>-1147.91726547394</v>
      </c>
    </row>
    <row r="29" spans="1:17" s="15" customFormat="1" ht="11.25" x14ac:dyDescent="0.2">
      <c r="O29" s="14" t="s">
        <v>372</v>
      </c>
    </row>
    <row r="31" spans="1:17" x14ac:dyDescent="0.2">
      <c r="A31" s="282" t="s">
        <v>409</v>
      </c>
      <c r="B31" s="283"/>
      <c r="C31" s="283"/>
      <c r="D31" s="283"/>
      <c r="E31" s="181" t="s">
        <v>4</v>
      </c>
      <c r="F31" s="181"/>
    </row>
    <row r="32" spans="1:17" x14ac:dyDescent="0.2">
      <c r="A32" s="487" t="s">
        <v>344</v>
      </c>
      <c r="B32" s="487"/>
      <c r="C32" s="487"/>
      <c r="D32" s="487"/>
      <c r="E32" s="165">
        <f>SUM(E33:E42)</f>
        <v>4957.8087850969096</v>
      </c>
      <c r="F32" s="284">
        <f t="shared" ref="F32:F42" si="3">E32/$E$32</f>
        <v>1</v>
      </c>
    </row>
    <row r="33" spans="1:6" x14ac:dyDescent="0.2">
      <c r="A33" s="482" t="s">
        <v>369</v>
      </c>
      <c r="B33" s="482"/>
      <c r="C33" s="482"/>
      <c r="D33" s="482"/>
      <c r="E33" s="149">
        <f t="array" ref="E33:E42">TRANSPOSE(INDEX(B5:K28,MATCH(MIN(M5:M28),M5:M28,0),0))</f>
        <v>3024.1872081930801</v>
      </c>
      <c r="F33" s="285">
        <f t="shared" si="3"/>
        <v>0.60998464024746912</v>
      </c>
    </row>
    <row r="34" spans="1:6" x14ac:dyDescent="0.2">
      <c r="A34" s="482" t="s">
        <v>370</v>
      </c>
      <c r="B34" s="482"/>
      <c r="C34" s="482"/>
      <c r="D34" s="483"/>
      <c r="E34" s="146">
        <v>2415.7874492751598</v>
      </c>
      <c r="F34" s="286">
        <f t="shared" si="3"/>
        <v>0.48726918564043387</v>
      </c>
    </row>
    <row r="35" spans="1:6" x14ac:dyDescent="0.2">
      <c r="A35" s="482" t="s">
        <v>373</v>
      </c>
      <c r="B35" s="482"/>
      <c r="C35" s="482"/>
      <c r="D35" s="483"/>
      <c r="E35" s="146">
        <v>247.64582627768701</v>
      </c>
      <c r="F35" s="286">
        <f t="shared" si="3"/>
        <v>4.9950661070694423E-2</v>
      </c>
    </row>
    <row r="36" spans="1:6" x14ac:dyDescent="0.2">
      <c r="A36" s="272" t="s">
        <v>374</v>
      </c>
      <c r="B36" s="287"/>
      <c r="C36" s="287"/>
      <c r="D36" s="287"/>
      <c r="E36" s="146">
        <v>342.31705113718101</v>
      </c>
      <c r="F36" s="286">
        <f t="shared" si="3"/>
        <v>6.9046037468443788E-2</v>
      </c>
    </row>
    <row r="37" spans="1:6" x14ac:dyDescent="0.2">
      <c r="A37" s="482" t="s">
        <v>371</v>
      </c>
      <c r="B37" s="482"/>
      <c r="C37" s="482"/>
      <c r="D37" s="483"/>
      <c r="E37" s="146">
        <v>152.26772826682199</v>
      </c>
      <c r="F37" s="286">
        <f t="shared" si="3"/>
        <v>3.0712706937092094E-2</v>
      </c>
    </row>
    <row r="38" spans="1:6" x14ac:dyDescent="0.2">
      <c r="A38" s="482" t="s">
        <v>375</v>
      </c>
      <c r="B38" s="482"/>
      <c r="C38" s="482"/>
      <c r="D38" s="483"/>
      <c r="E38" s="146">
        <v>0</v>
      </c>
      <c r="F38" s="286">
        <f t="shared" si="3"/>
        <v>0</v>
      </c>
    </row>
    <row r="39" spans="1:6" x14ac:dyDescent="0.2">
      <c r="A39" s="482" t="s">
        <v>376</v>
      </c>
      <c r="B39" s="482"/>
      <c r="C39" s="482"/>
      <c r="D39" s="483"/>
      <c r="E39" s="146">
        <v>7.3957474096590303</v>
      </c>
      <c r="F39" s="286">
        <f t="shared" si="3"/>
        <v>1.4917371222324112E-3</v>
      </c>
    </row>
    <row r="40" spans="1:6" x14ac:dyDescent="0.2">
      <c r="A40" s="482" t="s">
        <v>377</v>
      </c>
      <c r="B40" s="482"/>
      <c r="C40" s="482"/>
      <c r="D40" s="483"/>
      <c r="E40" s="146">
        <v>116.63866940235999</v>
      </c>
      <c r="F40" s="286">
        <f t="shared" si="3"/>
        <v>2.352625412923828E-2</v>
      </c>
    </row>
    <row r="41" spans="1:6" x14ac:dyDescent="0.2">
      <c r="A41" s="482" t="s">
        <v>365</v>
      </c>
      <c r="B41" s="482"/>
      <c r="C41" s="482"/>
      <c r="D41" s="483"/>
      <c r="E41" s="146">
        <v>-304.27162926646798</v>
      </c>
      <c r="F41" s="286">
        <f t="shared" si="3"/>
        <v>-6.1372199383950311E-2</v>
      </c>
    </row>
    <row r="42" spans="1:6" x14ac:dyDescent="0.2">
      <c r="A42" s="482" t="s">
        <v>92</v>
      </c>
      <c r="B42" s="482"/>
      <c r="C42" s="482"/>
      <c r="D42" s="482"/>
      <c r="E42" s="149">
        <v>-1044.1592655985701</v>
      </c>
      <c r="F42" s="285">
        <f t="shared" si="3"/>
        <v>-0.21060902323165334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2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63" t="s">
        <v>439</v>
      </c>
      <c r="B1" s="163"/>
      <c r="N1" s="62"/>
      <c r="O1" s="129" t="str">
        <f>Titulní!A35</f>
        <v>III. čtvrtletí 2021</v>
      </c>
    </row>
    <row r="2" spans="1:27" ht="6" customHeight="1" x14ac:dyDescent="0.2">
      <c r="B2" s="30"/>
    </row>
    <row r="3" spans="1:27" s="18" customFormat="1" ht="13.5" x14ac:dyDescent="0.2">
      <c r="A3" s="275" t="s">
        <v>55</v>
      </c>
      <c r="B3" s="275" t="s">
        <v>7</v>
      </c>
      <c r="C3" s="275" t="s">
        <v>20</v>
      </c>
      <c r="D3" s="275" t="s">
        <v>21</v>
      </c>
      <c r="E3" s="275" t="s">
        <v>22</v>
      </c>
      <c r="F3" s="275" t="s">
        <v>43</v>
      </c>
      <c r="G3" s="275" t="s">
        <v>44</v>
      </c>
      <c r="H3" s="275" t="s">
        <v>46</v>
      </c>
      <c r="I3" s="275" t="s">
        <v>45</v>
      </c>
      <c r="J3" s="275" t="s">
        <v>365</v>
      </c>
      <c r="K3" s="275" t="s">
        <v>92</v>
      </c>
      <c r="L3" s="275" t="s">
        <v>202</v>
      </c>
      <c r="M3" s="275" t="s">
        <v>343</v>
      </c>
      <c r="N3" s="275" t="s">
        <v>363</v>
      </c>
      <c r="O3" s="275" t="s">
        <v>364</v>
      </c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</row>
    <row r="4" spans="1:27" s="18" customFormat="1" ht="12.75" customHeight="1" x14ac:dyDescent="0.2">
      <c r="A4" s="279"/>
      <c r="B4" s="280" t="s">
        <v>4</v>
      </c>
      <c r="C4" s="280" t="s">
        <v>4</v>
      </c>
      <c r="D4" s="280" t="s">
        <v>4</v>
      </c>
      <c r="E4" s="280" t="s">
        <v>4</v>
      </c>
      <c r="F4" s="280" t="s">
        <v>4</v>
      </c>
      <c r="G4" s="280" t="s">
        <v>4</v>
      </c>
      <c r="H4" s="280" t="s">
        <v>4</v>
      </c>
      <c r="I4" s="280" t="s">
        <v>4</v>
      </c>
      <c r="J4" s="280" t="s">
        <v>4</v>
      </c>
      <c r="K4" s="280" t="s">
        <v>4</v>
      </c>
      <c r="L4" s="280" t="s">
        <v>4</v>
      </c>
      <c r="M4" s="280" t="s">
        <v>4</v>
      </c>
      <c r="N4" s="280" t="s">
        <v>4</v>
      </c>
      <c r="O4" s="280" t="s">
        <v>5</v>
      </c>
      <c r="P4" s="25" t="s">
        <v>366</v>
      </c>
      <c r="Q4" s="281" t="s">
        <v>367</v>
      </c>
      <c r="R4" s="276"/>
      <c r="S4" s="276"/>
      <c r="T4" s="276"/>
      <c r="U4" s="276"/>
      <c r="V4" s="276"/>
      <c r="W4" s="276"/>
      <c r="X4" s="276"/>
      <c r="Y4" s="276"/>
      <c r="Z4" s="276"/>
      <c r="AA4" s="276"/>
    </row>
    <row r="5" spans="1:27" ht="12.6" customHeight="1" x14ac:dyDescent="0.2">
      <c r="A5" s="277">
        <v>0</v>
      </c>
      <c r="B5" s="278">
        <v>3629.2604591296299</v>
      </c>
      <c r="C5" s="278">
        <v>3112.0021198200602</v>
      </c>
      <c r="D5" s="278">
        <v>214.62290513184001</v>
      </c>
      <c r="E5" s="278">
        <v>361.93638719332802</v>
      </c>
      <c r="F5" s="278">
        <v>135.38899453178701</v>
      </c>
      <c r="G5" s="278">
        <v>0</v>
      </c>
      <c r="H5" s="278">
        <v>0</v>
      </c>
      <c r="I5" s="278">
        <v>24.294688207790799</v>
      </c>
      <c r="J5" s="278">
        <v>-1913.0910241505401</v>
      </c>
      <c r="K5" s="278">
        <v>0</v>
      </c>
      <c r="L5" s="278">
        <v>-553.34982506752897</v>
      </c>
      <c r="M5" s="278">
        <v>5564.4145298638996</v>
      </c>
      <c r="N5" s="278">
        <v>5011.0647047963703</v>
      </c>
      <c r="O5" s="278">
        <f>M5</f>
        <v>5564.4145298638996</v>
      </c>
      <c r="P5" s="26">
        <f t="shared" ref="P5:P28" si="0">IF(J5&lt;0,0,J5)</f>
        <v>0</v>
      </c>
      <c r="Q5" s="26">
        <f t="shared" ref="Q5:Q28" si="1">IF(J5&lt;0,J5,0)</f>
        <v>-1913.0910241505401</v>
      </c>
    </row>
    <row r="6" spans="1:27" ht="12.6" customHeight="1" x14ac:dyDescent="0.2">
      <c r="A6" s="222">
        <v>4.1666666666666664E-2</v>
      </c>
      <c r="B6" s="223">
        <v>3628.3837604328801</v>
      </c>
      <c r="C6" s="224">
        <v>3087.25118000983</v>
      </c>
      <c r="D6" s="224">
        <v>218.81930572430099</v>
      </c>
      <c r="E6" s="224">
        <v>361.68195302417598</v>
      </c>
      <c r="F6" s="224">
        <v>133.17435255848801</v>
      </c>
      <c r="G6" s="224">
        <v>0</v>
      </c>
      <c r="H6" s="224">
        <v>0</v>
      </c>
      <c r="I6" s="224">
        <v>21.947216862048901</v>
      </c>
      <c r="J6" s="224">
        <v>-1952.0883000208701</v>
      </c>
      <c r="K6" s="224">
        <v>0</v>
      </c>
      <c r="L6" s="224">
        <v>-550.84603129876405</v>
      </c>
      <c r="M6" s="225">
        <v>5499.1694685908597</v>
      </c>
      <c r="N6" s="224">
        <v>4948.3234372920897</v>
      </c>
      <c r="O6" s="225">
        <f t="shared" ref="O6:O28" si="2">M6</f>
        <v>5499.1694685908597</v>
      </c>
      <c r="P6" s="26">
        <f t="shared" si="0"/>
        <v>0</v>
      </c>
      <c r="Q6" s="26">
        <f t="shared" si="1"/>
        <v>-1952.0883000208701</v>
      </c>
    </row>
    <row r="7" spans="1:27" ht="12.6" customHeight="1" x14ac:dyDescent="0.2">
      <c r="A7" s="222">
        <v>8.3333333333333301E-2</v>
      </c>
      <c r="B7" s="223">
        <v>3630.7488420524601</v>
      </c>
      <c r="C7" s="224">
        <v>3097.71393360292</v>
      </c>
      <c r="D7" s="224">
        <v>220.52827142948499</v>
      </c>
      <c r="E7" s="224">
        <v>361.88113742056601</v>
      </c>
      <c r="F7" s="224">
        <v>135.334196427227</v>
      </c>
      <c r="G7" s="224">
        <v>0</v>
      </c>
      <c r="H7" s="224">
        <v>0</v>
      </c>
      <c r="I7" s="224">
        <v>19.260401643403501</v>
      </c>
      <c r="J7" s="224">
        <v>-1999.4759912699999</v>
      </c>
      <c r="K7" s="224">
        <v>0</v>
      </c>
      <c r="L7" s="224">
        <v>-552.06488214486296</v>
      </c>
      <c r="M7" s="225">
        <v>5465.9907913060597</v>
      </c>
      <c r="N7" s="224">
        <v>4913.9259091612003</v>
      </c>
      <c r="O7" s="225">
        <f t="shared" si="2"/>
        <v>5465.9907913060597</v>
      </c>
      <c r="P7" s="26">
        <f t="shared" si="0"/>
        <v>0</v>
      </c>
      <c r="Q7" s="26">
        <f t="shared" si="1"/>
        <v>-1999.4759912699999</v>
      </c>
    </row>
    <row r="8" spans="1:27" ht="12.6" customHeight="1" x14ac:dyDescent="0.2">
      <c r="A8" s="222">
        <v>0.125</v>
      </c>
      <c r="B8" s="223">
        <v>3631.0238584511699</v>
      </c>
      <c r="C8" s="224">
        <v>3092.8890541088099</v>
      </c>
      <c r="D8" s="224">
        <v>218.24129803331999</v>
      </c>
      <c r="E8" s="224">
        <v>362.107658073648</v>
      </c>
      <c r="F8" s="224">
        <v>135.269190123339</v>
      </c>
      <c r="G8" s="224">
        <v>0</v>
      </c>
      <c r="H8" s="224">
        <v>0</v>
      </c>
      <c r="I8" s="224">
        <v>13.6688485423666</v>
      </c>
      <c r="J8" s="224">
        <v>-1900.3385902980499</v>
      </c>
      <c r="K8" s="224">
        <v>-114.693487994801</v>
      </c>
      <c r="L8" s="224">
        <v>-551.50356405258799</v>
      </c>
      <c r="M8" s="225">
        <v>5438.1678290397904</v>
      </c>
      <c r="N8" s="224">
        <v>4886.6642649872101</v>
      </c>
      <c r="O8" s="225">
        <f t="shared" si="2"/>
        <v>5438.1678290397904</v>
      </c>
      <c r="P8" s="26">
        <f t="shared" si="0"/>
        <v>0</v>
      </c>
      <c r="Q8" s="26">
        <f t="shared" si="1"/>
        <v>-1900.3385902980499</v>
      </c>
    </row>
    <row r="9" spans="1:27" ht="12.6" customHeight="1" x14ac:dyDescent="0.2">
      <c r="A9" s="222">
        <v>0.16666666666666699</v>
      </c>
      <c r="B9" s="223">
        <v>3630.6455023598901</v>
      </c>
      <c r="C9" s="224">
        <v>3117.3225422236601</v>
      </c>
      <c r="D9" s="224">
        <v>222.57301417251901</v>
      </c>
      <c r="E9" s="224">
        <v>361.40915605481302</v>
      </c>
      <c r="F9" s="224">
        <v>134.18210591347901</v>
      </c>
      <c r="G9" s="224">
        <v>0</v>
      </c>
      <c r="H9" s="224">
        <v>0</v>
      </c>
      <c r="I9" s="224">
        <v>8.1614330125730206</v>
      </c>
      <c r="J9" s="224">
        <v>-1341.5408437828501</v>
      </c>
      <c r="K9" s="224">
        <v>-695.231171985571</v>
      </c>
      <c r="L9" s="224">
        <v>-553.89467587853903</v>
      </c>
      <c r="M9" s="225">
        <v>5437.52173796852</v>
      </c>
      <c r="N9" s="224">
        <v>4883.6270620899804</v>
      </c>
      <c r="O9" s="225">
        <f t="shared" si="2"/>
        <v>5437.52173796852</v>
      </c>
      <c r="P9" s="26">
        <f t="shared" si="0"/>
        <v>0</v>
      </c>
      <c r="Q9" s="26">
        <f t="shared" si="1"/>
        <v>-1341.5408437828501</v>
      </c>
    </row>
    <row r="10" spans="1:27" ht="12.6" customHeight="1" x14ac:dyDescent="0.2">
      <c r="A10" s="222">
        <v>0.20833333333333301</v>
      </c>
      <c r="B10" s="223">
        <v>3629.8638057029202</v>
      </c>
      <c r="C10" s="224">
        <v>3188.51360333808</v>
      </c>
      <c r="D10" s="224">
        <v>226.13294090218099</v>
      </c>
      <c r="E10" s="224">
        <v>365.29058236682198</v>
      </c>
      <c r="F10" s="224">
        <v>131.98416112582501</v>
      </c>
      <c r="G10" s="224">
        <v>0</v>
      </c>
      <c r="H10" s="224">
        <v>2.0206965488105002</v>
      </c>
      <c r="I10" s="224">
        <v>5.3130699586553902</v>
      </c>
      <c r="J10" s="224">
        <v>-1408.52034579165</v>
      </c>
      <c r="K10" s="224">
        <v>-715.85273615910103</v>
      </c>
      <c r="L10" s="224">
        <v>-561.26341583393196</v>
      </c>
      <c r="M10" s="225">
        <v>5424.7457779925498</v>
      </c>
      <c r="N10" s="224">
        <v>4863.4823621586202</v>
      </c>
      <c r="O10" s="225">
        <f t="shared" si="2"/>
        <v>5424.7457779925498</v>
      </c>
      <c r="P10" s="26">
        <f t="shared" si="0"/>
        <v>0</v>
      </c>
      <c r="Q10" s="26">
        <f t="shared" si="1"/>
        <v>-1408.52034579165</v>
      </c>
    </row>
    <row r="11" spans="1:27" ht="12.6" customHeight="1" x14ac:dyDescent="0.2">
      <c r="A11" s="222">
        <v>0.25</v>
      </c>
      <c r="B11" s="223">
        <v>3633.3922401373202</v>
      </c>
      <c r="C11" s="224">
        <v>3158.8051049649698</v>
      </c>
      <c r="D11" s="224">
        <v>219.16845046420801</v>
      </c>
      <c r="E11" s="224">
        <v>382.938709118622</v>
      </c>
      <c r="F11" s="224">
        <v>226.55060425366301</v>
      </c>
      <c r="G11" s="224">
        <v>0</v>
      </c>
      <c r="H11" s="224">
        <v>8.7138123861098205</v>
      </c>
      <c r="I11" s="224">
        <v>4.7898184476468604</v>
      </c>
      <c r="J11" s="224">
        <v>-1989.21806673478</v>
      </c>
      <c r="K11" s="224">
        <v>-119.57148966542</v>
      </c>
      <c r="L11" s="224">
        <v>-560.31666857583605</v>
      </c>
      <c r="M11" s="225">
        <v>5525.5691833723404</v>
      </c>
      <c r="N11" s="224">
        <v>4965.2525147964998</v>
      </c>
      <c r="O11" s="225">
        <f t="shared" si="2"/>
        <v>5525.5691833723404</v>
      </c>
      <c r="P11" s="26">
        <f t="shared" si="0"/>
        <v>0</v>
      </c>
      <c r="Q11" s="26">
        <f t="shared" si="1"/>
        <v>-1989.21806673478</v>
      </c>
    </row>
    <row r="12" spans="1:27" ht="12.6" customHeight="1" x14ac:dyDescent="0.2">
      <c r="A12" s="222">
        <v>0.29166666666666702</v>
      </c>
      <c r="B12" s="223">
        <v>3637.56905016681</v>
      </c>
      <c r="C12" s="224">
        <v>3307.7292008159102</v>
      </c>
      <c r="D12" s="224">
        <v>220.26265507234001</v>
      </c>
      <c r="E12" s="224">
        <v>403.81440337273898</v>
      </c>
      <c r="F12" s="224">
        <v>234.212754098446</v>
      </c>
      <c r="G12" s="224">
        <v>0</v>
      </c>
      <c r="H12" s="224">
        <v>71.382368901628098</v>
      </c>
      <c r="I12" s="224">
        <v>5.0249489622411296</v>
      </c>
      <c r="J12" s="224">
        <v>-1983.50952151517</v>
      </c>
      <c r="K12" s="224">
        <v>0</v>
      </c>
      <c r="L12" s="224">
        <v>-577.40706724463405</v>
      </c>
      <c r="M12" s="225">
        <v>5896.4858598749397</v>
      </c>
      <c r="N12" s="224">
        <v>5319.0787926303001</v>
      </c>
      <c r="O12" s="225">
        <f t="shared" si="2"/>
        <v>5896.4858598749397</v>
      </c>
      <c r="P12" s="26">
        <f t="shared" si="0"/>
        <v>0</v>
      </c>
      <c r="Q12" s="26">
        <f t="shared" si="1"/>
        <v>-1983.50952151517</v>
      </c>
    </row>
    <row r="13" spans="1:27" ht="12.6" customHeight="1" x14ac:dyDescent="0.2">
      <c r="A13" s="222">
        <v>0.33333333333333298</v>
      </c>
      <c r="B13" s="223">
        <v>3637.0173571632699</v>
      </c>
      <c r="C13" s="224">
        <v>3330.7624852430099</v>
      </c>
      <c r="D13" s="224">
        <v>220.922519482339</v>
      </c>
      <c r="E13" s="224">
        <v>409.50429735978599</v>
      </c>
      <c r="F13" s="224">
        <v>253.26420268197899</v>
      </c>
      <c r="G13" s="224">
        <v>0</v>
      </c>
      <c r="H13" s="224">
        <v>231.51593440034199</v>
      </c>
      <c r="I13" s="224">
        <v>5.0710580032517099</v>
      </c>
      <c r="J13" s="224">
        <v>-1683.1876825152499</v>
      </c>
      <c r="K13" s="224">
        <v>0</v>
      </c>
      <c r="L13" s="224">
        <v>-581.45732169149096</v>
      </c>
      <c r="M13" s="225">
        <v>6404.8701718187303</v>
      </c>
      <c r="N13" s="224">
        <v>5823.4128501272398</v>
      </c>
      <c r="O13" s="225">
        <f t="shared" si="2"/>
        <v>6404.8701718187303</v>
      </c>
      <c r="P13" s="26">
        <f t="shared" si="0"/>
        <v>0</v>
      </c>
      <c r="Q13" s="26">
        <f t="shared" si="1"/>
        <v>-1683.1876825152499</v>
      </c>
    </row>
    <row r="14" spans="1:27" ht="12.6" customHeight="1" x14ac:dyDescent="0.2">
      <c r="A14" s="222">
        <v>0.375</v>
      </c>
      <c r="B14" s="223">
        <v>3633.4855738327201</v>
      </c>
      <c r="C14" s="224">
        <v>3293.11100069234</v>
      </c>
      <c r="D14" s="224">
        <v>217.68166793754099</v>
      </c>
      <c r="E14" s="224">
        <v>402.42611956377198</v>
      </c>
      <c r="F14" s="224">
        <v>249.80921998102099</v>
      </c>
      <c r="G14" s="224">
        <v>0</v>
      </c>
      <c r="H14" s="224">
        <v>508.48534637301702</v>
      </c>
      <c r="I14" s="224">
        <v>3.5178972808810598</v>
      </c>
      <c r="J14" s="224">
        <v>-1459.5627355602801</v>
      </c>
      <c r="K14" s="224">
        <v>0</v>
      </c>
      <c r="L14" s="224">
        <v>-579.049203089608</v>
      </c>
      <c r="M14" s="225">
        <v>6848.9540901010096</v>
      </c>
      <c r="N14" s="224">
        <v>6269.9048870114002</v>
      </c>
      <c r="O14" s="225">
        <f t="shared" si="2"/>
        <v>6848.9540901010096</v>
      </c>
      <c r="P14" s="26">
        <f t="shared" si="0"/>
        <v>0</v>
      </c>
      <c r="Q14" s="26">
        <f t="shared" si="1"/>
        <v>-1459.5627355602801</v>
      </c>
    </row>
    <row r="15" spans="1:27" ht="12.6" customHeight="1" x14ac:dyDescent="0.2">
      <c r="A15" s="222">
        <v>0.41666666666666702</v>
      </c>
      <c r="B15" s="223">
        <v>3629.24878071895</v>
      </c>
      <c r="C15" s="224">
        <v>3189.0843420582</v>
      </c>
      <c r="D15" s="224">
        <v>213.96471162087201</v>
      </c>
      <c r="E15" s="224">
        <v>359.521238050813</v>
      </c>
      <c r="F15" s="224">
        <v>178.70012960282099</v>
      </c>
      <c r="G15" s="224">
        <v>0</v>
      </c>
      <c r="H15" s="224">
        <v>835.38195769461004</v>
      </c>
      <c r="I15" s="224">
        <v>3.1515818561954001</v>
      </c>
      <c r="J15" s="224">
        <v>-1158.0509952351499</v>
      </c>
      <c r="K15" s="224">
        <v>0</v>
      </c>
      <c r="L15" s="224">
        <v>-567.44882264485204</v>
      </c>
      <c r="M15" s="225">
        <v>7251.0017463673103</v>
      </c>
      <c r="N15" s="224">
        <v>6683.55292372245</v>
      </c>
      <c r="O15" s="225">
        <f t="shared" si="2"/>
        <v>7251.0017463673103</v>
      </c>
      <c r="P15" s="26">
        <f t="shared" si="0"/>
        <v>0</v>
      </c>
      <c r="Q15" s="26">
        <f t="shared" si="1"/>
        <v>-1158.0509952351499</v>
      </c>
    </row>
    <row r="16" spans="1:27" ht="12.6" customHeight="1" x14ac:dyDescent="0.2">
      <c r="A16" s="222">
        <v>0.45833333333333298</v>
      </c>
      <c r="B16" s="223">
        <v>3619.5601596229299</v>
      </c>
      <c r="C16" s="224">
        <v>3255.1822354588999</v>
      </c>
      <c r="D16" s="224">
        <v>219.23527164099099</v>
      </c>
      <c r="E16" s="224">
        <v>351.05511505468598</v>
      </c>
      <c r="F16" s="224">
        <v>140.12518575883001</v>
      </c>
      <c r="G16" s="224">
        <v>0</v>
      </c>
      <c r="H16" s="224">
        <v>1074.5471822831</v>
      </c>
      <c r="I16" s="224">
        <v>4.0872457245690903</v>
      </c>
      <c r="J16" s="224">
        <v>-1162.43192851562</v>
      </c>
      <c r="K16" s="224">
        <v>-14.942869100210901</v>
      </c>
      <c r="L16" s="224">
        <v>-574.59520233709804</v>
      </c>
      <c r="M16" s="225">
        <v>7486.4175979281699</v>
      </c>
      <c r="N16" s="224">
        <v>6911.8223955910798</v>
      </c>
      <c r="O16" s="225">
        <f t="shared" si="2"/>
        <v>7486.4175979281699</v>
      </c>
      <c r="P16" s="26">
        <f t="shared" si="0"/>
        <v>0</v>
      </c>
      <c r="Q16" s="26">
        <f t="shared" si="1"/>
        <v>-1162.43192851562</v>
      </c>
    </row>
    <row r="17" spans="1:17" ht="12.6" customHeight="1" x14ac:dyDescent="0.2">
      <c r="A17" s="222">
        <v>0.5</v>
      </c>
      <c r="B17" s="223">
        <v>3610.1081952121999</v>
      </c>
      <c r="C17" s="224">
        <v>3218.3070080614498</v>
      </c>
      <c r="D17" s="224">
        <v>218.11934865921401</v>
      </c>
      <c r="E17" s="224">
        <v>344.50825525423102</v>
      </c>
      <c r="F17" s="224">
        <v>135.88395908472199</v>
      </c>
      <c r="G17" s="224">
        <v>0</v>
      </c>
      <c r="H17" s="224">
        <v>1132.3782120777801</v>
      </c>
      <c r="I17" s="224">
        <v>5.9821765903188497</v>
      </c>
      <c r="J17" s="224">
        <v>-488.59800397196699</v>
      </c>
      <c r="K17" s="224">
        <v>-901.05064862390304</v>
      </c>
      <c r="L17" s="224">
        <v>-570.33360162360998</v>
      </c>
      <c r="M17" s="225">
        <v>7275.6385023440498</v>
      </c>
      <c r="N17" s="224">
        <v>6705.3049007204399</v>
      </c>
      <c r="O17" s="225">
        <f t="shared" si="2"/>
        <v>7275.6385023440498</v>
      </c>
      <c r="P17" s="26">
        <f t="shared" si="0"/>
        <v>0</v>
      </c>
      <c r="Q17" s="26">
        <f t="shared" si="1"/>
        <v>-488.59800397196699</v>
      </c>
    </row>
    <row r="18" spans="1:17" ht="12.6" customHeight="1" x14ac:dyDescent="0.2">
      <c r="A18" s="222">
        <v>0.54166666666666696</v>
      </c>
      <c r="B18" s="223">
        <v>3609.24153099655</v>
      </c>
      <c r="C18" s="224">
        <v>3182.7613858811601</v>
      </c>
      <c r="D18" s="224">
        <v>218.44176385780901</v>
      </c>
      <c r="E18" s="224">
        <v>335.60630869915002</v>
      </c>
      <c r="F18" s="224">
        <v>131.58236554591301</v>
      </c>
      <c r="G18" s="224">
        <v>0</v>
      </c>
      <c r="H18" s="224">
        <v>1163.25475386383</v>
      </c>
      <c r="I18" s="224">
        <v>7.4048488626165296</v>
      </c>
      <c r="J18" s="224">
        <v>-468.67388014833699</v>
      </c>
      <c r="K18" s="224">
        <v>-941.31850953362004</v>
      </c>
      <c r="L18" s="224">
        <v>-566.36637361461896</v>
      </c>
      <c r="M18" s="225">
        <v>7238.3005680250599</v>
      </c>
      <c r="N18" s="224">
        <v>6671.9341944104399</v>
      </c>
      <c r="O18" s="225">
        <f t="shared" si="2"/>
        <v>7238.3005680250599</v>
      </c>
      <c r="P18" s="26">
        <f t="shared" si="0"/>
        <v>0</v>
      </c>
      <c r="Q18" s="26">
        <f t="shared" si="1"/>
        <v>-468.67388014833699</v>
      </c>
    </row>
    <row r="19" spans="1:17" ht="12.6" customHeight="1" x14ac:dyDescent="0.2">
      <c r="A19" s="222">
        <v>0.58333333333333304</v>
      </c>
      <c r="B19" s="223">
        <v>3603.8647215436699</v>
      </c>
      <c r="C19" s="224">
        <v>3223.1829493943801</v>
      </c>
      <c r="D19" s="224">
        <v>219.56770968472799</v>
      </c>
      <c r="E19" s="224">
        <v>330.369500355848</v>
      </c>
      <c r="F19" s="224">
        <v>132.62966947231601</v>
      </c>
      <c r="G19" s="224">
        <v>0</v>
      </c>
      <c r="H19" s="224">
        <v>1042.3005351412</v>
      </c>
      <c r="I19" s="224">
        <v>8.3846922821451209</v>
      </c>
      <c r="J19" s="224">
        <v>-496.03623324622902</v>
      </c>
      <c r="K19" s="224">
        <v>-933.33845761952</v>
      </c>
      <c r="L19" s="224">
        <v>-568.85437235063</v>
      </c>
      <c r="M19" s="225">
        <v>7130.9250870085298</v>
      </c>
      <c r="N19" s="224">
        <v>6562.0707146578998</v>
      </c>
      <c r="O19" s="225">
        <f t="shared" si="2"/>
        <v>7130.9250870085298</v>
      </c>
      <c r="P19" s="26">
        <f t="shared" si="0"/>
        <v>0</v>
      </c>
      <c r="Q19" s="26">
        <f t="shared" si="1"/>
        <v>-496.03623324622902</v>
      </c>
    </row>
    <row r="20" spans="1:17" ht="12.6" customHeight="1" x14ac:dyDescent="0.2">
      <c r="A20" s="222">
        <v>0.625</v>
      </c>
      <c r="B20" s="223">
        <v>3598.76454393516</v>
      </c>
      <c r="C20" s="224">
        <v>3305.8967192303198</v>
      </c>
      <c r="D20" s="224">
        <v>221.37189471289801</v>
      </c>
      <c r="E20" s="224">
        <v>331.52496511442399</v>
      </c>
      <c r="F20" s="224">
        <v>132.55962231881099</v>
      </c>
      <c r="G20" s="224">
        <v>0</v>
      </c>
      <c r="H20" s="224">
        <v>823.721048880436</v>
      </c>
      <c r="I20" s="224">
        <v>12.4438718791644</v>
      </c>
      <c r="J20" s="224">
        <v>-408.19469125388298</v>
      </c>
      <c r="K20" s="224">
        <v>-924.60471735616102</v>
      </c>
      <c r="L20" s="224">
        <v>-575.29601972359603</v>
      </c>
      <c r="M20" s="225">
        <v>7093.4832574611601</v>
      </c>
      <c r="N20" s="224">
        <v>6518.1872377375603</v>
      </c>
      <c r="O20" s="225">
        <f t="shared" si="2"/>
        <v>7093.4832574611601</v>
      </c>
      <c r="P20" s="26">
        <f t="shared" si="0"/>
        <v>0</v>
      </c>
      <c r="Q20" s="26">
        <f t="shared" si="1"/>
        <v>-408.19469125388298</v>
      </c>
    </row>
    <row r="21" spans="1:17" ht="12.6" customHeight="1" x14ac:dyDescent="0.2">
      <c r="A21" s="222">
        <v>0.66666666666666696</v>
      </c>
      <c r="B21" s="223">
        <v>3603.1363345934301</v>
      </c>
      <c r="C21" s="224">
        <v>3296.6333307694399</v>
      </c>
      <c r="D21" s="224">
        <v>220.70701888032801</v>
      </c>
      <c r="E21" s="224">
        <v>340.01857911334702</v>
      </c>
      <c r="F21" s="224">
        <v>133.62811445980401</v>
      </c>
      <c r="G21" s="224">
        <v>0</v>
      </c>
      <c r="H21" s="224">
        <v>620.30252536449905</v>
      </c>
      <c r="I21" s="224">
        <v>15.8424731965861</v>
      </c>
      <c r="J21" s="224">
        <v>-306.67935641729298</v>
      </c>
      <c r="K21" s="224">
        <v>-876.00430790104599</v>
      </c>
      <c r="L21" s="224">
        <v>-573.64745286740003</v>
      </c>
      <c r="M21" s="225">
        <v>7047.5847120590997</v>
      </c>
      <c r="N21" s="224">
        <v>6473.9372591916999</v>
      </c>
      <c r="O21" s="225">
        <f t="shared" si="2"/>
        <v>7047.5847120590997</v>
      </c>
      <c r="P21" s="26">
        <f t="shared" si="0"/>
        <v>0</v>
      </c>
      <c r="Q21" s="26">
        <f t="shared" si="1"/>
        <v>-306.67935641729298</v>
      </c>
    </row>
    <row r="22" spans="1:17" ht="12.6" customHeight="1" x14ac:dyDescent="0.2">
      <c r="A22" s="222">
        <v>0.70833333333333304</v>
      </c>
      <c r="B22" s="223">
        <v>3607.8514745948701</v>
      </c>
      <c r="C22" s="224">
        <v>3344.8994916055299</v>
      </c>
      <c r="D22" s="224">
        <v>220.09560136567001</v>
      </c>
      <c r="E22" s="224">
        <v>358.49809355264</v>
      </c>
      <c r="F22" s="224">
        <v>134.819292262483</v>
      </c>
      <c r="G22" s="224">
        <v>0</v>
      </c>
      <c r="H22" s="224">
        <v>323.66721686993901</v>
      </c>
      <c r="I22" s="224">
        <v>12.1704362428117</v>
      </c>
      <c r="J22" s="224">
        <v>-1175.7491662592799</v>
      </c>
      <c r="K22" s="224">
        <v>-4.9787183784686002</v>
      </c>
      <c r="L22" s="224">
        <v>-577.63424334707304</v>
      </c>
      <c r="M22" s="225">
        <v>6821.2737218561897</v>
      </c>
      <c r="N22" s="224">
        <v>6243.6394785091197</v>
      </c>
      <c r="O22" s="225">
        <f t="shared" si="2"/>
        <v>6821.2737218561897</v>
      </c>
      <c r="P22" s="26">
        <f t="shared" si="0"/>
        <v>0</v>
      </c>
      <c r="Q22" s="26">
        <f t="shared" si="1"/>
        <v>-1175.7491662592799</v>
      </c>
    </row>
    <row r="23" spans="1:17" ht="12.6" customHeight="1" x14ac:dyDescent="0.2">
      <c r="A23" s="222">
        <v>0.75</v>
      </c>
      <c r="B23" s="223">
        <v>3603.5730135628601</v>
      </c>
      <c r="C23" s="224">
        <v>3497.6404939543499</v>
      </c>
      <c r="D23" s="224">
        <v>224.94518481124101</v>
      </c>
      <c r="E23" s="224">
        <v>374.84928856786701</v>
      </c>
      <c r="F23" s="224">
        <v>234.835554575618</v>
      </c>
      <c r="G23" s="224">
        <v>238.837929061262</v>
      </c>
      <c r="H23" s="224">
        <v>85.2699764918369</v>
      </c>
      <c r="I23" s="224">
        <v>11.635306115869</v>
      </c>
      <c r="J23" s="224">
        <v>-1348.54982477457</v>
      </c>
      <c r="K23" s="224">
        <v>0</v>
      </c>
      <c r="L23" s="224">
        <v>-595.81628573165699</v>
      </c>
      <c r="M23" s="225">
        <v>6923.0369223663301</v>
      </c>
      <c r="N23" s="224">
        <v>6327.22063663468</v>
      </c>
      <c r="O23" s="225">
        <f t="shared" si="2"/>
        <v>6923.0369223663301</v>
      </c>
      <c r="P23" s="26">
        <f t="shared" si="0"/>
        <v>0</v>
      </c>
      <c r="Q23" s="26">
        <f t="shared" si="1"/>
        <v>-1348.54982477457</v>
      </c>
    </row>
    <row r="24" spans="1:17" ht="12.6" customHeight="1" x14ac:dyDescent="0.2">
      <c r="A24" s="222">
        <v>0.79166666666666696</v>
      </c>
      <c r="B24" s="223">
        <v>3601.5579668713699</v>
      </c>
      <c r="C24" s="224">
        <v>3686.0702509295502</v>
      </c>
      <c r="D24" s="224">
        <v>227.27057919875</v>
      </c>
      <c r="E24" s="224">
        <v>389.300984913945</v>
      </c>
      <c r="F24" s="224">
        <v>267.187369689099</v>
      </c>
      <c r="G24" s="224">
        <v>736.11710418243501</v>
      </c>
      <c r="H24" s="224">
        <v>10.027501356544301</v>
      </c>
      <c r="I24" s="224">
        <v>11.7370148432056</v>
      </c>
      <c r="J24" s="224">
        <v>-1691.5421081909899</v>
      </c>
      <c r="K24" s="224">
        <v>0</v>
      </c>
      <c r="L24" s="224">
        <v>-621.55014746330198</v>
      </c>
      <c r="M24" s="225">
        <v>7237.7266637939201</v>
      </c>
      <c r="N24" s="224">
        <v>6616.17651633062</v>
      </c>
      <c r="O24" s="225">
        <f t="shared" si="2"/>
        <v>7237.7266637939201</v>
      </c>
      <c r="P24" s="26">
        <f t="shared" si="0"/>
        <v>0</v>
      </c>
      <c r="Q24" s="26">
        <f t="shared" si="1"/>
        <v>-1691.5421081909899</v>
      </c>
    </row>
    <row r="25" spans="1:17" ht="12.6" customHeight="1" x14ac:dyDescent="0.2">
      <c r="A25" s="222">
        <v>0.83333333333333304</v>
      </c>
      <c r="B25" s="223">
        <v>3604.4880475582299</v>
      </c>
      <c r="C25" s="224">
        <v>3775.5793185542002</v>
      </c>
      <c r="D25" s="224">
        <v>228.145943446046</v>
      </c>
      <c r="E25" s="224">
        <v>390.90112590497102</v>
      </c>
      <c r="F25" s="224">
        <v>263.44395795403699</v>
      </c>
      <c r="G25" s="224">
        <v>773.44115415629904</v>
      </c>
      <c r="H25" s="224">
        <v>0.86715025630676801</v>
      </c>
      <c r="I25" s="224">
        <v>13.5750456773956</v>
      </c>
      <c r="J25" s="224">
        <v>-1818.6599034962401</v>
      </c>
      <c r="K25" s="224">
        <v>0</v>
      </c>
      <c r="L25" s="224">
        <v>-631.19332303783801</v>
      </c>
      <c r="M25" s="225">
        <v>7231.7818400112501</v>
      </c>
      <c r="N25" s="224">
        <v>6600.5885169734102</v>
      </c>
      <c r="O25" s="225">
        <f t="shared" si="2"/>
        <v>7231.7818400112501</v>
      </c>
      <c r="P25" s="26">
        <f t="shared" si="0"/>
        <v>0</v>
      </c>
      <c r="Q25" s="26">
        <f t="shared" si="1"/>
        <v>-1818.6599034962401</v>
      </c>
    </row>
    <row r="26" spans="1:17" ht="12.6" customHeight="1" x14ac:dyDescent="0.2">
      <c r="A26" s="222">
        <v>0.875</v>
      </c>
      <c r="B26" s="223">
        <v>3608.6065062256398</v>
      </c>
      <c r="C26" s="224">
        <v>3897.0200327429902</v>
      </c>
      <c r="D26" s="224">
        <v>229.458989689536</v>
      </c>
      <c r="E26" s="224">
        <v>360.93859833805101</v>
      </c>
      <c r="F26" s="224">
        <v>255.097637448006</v>
      </c>
      <c r="G26" s="224">
        <v>40.088495464148899</v>
      </c>
      <c r="H26" s="224">
        <v>0</v>
      </c>
      <c r="I26" s="224">
        <v>10.412278069404</v>
      </c>
      <c r="J26" s="224">
        <v>-1444.65580298753</v>
      </c>
      <c r="K26" s="224">
        <v>0</v>
      </c>
      <c r="L26" s="224">
        <v>-632.18352864032897</v>
      </c>
      <c r="M26" s="225">
        <v>6956.9667349902502</v>
      </c>
      <c r="N26" s="224">
        <v>6324.78320634992</v>
      </c>
      <c r="O26" s="225">
        <f t="shared" si="2"/>
        <v>6956.9667349902502</v>
      </c>
      <c r="P26" s="26">
        <f t="shared" si="0"/>
        <v>0</v>
      </c>
      <c r="Q26" s="26">
        <f t="shared" si="1"/>
        <v>-1444.65580298753</v>
      </c>
    </row>
    <row r="27" spans="1:17" ht="12.6" customHeight="1" x14ac:dyDescent="0.2">
      <c r="A27" s="222">
        <v>0.91666666666666696</v>
      </c>
      <c r="B27" s="223">
        <v>3609.4981956070501</v>
      </c>
      <c r="C27" s="224">
        <v>3916.21878891098</v>
      </c>
      <c r="D27" s="224">
        <v>226.90306017739999</v>
      </c>
      <c r="E27" s="224">
        <v>335.52793591344903</v>
      </c>
      <c r="F27" s="224">
        <v>226.98729002024999</v>
      </c>
      <c r="G27" s="224">
        <v>0</v>
      </c>
      <c r="H27" s="224">
        <v>0</v>
      </c>
      <c r="I27" s="224">
        <v>9.6577141803018591</v>
      </c>
      <c r="J27" s="224">
        <v>-1543.96335515397</v>
      </c>
      <c r="K27" s="224">
        <v>0</v>
      </c>
      <c r="L27" s="224">
        <v>-631.68394320222296</v>
      </c>
      <c r="M27" s="225">
        <v>6780.8296296554599</v>
      </c>
      <c r="N27" s="224">
        <v>6149.1456864532402</v>
      </c>
      <c r="O27" s="221">
        <f t="shared" si="2"/>
        <v>6780.8296296554599</v>
      </c>
      <c r="P27" s="26">
        <f t="shared" si="0"/>
        <v>0</v>
      </c>
      <c r="Q27" s="26">
        <f t="shared" si="1"/>
        <v>-1543.96335515397</v>
      </c>
    </row>
    <row r="28" spans="1:17" x14ac:dyDescent="0.2">
      <c r="A28" s="220">
        <v>0.95833333333333404</v>
      </c>
      <c r="B28" s="221">
        <v>3615.5717178816799</v>
      </c>
      <c r="C28" s="221">
        <v>3717.9019940754602</v>
      </c>
      <c r="D28" s="221">
        <v>209.96042159302999</v>
      </c>
      <c r="E28" s="221">
        <v>329.88317353044999</v>
      </c>
      <c r="F28" s="221">
        <v>197.426133681311</v>
      </c>
      <c r="G28" s="221">
        <v>114.391237155521</v>
      </c>
      <c r="H28" s="221">
        <v>0</v>
      </c>
      <c r="I28" s="221">
        <v>6.9880638530760901</v>
      </c>
      <c r="J28" s="221">
        <v>-1755.2107966262699</v>
      </c>
      <c r="K28" s="221">
        <v>0</v>
      </c>
      <c r="L28" s="221">
        <v>-612.68418307534603</v>
      </c>
      <c r="M28" s="221">
        <v>6436.9119451442502</v>
      </c>
      <c r="N28" s="221">
        <v>5824.2277620689101</v>
      </c>
      <c r="O28" s="221">
        <f t="shared" si="2"/>
        <v>6436.9119451442502</v>
      </c>
      <c r="P28" s="26">
        <f t="shared" si="0"/>
        <v>0</v>
      </c>
      <c r="Q28" s="26">
        <f t="shared" si="1"/>
        <v>-1755.2107966262699</v>
      </c>
    </row>
    <row r="29" spans="1:17" s="15" customFormat="1" ht="11.25" x14ac:dyDescent="0.2">
      <c r="A29" s="288"/>
      <c r="B29" s="328"/>
      <c r="C29" s="328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14" t="s">
        <v>372</v>
      </c>
      <c r="P29" s="329"/>
      <c r="Q29" s="329"/>
    </row>
    <row r="31" spans="1:17" x14ac:dyDescent="0.2">
      <c r="A31" s="282" t="s">
        <v>409</v>
      </c>
      <c r="B31" s="283"/>
      <c r="C31" s="283"/>
      <c r="D31" s="283"/>
      <c r="E31" s="181" t="s">
        <v>4</v>
      </c>
      <c r="F31" s="181"/>
    </row>
    <row r="32" spans="1:17" x14ac:dyDescent="0.2">
      <c r="A32" s="487" t="s">
        <v>344</v>
      </c>
      <c r="B32" s="487"/>
      <c r="C32" s="487"/>
      <c r="D32" s="487"/>
      <c r="E32" s="165">
        <f>SUM(E33:E42)</f>
        <v>5424.7457779925435</v>
      </c>
      <c r="F32" s="284">
        <f t="shared" ref="F32:F42" si="3">E32/$E$32</f>
        <v>1</v>
      </c>
    </row>
    <row r="33" spans="1:6" x14ac:dyDescent="0.2">
      <c r="A33" s="482" t="s">
        <v>369</v>
      </c>
      <c r="B33" s="482"/>
      <c r="C33" s="482"/>
      <c r="D33" s="482"/>
      <c r="E33" s="149">
        <f t="array" ref="E33:E42">TRANSPOSE(INDEX(B5:K28,MATCH(MIN(M5:M28),M5:M28,0),0))</f>
        <v>3629.8638057029202</v>
      </c>
      <c r="F33" s="285">
        <f t="shared" si="3"/>
        <v>0.66913067528966697</v>
      </c>
    </row>
    <row r="34" spans="1:6" x14ac:dyDescent="0.2">
      <c r="A34" s="482" t="s">
        <v>370</v>
      </c>
      <c r="B34" s="482"/>
      <c r="C34" s="482"/>
      <c r="D34" s="483"/>
      <c r="E34" s="146">
        <v>3188.51360333808</v>
      </c>
      <c r="F34" s="286">
        <f t="shared" si="3"/>
        <v>0.58777198671197572</v>
      </c>
    </row>
    <row r="35" spans="1:6" x14ac:dyDescent="0.2">
      <c r="A35" s="482" t="s">
        <v>373</v>
      </c>
      <c r="B35" s="482"/>
      <c r="C35" s="482"/>
      <c r="D35" s="483"/>
      <c r="E35" s="146">
        <v>226.13294090218099</v>
      </c>
      <c r="F35" s="286">
        <f t="shared" si="3"/>
        <v>4.1685444840488493E-2</v>
      </c>
    </row>
    <row r="36" spans="1:6" x14ac:dyDescent="0.2">
      <c r="A36" s="272" t="s">
        <v>374</v>
      </c>
      <c r="B36" s="287"/>
      <c r="C36" s="287"/>
      <c r="D36" s="287"/>
      <c r="E36" s="146">
        <v>365.29058236682198</v>
      </c>
      <c r="F36" s="286">
        <f t="shared" si="3"/>
        <v>6.7337825091962136E-2</v>
      </c>
    </row>
    <row r="37" spans="1:6" x14ac:dyDescent="0.2">
      <c r="A37" s="482" t="s">
        <v>371</v>
      </c>
      <c r="B37" s="482"/>
      <c r="C37" s="482"/>
      <c r="D37" s="483"/>
      <c r="E37" s="146">
        <v>131.98416112582501</v>
      </c>
      <c r="F37" s="286">
        <f t="shared" si="3"/>
        <v>2.4330017760697067E-2</v>
      </c>
    </row>
    <row r="38" spans="1:6" x14ac:dyDescent="0.2">
      <c r="A38" s="482" t="s">
        <v>375</v>
      </c>
      <c r="B38" s="482"/>
      <c r="C38" s="482"/>
      <c r="D38" s="483"/>
      <c r="E38" s="146">
        <v>0</v>
      </c>
      <c r="F38" s="286">
        <f t="shared" si="3"/>
        <v>0</v>
      </c>
    </row>
    <row r="39" spans="1:6" x14ac:dyDescent="0.2">
      <c r="A39" s="482" t="s">
        <v>376</v>
      </c>
      <c r="B39" s="482"/>
      <c r="C39" s="482"/>
      <c r="D39" s="483"/>
      <c r="E39" s="146">
        <v>2.0206965488105002</v>
      </c>
      <c r="F39" s="286">
        <f t="shared" si="3"/>
        <v>3.7249608212207687E-4</v>
      </c>
    </row>
    <row r="40" spans="1:6" x14ac:dyDescent="0.2">
      <c r="A40" s="482" t="s">
        <v>377</v>
      </c>
      <c r="B40" s="482"/>
      <c r="C40" s="482"/>
      <c r="D40" s="483"/>
      <c r="E40" s="146">
        <v>5.3130699586553902</v>
      </c>
      <c r="F40" s="286">
        <f t="shared" si="3"/>
        <v>9.7941363081193475E-4</v>
      </c>
    </row>
    <row r="41" spans="1:6" x14ac:dyDescent="0.2">
      <c r="A41" s="482" t="s">
        <v>365</v>
      </c>
      <c r="B41" s="482"/>
      <c r="C41" s="482"/>
      <c r="D41" s="483"/>
      <c r="E41" s="146">
        <v>-1408.52034579165</v>
      </c>
      <c r="F41" s="286">
        <f t="shared" si="3"/>
        <v>-0.25964725416365603</v>
      </c>
    </row>
    <row r="42" spans="1:6" x14ac:dyDescent="0.2">
      <c r="A42" s="482" t="s">
        <v>92</v>
      </c>
      <c r="B42" s="482"/>
      <c r="C42" s="482"/>
      <c r="D42" s="482"/>
      <c r="E42" s="149">
        <v>-715.85273615910103</v>
      </c>
      <c r="F42" s="285">
        <f t="shared" si="3"/>
        <v>-0.13196060524406844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1" priority="4">
      <formula>$M5=MIN($M$5:$M$28)</formula>
    </cfRule>
  </conditionalFormatting>
  <conditionalFormatting sqref="A29">
    <cfRule type="expression" dxfId="0" priority="1">
      <formula>$M29=MIN($M$5:$M$28)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12" t="s">
        <v>342</v>
      </c>
      <c r="T1" s="290"/>
      <c r="U1" s="60"/>
      <c r="V1" s="60"/>
      <c r="W1" s="60"/>
      <c r="Y1" s="61"/>
      <c r="Z1" s="60"/>
      <c r="AC1" s="291"/>
      <c r="AF1" s="292"/>
      <c r="AH1" s="138" t="str">
        <f>Titulní!A35</f>
        <v>III. čtvrtletí 2021</v>
      </c>
    </row>
    <row r="2" spans="1:34" ht="6" customHeight="1" x14ac:dyDescent="0.2"/>
    <row r="3" spans="1:34" ht="12" customHeight="1" x14ac:dyDescent="0.2">
      <c r="F3" s="293"/>
      <c r="U3" s="293"/>
    </row>
    <row r="4" spans="1:34" ht="12" customHeight="1" x14ac:dyDescent="0.2"/>
    <row r="5" spans="1:34" s="25" customFormat="1" ht="12" customHeight="1" x14ac:dyDescent="0.2">
      <c r="A5" s="488"/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31"/>
      <c r="P5" s="488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</row>
    <row r="6" spans="1:34" s="25" customFormat="1" ht="12" customHeight="1" x14ac:dyDescent="0.2">
      <c r="A6" s="488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273"/>
      <c r="O6" s="31"/>
      <c r="P6" s="488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  <c r="AB6" s="490"/>
      <c r="AC6" s="273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156</v>
      </c>
      <c r="C8" s="71">
        <f>SUM('4.1'!B11:D11)</f>
        <v>653.18586099999993</v>
      </c>
      <c r="D8" s="71">
        <f>SUM('4.2'!B8:D8)</f>
        <v>0</v>
      </c>
      <c r="E8" s="71">
        <f>SUM('4.2'!B22:D22)</f>
        <v>0.38204499999999997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155</v>
      </c>
      <c r="B9" s="71"/>
      <c r="C9" s="71">
        <f>SUM('4.1'!B12:D12)</f>
        <v>2.8538730000000001</v>
      </c>
      <c r="D9" s="71">
        <f>SUM('4.2'!B9:D9)</f>
        <v>0</v>
      </c>
      <c r="E9" s="71">
        <f>SUM('4.2'!B23:D23)</f>
        <v>631.90451000000007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154</v>
      </c>
      <c r="B10" s="71"/>
      <c r="C10" s="71">
        <f>SUM('4.1'!B13:D13)</f>
        <v>683.90935300000001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153</v>
      </c>
      <c r="B11" s="71"/>
      <c r="C11" s="71">
        <f>SUM('4.1'!B14:D14)</f>
        <v>6655.4712269999991</v>
      </c>
      <c r="D11" s="71">
        <f>SUM('4.2'!B11:D11)</f>
        <v>0</v>
      </c>
      <c r="E11" s="71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152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151</v>
      </c>
      <c r="B13" s="71"/>
      <c r="C13" s="71">
        <f>SUM('4.1'!B16:D16)</f>
        <v>15.483664000000001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150</v>
      </c>
      <c r="B14" s="71"/>
      <c r="C14" s="71">
        <f>SUM('4.1'!B17:D17)</f>
        <v>0.80316599999999994</v>
      </c>
      <c r="D14" s="71">
        <f>SUM('4.2'!B14:D14)</f>
        <v>0</v>
      </c>
      <c r="E14" s="71">
        <f>SUM('4.2'!B28:D28)</f>
        <v>3.1099999999999999E-3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149</v>
      </c>
      <c r="B15" s="71"/>
      <c r="C15" s="71">
        <f>SUM('4.1'!B18:D18)</f>
        <v>58.000619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148</v>
      </c>
      <c r="B16" s="71"/>
      <c r="C16" s="71">
        <f>SUM('4.1'!B19:D19)</f>
        <v>181.77937599999996</v>
      </c>
      <c r="D16" s="71">
        <f>SUM('4.2'!B16:D16)</f>
        <v>0</v>
      </c>
      <c r="E16" s="71">
        <f>SUM('4.2'!B30:D30)</f>
        <v>65.00367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147</v>
      </c>
      <c r="B18" s="71"/>
      <c r="C18" s="71">
        <f>SUM('4.1'!B21:D21)</f>
        <v>4.1236080000000008</v>
      </c>
      <c r="D18" s="71">
        <f>SUM('4.2'!B18:D18)</f>
        <v>0</v>
      </c>
      <c r="E18" s="71">
        <f>SUM('4.2'!B32:D32)</f>
        <v>2.1958699999999998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146</v>
      </c>
      <c r="B19" s="71"/>
      <c r="C19" s="71">
        <f>SUM('4.1'!B22:D22)</f>
        <v>131.60011500000002</v>
      </c>
      <c r="D19" s="71">
        <f>SUM('4.2'!B19:D19)</f>
        <v>902.89420999999993</v>
      </c>
      <c r="E19" s="71">
        <f>SUM('4.2'!B33:D33)</f>
        <v>142.5051630000001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213</v>
      </c>
      <c r="B20" s="71">
        <f>SUM('4.1'!B8:D8)</f>
        <v>7235.9710599999999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289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491"/>
      <c r="B34" s="492"/>
      <c r="C34" s="492"/>
      <c r="D34" s="492"/>
      <c r="E34" s="295"/>
      <c r="F34" s="295"/>
      <c r="G34" s="491"/>
      <c r="H34" s="492"/>
      <c r="I34" s="492"/>
      <c r="J34" s="492"/>
      <c r="K34" s="295"/>
      <c r="L34" s="295"/>
      <c r="M34" s="22"/>
      <c r="N34" s="22"/>
      <c r="O34" s="22"/>
      <c r="P34" s="22"/>
    </row>
    <row r="35" spans="1:16" ht="12" customHeight="1" x14ac:dyDescent="0.2">
      <c r="A35" s="493"/>
      <c r="B35" s="493"/>
      <c r="C35" s="493"/>
      <c r="D35" s="493"/>
      <c r="E35" s="71"/>
      <c r="F35" s="32"/>
      <c r="G35" s="493"/>
      <c r="H35" s="493"/>
      <c r="I35" s="493"/>
      <c r="J35" s="493"/>
      <c r="K35" s="71"/>
      <c r="L35" s="32"/>
    </row>
    <row r="36" spans="1:16" ht="12" customHeight="1" x14ac:dyDescent="0.2">
      <c r="A36" s="493"/>
      <c r="B36" s="493"/>
      <c r="C36" s="493"/>
      <c r="D36" s="493"/>
      <c r="E36" s="71"/>
      <c r="F36" s="32"/>
      <c r="G36" s="493"/>
      <c r="H36" s="493"/>
      <c r="I36" s="493"/>
      <c r="J36" s="493"/>
      <c r="K36" s="71"/>
      <c r="L36" s="32"/>
    </row>
    <row r="37" spans="1:16" ht="12" customHeight="1" x14ac:dyDescent="0.2">
      <c r="A37" s="493"/>
      <c r="B37" s="493"/>
      <c r="C37" s="493"/>
      <c r="D37" s="493"/>
      <c r="E37" s="71"/>
      <c r="F37" s="32"/>
      <c r="G37" s="493"/>
      <c r="H37" s="493"/>
      <c r="I37" s="493"/>
      <c r="J37" s="493"/>
      <c r="K37" s="71"/>
      <c r="L37" s="32"/>
    </row>
    <row r="38" spans="1:16" ht="12" customHeight="1" x14ac:dyDescent="0.2">
      <c r="A38" s="493"/>
      <c r="B38" s="493"/>
      <c r="C38" s="493"/>
      <c r="D38" s="493"/>
      <c r="E38" s="71"/>
      <c r="F38" s="32"/>
      <c r="G38" s="493"/>
      <c r="H38" s="493"/>
      <c r="I38" s="493"/>
      <c r="J38" s="493"/>
      <c r="K38" s="71"/>
      <c r="L38" s="32"/>
    </row>
    <row r="39" spans="1:16" ht="12" customHeight="1" x14ac:dyDescent="0.2">
      <c r="A39" s="493"/>
      <c r="B39" s="493"/>
      <c r="C39" s="493"/>
      <c r="D39" s="493"/>
      <c r="E39" s="71"/>
      <c r="F39" s="32"/>
      <c r="G39" s="493"/>
      <c r="H39" s="493"/>
      <c r="I39" s="493"/>
      <c r="J39" s="493"/>
      <c r="K39" s="71"/>
      <c r="L39" s="32"/>
    </row>
    <row r="40" spans="1:16" ht="12" customHeight="1" x14ac:dyDescent="0.2">
      <c r="A40" s="493"/>
      <c r="B40" s="493"/>
      <c r="C40" s="493"/>
      <c r="D40" s="493"/>
      <c r="E40" s="71"/>
      <c r="F40" s="32"/>
      <c r="G40" s="493"/>
      <c r="H40" s="493"/>
      <c r="I40" s="493"/>
      <c r="J40" s="493"/>
      <c r="K40" s="71"/>
      <c r="L40" s="32"/>
    </row>
    <row r="41" spans="1:16" ht="12" customHeight="1" x14ac:dyDescent="0.2">
      <c r="A41" s="493"/>
      <c r="B41" s="493"/>
      <c r="C41" s="493"/>
      <c r="D41" s="493"/>
      <c r="E41" s="71"/>
      <c r="F41" s="32"/>
      <c r="G41" s="493"/>
      <c r="H41" s="493"/>
      <c r="I41" s="493"/>
      <c r="J41" s="493"/>
      <c r="K41" s="71"/>
      <c r="L41" s="32"/>
    </row>
    <row r="42" spans="1:16" ht="12" customHeight="1" x14ac:dyDescent="0.2">
      <c r="A42" s="493"/>
      <c r="B42" s="493"/>
      <c r="C42" s="493"/>
      <c r="D42" s="493"/>
      <c r="E42" s="71"/>
      <c r="F42" s="32"/>
      <c r="G42" s="493"/>
      <c r="H42" s="493"/>
      <c r="I42" s="493"/>
      <c r="J42" s="493"/>
      <c r="K42" s="71"/>
      <c r="L42" s="32"/>
    </row>
    <row r="43" spans="1:16" ht="12" customHeight="1" x14ac:dyDescent="0.2">
      <c r="A43" s="493"/>
      <c r="B43" s="493"/>
      <c r="C43" s="493"/>
      <c r="D43" s="493"/>
      <c r="E43" s="71"/>
      <c r="F43" s="32"/>
      <c r="G43" s="493"/>
      <c r="H43" s="493"/>
      <c r="I43" s="493"/>
      <c r="J43" s="493"/>
      <c r="K43" s="71"/>
      <c r="L43" s="32"/>
    </row>
    <row r="44" spans="1:16" ht="12" customHeight="1" x14ac:dyDescent="0.2">
      <c r="A44" s="493"/>
      <c r="B44" s="493"/>
      <c r="C44" s="493"/>
      <c r="D44" s="493"/>
      <c r="E44" s="71"/>
      <c r="F44" s="32"/>
      <c r="G44" s="493"/>
      <c r="H44" s="493"/>
      <c r="I44" s="493"/>
      <c r="J44" s="493"/>
      <c r="K44" s="71"/>
      <c r="L44" s="32"/>
    </row>
    <row r="45" spans="1:16" ht="12" customHeight="1" x14ac:dyDescent="0.2">
      <c r="A45" s="493"/>
      <c r="B45" s="493"/>
      <c r="C45" s="493"/>
      <c r="D45" s="493"/>
      <c r="E45" s="71"/>
      <c r="F45" s="32"/>
      <c r="G45" s="493"/>
      <c r="H45" s="493"/>
      <c r="I45" s="493"/>
      <c r="J45" s="493"/>
      <c r="K45" s="71"/>
      <c r="L45" s="32"/>
    </row>
    <row r="46" spans="1:16" ht="12" customHeight="1" x14ac:dyDescent="0.2">
      <c r="F46" s="289"/>
      <c r="L46" s="289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274"/>
      <c r="B115" s="274"/>
    </row>
    <row r="116" spans="1:2" x14ac:dyDescent="0.2">
      <c r="A116" s="274"/>
      <c r="B116" s="274"/>
    </row>
    <row r="137" spans="1:2" x14ac:dyDescent="0.2">
      <c r="A137" s="274"/>
      <c r="B137" s="274"/>
    </row>
    <row r="138" spans="1:2" ht="12" customHeight="1" x14ac:dyDescent="0.2">
      <c r="A138" s="296"/>
      <c r="B138" s="296"/>
    </row>
    <row r="139" spans="1:2" x14ac:dyDescent="0.2">
      <c r="A139" s="296"/>
      <c r="B139" s="296"/>
    </row>
    <row r="140" spans="1:2" ht="12.75" customHeight="1" x14ac:dyDescent="0.2">
      <c r="B140" s="296"/>
    </row>
    <row r="141" spans="1:2" ht="12.75" customHeight="1" x14ac:dyDescent="0.2">
      <c r="B141" s="296"/>
    </row>
    <row r="142" spans="1:2" x14ac:dyDescent="0.2">
      <c r="B142" s="296"/>
    </row>
    <row r="143" spans="1:2" x14ac:dyDescent="0.2">
      <c r="B143" s="296"/>
    </row>
    <row r="144" spans="1:2" x14ac:dyDescent="0.2">
      <c r="B144" s="296"/>
    </row>
    <row r="145" spans="1:2" x14ac:dyDescent="0.2">
      <c r="B145" s="296"/>
    </row>
    <row r="146" spans="1:2" x14ac:dyDescent="0.2">
      <c r="B146" s="296"/>
    </row>
    <row r="147" spans="1:2" x14ac:dyDescent="0.2">
      <c r="B147" s="296"/>
    </row>
    <row r="148" spans="1:2" x14ac:dyDescent="0.2">
      <c r="B148" s="296"/>
    </row>
    <row r="149" spans="1:2" x14ac:dyDescent="0.2">
      <c r="B149" s="296"/>
    </row>
    <row r="150" spans="1:2" x14ac:dyDescent="0.2">
      <c r="B150" s="296"/>
    </row>
    <row r="151" spans="1:2" x14ac:dyDescent="0.2">
      <c r="B151" s="296"/>
    </row>
    <row r="152" spans="1:2" x14ac:dyDescent="0.2">
      <c r="B152" s="296"/>
    </row>
    <row r="153" spans="1:2" x14ac:dyDescent="0.2">
      <c r="B153" s="296"/>
    </row>
    <row r="154" spans="1:2" x14ac:dyDescent="0.2">
      <c r="B154" s="296"/>
    </row>
    <row r="155" spans="1:2" x14ac:dyDescent="0.2">
      <c r="B155" s="296"/>
    </row>
    <row r="156" spans="1:2" x14ac:dyDescent="0.2">
      <c r="B156" s="296"/>
    </row>
    <row r="157" spans="1:2" x14ac:dyDescent="0.2">
      <c r="B157" s="296"/>
    </row>
    <row r="158" spans="1:2" x14ac:dyDescent="0.2">
      <c r="B158" s="274"/>
    </row>
    <row r="159" spans="1:2" x14ac:dyDescent="0.2">
      <c r="B159" s="274"/>
    </row>
    <row r="160" spans="1:2" ht="12" customHeight="1" x14ac:dyDescent="0.2">
      <c r="A160" s="296"/>
      <c r="B160" s="274"/>
    </row>
    <row r="161" spans="1:2" x14ac:dyDescent="0.2">
      <c r="A161" s="296"/>
      <c r="B161" s="274"/>
    </row>
    <row r="162" spans="1:2" x14ac:dyDescent="0.2">
      <c r="A162" s="296"/>
      <c r="B162" s="274"/>
    </row>
    <row r="163" spans="1:2" ht="90" customHeight="1" x14ac:dyDescent="0.2">
      <c r="B163" s="274"/>
    </row>
    <row r="164" spans="1:2" x14ac:dyDescent="0.2">
      <c r="B164" s="274"/>
    </row>
    <row r="165" spans="1:2" x14ac:dyDescent="0.2">
      <c r="B165" s="274"/>
    </row>
    <row r="166" spans="1:2" x14ac:dyDescent="0.2">
      <c r="B166" s="274"/>
    </row>
    <row r="167" spans="1:2" x14ac:dyDescent="0.2">
      <c r="B167" s="274"/>
    </row>
    <row r="168" spans="1:2" x14ac:dyDescent="0.2">
      <c r="B168" s="274"/>
    </row>
    <row r="169" spans="1:2" x14ac:dyDescent="0.2">
      <c r="B169" s="274"/>
    </row>
    <row r="170" spans="1:2" x14ac:dyDescent="0.2">
      <c r="B170" s="274"/>
    </row>
    <row r="171" spans="1:2" x14ac:dyDescent="0.2">
      <c r="B171" s="274"/>
    </row>
    <row r="172" spans="1:2" x14ac:dyDescent="0.2">
      <c r="B172" s="274"/>
    </row>
    <row r="173" spans="1:2" x14ac:dyDescent="0.2">
      <c r="B173" s="274"/>
    </row>
    <row r="174" spans="1:2" x14ac:dyDescent="0.2">
      <c r="B174" s="274"/>
    </row>
    <row r="175" spans="1:2" x14ac:dyDescent="0.2">
      <c r="B175" s="274"/>
    </row>
    <row r="176" spans="1:2" x14ac:dyDescent="0.2">
      <c r="A176" s="296"/>
      <c r="B176" s="274"/>
    </row>
    <row r="177" spans="1:2" x14ac:dyDescent="0.2">
      <c r="A177" s="296"/>
      <c r="B177" s="274"/>
    </row>
    <row r="178" spans="1:2" x14ac:dyDescent="0.2">
      <c r="A178" s="296"/>
      <c r="B178" s="274"/>
    </row>
    <row r="179" spans="1:2" x14ac:dyDescent="0.2">
      <c r="A179" s="274"/>
      <c r="B179" s="274"/>
    </row>
    <row r="180" spans="1:2" x14ac:dyDescent="0.2">
      <c r="A180" s="274"/>
      <c r="B180" s="274"/>
    </row>
    <row r="181" spans="1:2" x14ac:dyDescent="0.2">
      <c r="A181" s="274"/>
      <c r="B181" s="274"/>
    </row>
    <row r="182" spans="1:2" x14ac:dyDescent="0.2">
      <c r="B182" s="274"/>
    </row>
    <row r="183" spans="1:2" x14ac:dyDescent="0.2">
      <c r="B183" s="274"/>
    </row>
    <row r="184" spans="1:2" x14ac:dyDescent="0.2">
      <c r="B184" s="274"/>
    </row>
    <row r="185" spans="1:2" x14ac:dyDescent="0.2">
      <c r="B185" s="274"/>
    </row>
    <row r="186" spans="1:2" x14ac:dyDescent="0.2">
      <c r="B186" s="274"/>
    </row>
    <row r="187" spans="1:2" x14ac:dyDescent="0.2">
      <c r="B187" s="274"/>
    </row>
    <row r="188" spans="1:2" x14ac:dyDescent="0.2">
      <c r="B188" s="274"/>
    </row>
    <row r="189" spans="1:2" x14ac:dyDescent="0.2">
      <c r="B189" s="274"/>
    </row>
    <row r="190" spans="1:2" x14ac:dyDescent="0.2">
      <c r="B190" s="274"/>
    </row>
    <row r="191" spans="1:2" x14ac:dyDescent="0.2">
      <c r="B191" s="274"/>
    </row>
    <row r="192" spans="1:2" x14ac:dyDescent="0.2">
      <c r="B192" s="274"/>
    </row>
    <row r="193" spans="1:2" x14ac:dyDescent="0.2">
      <c r="B193" s="274"/>
    </row>
    <row r="194" spans="1:2" x14ac:dyDescent="0.2">
      <c r="B194" s="274"/>
    </row>
    <row r="195" spans="1:2" x14ac:dyDescent="0.2">
      <c r="B195" s="274"/>
    </row>
    <row r="196" spans="1:2" x14ac:dyDescent="0.2">
      <c r="B196" s="274"/>
    </row>
    <row r="197" spans="1:2" x14ac:dyDescent="0.2">
      <c r="B197" s="274"/>
    </row>
    <row r="198" spans="1:2" x14ac:dyDescent="0.2">
      <c r="B198" s="274"/>
    </row>
    <row r="199" spans="1:2" x14ac:dyDescent="0.2">
      <c r="B199" s="274"/>
    </row>
    <row r="200" spans="1:2" x14ac:dyDescent="0.2">
      <c r="B200" s="274"/>
    </row>
    <row r="201" spans="1:2" x14ac:dyDescent="0.2">
      <c r="A201" s="274"/>
      <c r="B201" s="274"/>
    </row>
    <row r="202" spans="1:2" x14ac:dyDescent="0.2">
      <c r="A202" s="274"/>
      <c r="B202" s="274"/>
    </row>
    <row r="203" spans="1:2" ht="12.75" customHeight="1" x14ac:dyDescent="0.2">
      <c r="B203" s="274"/>
    </row>
    <row r="204" spans="1:2" ht="12" customHeight="1" x14ac:dyDescent="0.2">
      <c r="B204" s="274"/>
    </row>
    <row r="205" spans="1:2" x14ac:dyDescent="0.2">
      <c r="B205" s="274"/>
    </row>
    <row r="206" spans="1:2" x14ac:dyDescent="0.2">
      <c r="B206" s="274"/>
    </row>
    <row r="207" spans="1:2" x14ac:dyDescent="0.2">
      <c r="B207" s="274"/>
    </row>
    <row r="208" spans="1:2" x14ac:dyDescent="0.2">
      <c r="B208" s="274"/>
    </row>
    <row r="209" spans="1:2" x14ac:dyDescent="0.2">
      <c r="B209" s="274"/>
    </row>
    <row r="210" spans="1:2" x14ac:dyDescent="0.2">
      <c r="B210" s="274"/>
    </row>
    <row r="211" spans="1:2" x14ac:dyDescent="0.2">
      <c r="B211" s="274"/>
    </row>
    <row r="212" spans="1:2" x14ac:dyDescent="0.2">
      <c r="B212" s="274"/>
    </row>
    <row r="213" spans="1:2" x14ac:dyDescent="0.2">
      <c r="B213" s="274"/>
    </row>
    <row r="214" spans="1:2" x14ac:dyDescent="0.2">
      <c r="B214" s="274"/>
    </row>
    <row r="215" spans="1:2" x14ac:dyDescent="0.2">
      <c r="B215" s="274"/>
    </row>
    <row r="216" spans="1:2" x14ac:dyDescent="0.2">
      <c r="B216" s="274"/>
    </row>
    <row r="217" spans="1:2" x14ac:dyDescent="0.2">
      <c r="B217" s="274"/>
    </row>
    <row r="218" spans="1:2" x14ac:dyDescent="0.2">
      <c r="B218" s="274"/>
    </row>
    <row r="219" spans="1:2" x14ac:dyDescent="0.2">
      <c r="B219" s="274"/>
    </row>
    <row r="220" spans="1:2" x14ac:dyDescent="0.2">
      <c r="B220" s="274"/>
    </row>
    <row r="221" spans="1:2" x14ac:dyDescent="0.2">
      <c r="B221" s="274"/>
    </row>
    <row r="222" spans="1:2" x14ac:dyDescent="0.2">
      <c r="A222" s="296"/>
      <c r="B222" s="274"/>
    </row>
    <row r="223" spans="1:2" x14ac:dyDescent="0.2">
      <c r="A223" s="296"/>
      <c r="B223" s="274"/>
    </row>
    <row r="224" spans="1:2" x14ac:dyDescent="0.2">
      <c r="A224" s="296"/>
      <c r="B224" s="274"/>
    </row>
    <row r="225" spans="1:2" x14ac:dyDescent="0.2">
      <c r="A225" s="296"/>
      <c r="B225" s="274"/>
    </row>
    <row r="226" spans="1:2" x14ac:dyDescent="0.2">
      <c r="A226" s="296"/>
      <c r="B226" s="274"/>
    </row>
    <row r="227" spans="1:2" x14ac:dyDescent="0.2">
      <c r="A227" s="296"/>
      <c r="B227" s="274"/>
    </row>
    <row r="228" spans="1:2" x14ac:dyDescent="0.2">
      <c r="A228" s="296"/>
      <c r="B228" s="274"/>
    </row>
    <row r="229" spans="1:2" x14ac:dyDescent="0.2">
      <c r="A229" s="274"/>
      <c r="B229" s="274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362</v>
      </c>
    </row>
    <row r="2" spans="1:9" ht="6" customHeight="1" x14ac:dyDescent="0.2"/>
    <row r="3" spans="1:9" ht="14.25" customHeight="1" x14ac:dyDescent="0.2">
      <c r="A3" s="409" t="s">
        <v>425</v>
      </c>
      <c r="B3" s="409"/>
      <c r="C3" s="409"/>
      <c r="D3" s="409"/>
      <c r="E3" s="409"/>
      <c r="F3" s="409"/>
      <c r="G3" s="409"/>
      <c r="H3" s="409"/>
      <c r="I3" s="409"/>
    </row>
    <row r="4" spans="1:9" ht="14.25" customHeight="1" x14ac:dyDescent="0.2">
      <c r="A4" s="409"/>
      <c r="B4" s="409"/>
      <c r="C4" s="409"/>
      <c r="D4" s="409"/>
      <c r="E4" s="409"/>
      <c r="F4" s="409"/>
      <c r="G4" s="409"/>
      <c r="H4" s="409"/>
      <c r="I4" s="409"/>
    </row>
    <row r="5" spans="1:9" ht="15" customHeight="1" x14ac:dyDescent="0.2">
      <c r="A5" s="409"/>
      <c r="B5" s="409"/>
      <c r="C5" s="409"/>
      <c r="D5" s="409"/>
      <c r="E5" s="409"/>
      <c r="F5" s="409"/>
      <c r="G5" s="409"/>
      <c r="H5" s="409"/>
      <c r="I5" s="409"/>
    </row>
    <row r="6" spans="1:9" ht="17.100000000000001" customHeight="1" x14ac:dyDescent="0.2">
      <c r="A6" s="409"/>
      <c r="B6" s="409"/>
      <c r="C6" s="409"/>
      <c r="D6" s="409"/>
      <c r="E6" s="409"/>
      <c r="F6" s="409"/>
      <c r="G6" s="409"/>
      <c r="H6" s="409"/>
      <c r="I6" s="409"/>
    </row>
    <row r="7" spans="1:9" ht="17.100000000000001" customHeight="1" x14ac:dyDescent="0.2">
      <c r="A7" s="409"/>
      <c r="B7" s="409"/>
      <c r="C7" s="409"/>
      <c r="D7" s="409"/>
      <c r="E7" s="409"/>
      <c r="F7" s="409"/>
      <c r="G7" s="409"/>
      <c r="H7" s="409"/>
      <c r="I7" s="409"/>
    </row>
    <row r="8" spans="1:9" ht="17.100000000000001" customHeight="1" x14ac:dyDescent="0.2">
      <c r="A8" s="409"/>
      <c r="B8" s="409"/>
      <c r="C8" s="409"/>
      <c r="D8" s="409"/>
      <c r="E8" s="409"/>
      <c r="F8" s="409"/>
      <c r="G8" s="409"/>
      <c r="H8" s="409"/>
      <c r="I8" s="409"/>
    </row>
    <row r="9" spans="1:9" ht="17.100000000000001" customHeight="1" x14ac:dyDescent="0.2">
      <c r="A9" s="409"/>
      <c r="B9" s="409"/>
      <c r="C9" s="409"/>
      <c r="D9" s="409"/>
      <c r="E9" s="409"/>
      <c r="F9" s="409"/>
      <c r="G9" s="409"/>
      <c r="H9" s="409"/>
      <c r="I9" s="409"/>
    </row>
    <row r="10" spans="1:9" ht="17.100000000000001" customHeight="1" x14ac:dyDescent="0.2">
      <c r="A10" s="409"/>
      <c r="B10" s="409"/>
      <c r="C10" s="409"/>
      <c r="D10" s="409"/>
      <c r="E10" s="409"/>
      <c r="F10" s="409"/>
      <c r="G10" s="409"/>
      <c r="H10" s="409"/>
      <c r="I10" s="409"/>
    </row>
    <row r="11" spans="1:9" ht="17.100000000000001" customHeight="1" x14ac:dyDescent="0.2">
      <c r="A11" s="409"/>
      <c r="B11" s="409"/>
      <c r="C11" s="409"/>
      <c r="D11" s="409"/>
      <c r="E11" s="409"/>
      <c r="F11" s="409"/>
      <c r="G11" s="409"/>
      <c r="H11" s="409"/>
      <c r="I11" s="409"/>
    </row>
    <row r="12" spans="1:9" ht="17.100000000000001" customHeight="1" x14ac:dyDescent="0.2">
      <c r="A12" s="409"/>
      <c r="B12" s="409"/>
      <c r="C12" s="409"/>
      <c r="D12" s="409"/>
      <c r="E12" s="409"/>
      <c r="F12" s="409"/>
      <c r="G12" s="409"/>
      <c r="H12" s="409"/>
      <c r="I12" s="409"/>
    </row>
    <row r="13" spans="1:9" ht="17.100000000000001" customHeight="1" x14ac:dyDescent="0.2">
      <c r="A13" s="409"/>
      <c r="B13" s="409"/>
      <c r="C13" s="409"/>
      <c r="D13" s="409"/>
      <c r="E13" s="409"/>
      <c r="F13" s="409"/>
      <c r="G13" s="409"/>
      <c r="H13" s="409"/>
      <c r="I13" s="409"/>
    </row>
    <row r="14" spans="1:9" ht="17.100000000000001" customHeight="1" x14ac:dyDescent="0.2">
      <c r="A14" s="409"/>
      <c r="B14" s="409"/>
      <c r="C14" s="409"/>
      <c r="D14" s="409"/>
      <c r="E14" s="409"/>
      <c r="F14" s="409"/>
      <c r="G14" s="409"/>
      <c r="H14" s="409"/>
      <c r="I14" s="409"/>
    </row>
    <row r="15" spans="1:9" ht="17.100000000000001" customHeight="1" x14ac:dyDescent="0.2">
      <c r="A15" s="409"/>
      <c r="B15" s="409"/>
      <c r="C15" s="409"/>
      <c r="D15" s="409"/>
      <c r="E15" s="409"/>
      <c r="F15" s="409"/>
      <c r="G15" s="409"/>
      <c r="H15" s="409"/>
      <c r="I15" s="409"/>
    </row>
    <row r="16" spans="1:9" ht="17.100000000000001" customHeight="1" x14ac:dyDescent="0.2">
      <c r="A16" s="409"/>
      <c r="B16" s="409"/>
      <c r="C16" s="409"/>
      <c r="D16" s="409"/>
      <c r="E16" s="409"/>
      <c r="F16" s="409"/>
      <c r="G16" s="409"/>
      <c r="H16" s="409"/>
      <c r="I16" s="409"/>
    </row>
    <row r="17" spans="1:9" ht="17.100000000000001" customHeight="1" x14ac:dyDescent="0.2">
      <c r="A17" s="409"/>
      <c r="B17" s="409"/>
      <c r="C17" s="409"/>
      <c r="D17" s="409"/>
      <c r="E17" s="409"/>
      <c r="F17" s="409"/>
      <c r="G17" s="409"/>
      <c r="H17" s="409"/>
      <c r="I17" s="409"/>
    </row>
    <row r="18" spans="1:9" ht="17.100000000000001" customHeight="1" x14ac:dyDescent="0.2">
      <c r="A18" s="409"/>
      <c r="B18" s="409"/>
      <c r="C18" s="409"/>
      <c r="D18" s="409"/>
      <c r="E18" s="409"/>
      <c r="F18" s="409"/>
      <c r="G18" s="409"/>
      <c r="H18" s="409"/>
      <c r="I18" s="409"/>
    </row>
    <row r="19" spans="1:9" ht="17.100000000000001" customHeight="1" x14ac:dyDescent="0.2">
      <c r="A19" s="409"/>
      <c r="B19" s="409"/>
      <c r="C19" s="409"/>
      <c r="D19" s="409"/>
      <c r="E19" s="409"/>
      <c r="F19" s="409"/>
      <c r="G19" s="409"/>
      <c r="H19" s="409"/>
      <c r="I19" s="409"/>
    </row>
    <row r="20" spans="1:9" ht="17.100000000000001" customHeight="1" x14ac:dyDescent="0.2">
      <c r="A20" s="409"/>
      <c r="B20" s="409"/>
      <c r="C20" s="409"/>
      <c r="D20" s="409"/>
      <c r="E20" s="409"/>
      <c r="F20" s="409"/>
      <c r="G20" s="409"/>
      <c r="H20" s="409"/>
      <c r="I20" s="409"/>
    </row>
    <row r="21" spans="1:9" ht="17.100000000000001" customHeight="1" x14ac:dyDescent="0.2">
      <c r="A21" s="409"/>
      <c r="B21" s="409"/>
      <c r="C21" s="409"/>
      <c r="D21" s="409"/>
      <c r="E21" s="409"/>
      <c r="F21" s="409"/>
      <c r="G21" s="409"/>
      <c r="H21" s="409"/>
      <c r="I21" s="409"/>
    </row>
    <row r="22" spans="1:9" ht="17.100000000000001" customHeight="1" x14ac:dyDescent="0.2">
      <c r="A22" s="409"/>
      <c r="B22" s="409"/>
      <c r="C22" s="409"/>
      <c r="D22" s="409"/>
      <c r="E22" s="409"/>
      <c r="F22" s="409"/>
      <c r="G22" s="409"/>
      <c r="H22" s="409"/>
      <c r="I22" s="409"/>
    </row>
    <row r="23" spans="1:9" ht="17.100000000000001" customHeight="1" x14ac:dyDescent="0.2">
      <c r="A23" s="409"/>
      <c r="B23" s="409"/>
      <c r="C23" s="409"/>
      <c r="D23" s="409"/>
      <c r="E23" s="409"/>
      <c r="F23" s="409"/>
      <c r="G23" s="409"/>
      <c r="H23" s="409"/>
      <c r="I23" s="409"/>
    </row>
    <row r="24" spans="1:9" ht="17.100000000000001" customHeight="1" x14ac:dyDescent="0.2">
      <c r="A24" s="409"/>
      <c r="B24" s="409"/>
      <c r="C24" s="409"/>
      <c r="D24" s="409"/>
      <c r="E24" s="409"/>
      <c r="F24" s="409"/>
      <c r="G24" s="409"/>
      <c r="H24" s="409"/>
      <c r="I24" s="409"/>
    </row>
    <row r="25" spans="1:9" ht="17.100000000000001" customHeight="1" x14ac:dyDescent="0.2">
      <c r="A25" s="409"/>
      <c r="B25" s="409"/>
      <c r="C25" s="409"/>
      <c r="D25" s="409"/>
      <c r="E25" s="409"/>
      <c r="F25" s="409"/>
      <c r="G25" s="409"/>
      <c r="H25" s="409"/>
      <c r="I25" s="409"/>
    </row>
    <row r="26" spans="1:9" ht="17.100000000000001" customHeight="1" x14ac:dyDescent="0.2">
      <c r="A26" s="409"/>
      <c r="B26" s="409"/>
      <c r="C26" s="409"/>
      <c r="D26" s="409"/>
      <c r="E26" s="409"/>
      <c r="F26" s="409"/>
      <c r="G26" s="409"/>
      <c r="H26" s="409"/>
      <c r="I26" s="409"/>
    </row>
    <row r="27" spans="1:9" ht="17.100000000000001" customHeight="1" x14ac:dyDescent="0.2">
      <c r="A27" s="409"/>
      <c r="B27" s="409"/>
      <c r="C27" s="409"/>
      <c r="D27" s="409"/>
      <c r="E27" s="409"/>
      <c r="F27" s="409"/>
      <c r="G27" s="409"/>
      <c r="H27" s="409"/>
      <c r="I27" s="409"/>
    </row>
    <row r="28" spans="1:9" ht="17.100000000000001" customHeight="1" x14ac:dyDescent="0.2">
      <c r="A28" s="409"/>
      <c r="B28" s="409"/>
      <c r="C28" s="409"/>
      <c r="D28" s="409"/>
      <c r="E28" s="409"/>
      <c r="F28" s="409"/>
      <c r="G28" s="409"/>
      <c r="H28" s="409"/>
      <c r="I28" s="409"/>
    </row>
    <row r="29" spans="1:9" ht="17.100000000000001" customHeight="1" x14ac:dyDescent="0.2">
      <c r="A29" s="409"/>
      <c r="B29" s="409"/>
      <c r="C29" s="409"/>
      <c r="D29" s="409"/>
      <c r="E29" s="409"/>
      <c r="F29" s="409"/>
      <c r="G29" s="409"/>
      <c r="H29" s="409"/>
      <c r="I29" s="409"/>
    </row>
    <row r="30" spans="1:9" ht="12.75" customHeight="1" x14ac:dyDescent="0.2">
      <c r="A30" s="409"/>
      <c r="B30" s="409"/>
      <c r="C30" s="409"/>
      <c r="D30" s="409"/>
      <c r="E30" s="409"/>
      <c r="F30" s="409"/>
      <c r="G30" s="409"/>
      <c r="H30" s="409"/>
      <c r="I30" s="409"/>
    </row>
    <row r="31" spans="1:9" ht="17.100000000000001" customHeight="1" x14ac:dyDescent="0.2">
      <c r="A31" s="409"/>
      <c r="B31" s="409"/>
      <c r="C31" s="409"/>
      <c r="D31" s="409"/>
      <c r="E31" s="409"/>
      <c r="F31" s="409"/>
      <c r="G31" s="409"/>
      <c r="H31" s="409"/>
      <c r="I31" s="409"/>
    </row>
    <row r="32" spans="1:9" ht="17.100000000000001" customHeight="1" x14ac:dyDescent="0.2">
      <c r="A32" s="409"/>
      <c r="B32" s="409"/>
      <c r="C32" s="409"/>
      <c r="D32" s="409"/>
      <c r="E32" s="409"/>
      <c r="F32" s="409"/>
      <c r="G32" s="409"/>
      <c r="H32" s="409"/>
      <c r="I32" s="409"/>
    </row>
    <row r="33" spans="1:9" ht="17.100000000000001" customHeight="1" x14ac:dyDescent="0.2">
      <c r="A33" s="409"/>
      <c r="B33" s="409"/>
      <c r="C33" s="409"/>
      <c r="D33" s="409"/>
      <c r="E33" s="409"/>
      <c r="F33" s="409"/>
      <c r="G33" s="409"/>
      <c r="H33" s="409"/>
      <c r="I33" s="409"/>
    </row>
    <row r="34" spans="1:9" ht="17.100000000000001" customHeight="1" x14ac:dyDescent="0.2">
      <c r="A34" s="409"/>
      <c r="B34" s="409"/>
      <c r="C34" s="409"/>
      <c r="D34" s="409"/>
      <c r="E34" s="409"/>
      <c r="F34" s="409"/>
      <c r="G34" s="409"/>
      <c r="H34" s="409"/>
      <c r="I34" s="409"/>
    </row>
    <row r="35" spans="1:9" ht="12.75" customHeight="1" x14ac:dyDescent="0.2">
      <c r="A35" s="409"/>
      <c r="B35" s="409"/>
      <c r="C35" s="409"/>
      <c r="D35" s="409"/>
      <c r="E35" s="409"/>
      <c r="F35" s="409"/>
      <c r="G35" s="409"/>
      <c r="H35" s="409"/>
      <c r="I35" s="409"/>
    </row>
    <row r="36" spans="1:9" ht="18" customHeight="1" x14ac:dyDescent="0.2">
      <c r="A36" s="409"/>
      <c r="B36" s="409"/>
      <c r="C36" s="409"/>
      <c r="D36" s="409"/>
      <c r="E36" s="409"/>
      <c r="F36" s="409"/>
      <c r="G36" s="409"/>
      <c r="H36" s="409"/>
      <c r="I36" s="409"/>
    </row>
    <row r="37" spans="1:9" ht="12.75" customHeight="1" x14ac:dyDescent="0.2">
      <c r="A37" s="409"/>
      <c r="B37" s="409"/>
      <c r="C37" s="409"/>
      <c r="D37" s="409"/>
      <c r="E37" s="409"/>
      <c r="F37" s="409"/>
      <c r="G37" s="409"/>
      <c r="H37" s="409"/>
      <c r="I37" s="409"/>
    </row>
    <row r="38" spans="1:9" ht="12.75" customHeight="1" x14ac:dyDescent="0.2">
      <c r="A38" s="409"/>
      <c r="B38" s="409"/>
      <c r="C38" s="409"/>
      <c r="D38" s="409"/>
      <c r="E38" s="409"/>
      <c r="F38" s="409"/>
      <c r="G38" s="409"/>
      <c r="H38" s="409"/>
      <c r="I38" s="409"/>
    </row>
    <row r="39" spans="1:9" ht="12.75" customHeight="1" x14ac:dyDescent="0.2">
      <c r="A39" s="409"/>
      <c r="B39" s="409"/>
      <c r="C39" s="409"/>
      <c r="D39" s="409"/>
      <c r="E39" s="409"/>
      <c r="F39" s="409"/>
      <c r="G39" s="409"/>
      <c r="H39" s="409"/>
      <c r="I39" s="409"/>
    </row>
    <row r="40" spans="1:9" ht="12.75" customHeight="1" x14ac:dyDescent="0.2">
      <c r="A40" s="409"/>
      <c r="B40" s="409"/>
      <c r="C40" s="409"/>
      <c r="D40" s="409"/>
      <c r="E40" s="409"/>
      <c r="F40" s="409"/>
      <c r="G40" s="409"/>
      <c r="H40" s="409"/>
      <c r="I40" s="409"/>
    </row>
    <row r="41" spans="1:9" ht="13.5" customHeight="1" x14ac:dyDescent="0.2">
      <c r="A41" s="409"/>
      <c r="B41" s="409"/>
      <c r="C41" s="409"/>
      <c r="D41" s="409"/>
      <c r="E41" s="409"/>
      <c r="F41" s="409"/>
      <c r="G41" s="409"/>
      <c r="H41" s="409"/>
      <c r="I41" s="409"/>
    </row>
    <row r="42" spans="1:9" ht="12" customHeight="1" x14ac:dyDescent="0.2">
      <c r="A42" s="409"/>
      <c r="B42" s="409"/>
      <c r="C42" s="409"/>
      <c r="D42" s="409"/>
      <c r="E42" s="409"/>
      <c r="F42" s="409"/>
      <c r="G42" s="409"/>
      <c r="H42" s="409"/>
      <c r="I42" s="409"/>
    </row>
    <row r="43" spans="1:9" ht="12" customHeight="1" x14ac:dyDescent="0.2">
      <c r="A43" s="409"/>
      <c r="B43" s="409"/>
      <c r="C43" s="409"/>
      <c r="D43" s="409"/>
      <c r="E43" s="409"/>
      <c r="F43" s="409"/>
      <c r="G43" s="409"/>
      <c r="H43" s="409"/>
      <c r="I43" s="409"/>
    </row>
    <row r="44" spans="1:9" ht="12" customHeight="1" x14ac:dyDescent="0.2">
      <c r="A44" s="409"/>
      <c r="B44" s="409"/>
      <c r="C44" s="409"/>
      <c r="D44" s="409"/>
      <c r="E44" s="409"/>
      <c r="F44" s="409"/>
      <c r="G44" s="409"/>
      <c r="H44" s="409"/>
      <c r="I44" s="409"/>
    </row>
    <row r="45" spans="1:9" ht="12" customHeight="1" x14ac:dyDescent="0.2">
      <c r="A45" s="409"/>
      <c r="B45" s="409"/>
      <c r="C45" s="409"/>
      <c r="D45" s="409"/>
      <c r="E45" s="409"/>
      <c r="F45" s="409"/>
      <c r="G45" s="409"/>
      <c r="H45" s="409"/>
      <c r="I45" s="409"/>
    </row>
    <row r="46" spans="1:9" ht="12" customHeight="1" x14ac:dyDescent="0.2">
      <c r="A46" s="409"/>
      <c r="B46" s="409"/>
      <c r="C46" s="409"/>
      <c r="D46" s="409"/>
      <c r="E46" s="409"/>
      <c r="F46" s="409"/>
      <c r="G46" s="409"/>
      <c r="H46" s="409"/>
      <c r="I46" s="409"/>
    </row>
    <row r="47" spans="1:9" ht="12" customHeight="1" x14ac:dyDescent="0.2">
      <c r="A47" s="409"/>
      <c r="B47" s="409"/>
      <c r="C47" s="409"/>
      <c r="D47" s="409"/>
      <c r="E47" s="409"/>
      <c r="F47" s="409"/>
      <c r="G47" s="409"/>
      <c r="H47" s="409"/>
      <c r="I47" s="409"/>
    </row>
    <row r="48" spans="1:9" ht="12" customHeight="1" x14ac:dyDescent="0.2">
      <c r="A48" s="409"/>
      <c r="B48" s="409"/>
      <c r="C48" s="409"/>
      <c r="D48" s="409"/>
      <c r="E48" s="409"/>
      <c r="F48" s="409"/>
      <c r="G48" s="409"/>
      <c r="H48" s="409"/>
      <c r="I48" s="409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315</v>
      </c>
      <c r="N1" s="129" t="str">
        <f>Titulní!A35</f>
        <v>III. čtvrtletí 2021</v>
      </c>
    </row>
    <row r="2" spans="1:14" s="51" customFormat="1" ht="18.75" x14ac:dyDescent="0.3">
      <c r="A2" s="131" t="s">
        <v>316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425"/>
      <c r="B4" s="421" t="s">
        <v>189</v>
      </c>
      <c r="C4" s="422"/>
      <c r="D4" s="423"/>
      <c r="E4" s="421" t="s">
        <v>191</v>
      </c>
      <c r="F4" s="422"/>
      <c r="G4" s="423"/>
      <c r="H4" s="421" t="s">
        <v>192</v>
      </c>
      <c r="I4" s="422"/>
      <c r="J4" s="423"/>
      <c r="K4" s="421" t="s">
        <v>193</v>
      </c>
      <c r="L4" s="422"/>
      <c r="M4" s="423"/>
      <c r="N4" s="419" t="s">
        <v>53</v>
      </c>
    </row>
    <row r="5" spans="1:14" x14ac:dyDescent="0.2">
      <c r="A5" s="426"/>
      <c r="B5" s="134" t="s">
        <v>60</v>
      </c>
      <c r="C5" s="135" t="s">
        <v>61</v>
      </c>
      <c r="D5" s="136" t="s">
        <v>62</v>
      </c>
      <c r="E5" s="134" t="s">
        <v>63</v>
      </c>
      <c r="F5" s="135" t="s">
        <v>64</v>
      </c>
      <c r="G5" s="136" t="s">
        <v>65</v>
      </c>
      <c r="H5" s="134" t="s">
        <v>66</v>
      </c>
      <c r="I5" s="135" t="s">
        <v>67</v>
      </c>
      <c r="J5" s="136" t="s">
        <v>68</v>
      </c>
      <c r="K5" s="134" t="s">
        <v>69</v>
      </c>
      <c r="L5" s="135" t="s">
        <v>70</v>
      </c>
      <c r="M5" s="136" t="s">
        <v>71</v>
      </c>
      <c r="N5" s="420"/>
    </row>
    <row r="6" spans="1:14" s="36" customFormat="1" ht="14.25" customHeight="1" x14ac:dyDescent="0.2">
      <c r="A6" s="412" t="s">
        <v>19</v>
      </c>
      <c r="B6" s="414">
        <f>SUM(B7:D7)</f>
        <v>22983.772026000002</v>
      </c>
      <c r="C6" s="415"/>
      <c r="D6" s="416"/>
      <c r="E6" s="414">
        <f>SUM(E7:G7)</f>
        <v>18264.220906999999</v>
      </c>
      <c r="F6" s="415"/>
      <c r="G6" s="416"/>
      <c r="H6" s="414">
        <f>SUM(H7:J7)</f>
        <v>19091.572573999998</v>
      </c>
      <c r="I6" s="415"/>
      <c r="J6" s="416"/>
      <c r="K6" s="414">
        <f>SUM(K7:M7)</f>
        <v>0</v>
      </c>
      <c r="L6" s="415"/>
      <c r="M6" s="416"/>
      <c r="N6" s="417">
        <f>SUM(N8:N15)</f>
        <v>60339.565506999999</v>
      </c>
    </row>
    <row r="7" spans="1:14" s="36" customFormat="1" ht="14.25" customHeight="1" x14ac:dyDescent="0.2">
      <c r="A7" s="424"/>
      <c r="B7" s="337">
        <f t="shared" ref="B7:M7" si="0">SUM(B8:B15)</f>
        <v>8249.1951480000007</v>
      </c>
      <c r="C7" s="338">
        <f t="shared" si="0"/>
        <v>7240.3458280000013</v>
      </c>
      <c r="D7" s="339">
        <f t="shared" si="0"/>
        <v>7494.2310500000003</v>
      </c>
      <c r="E7" s="337">
        <f t="shared" si="0"/>
        <v>6441.7175999999999</v>
      </c>
      <c r="F7" s="338">
        <f t="shared" si="0"/>
        <v>5858.7429669999974</v>
      </c>
      <c r="G7" s="339">
        <f t="shared" si="0"/>
        <v>5963.7603399999998</v>
      </c>
      <c r="H7" s="337">
        <f t="shared" si="0"/>
        <v>6169.3667649999998</v>
      </c>
      <c r="I7" s="338">
        <f t="shared" si="0"/>
        <v>6139.3585319999993</v>
      </c>
      <c r="J7" s="339">
        <f t="shared" si="0"/>
        <v>6782.847276999998</v>
      </c>
      <c r="K7" s="337">
        <f t="shared" si="0"/>
        <v>0</v>
      </c>
      <c r="L7" s="338">
        <f t="shared" si="0"/>
        <v>0</v>
      </c>
      <c r="M7" s="339">
        <f t="shared" si="0"/>
        <v>0</v>
      </c>
      <c r="N7" s="418"/>
    </row>
    <row r="8" spans="1:14" x14ac:dyDescent="0.2">
      <c r="A8" s="133" t="s">
        <v>0</v>
      </c>
      <c r="B8" s="331">
        <v>2740.0032099999999</v>
      </c>
      <c r="C8" s="332">
        <v>2466.9492500000001</v>
      </c>
      <c r="D8" s="333">
        <v>2595.8272900000002</v>
      </c>
      <c r="E8" s="331">
        <v>2122.4468700000002</v>
      </c>
      <c r="F8" s="332">
        <v>2428.0895699999996</v>
      </c>
      <c r="G8" s="333">
        <v>2405.6819100000002</v>
      </c>
      <c r="H8" s="331">
        <v>2075.0688700000001</v>
      </c>
      <c r="I8" s="332">
        <v>2340.7240999999995</v>
      </c>
      <c r="J8" s="333">
        <v>2820.1780899999999</v>
      </c>
      <c r="K8" s="331">
        <v>0</v>
      </c>
      <c r="L8" s="332">
        <v>0</v>
      </c>
      <c r="M8" s="333">
        <v>0</v>
      </c>
      <c r="N8" s="227">
        <f t="shared" ref="N8:N15" si="1">SUM(B8:M8)</f>
        <v>21994.969160000001</v>
      </c>
    </row>
    <row r="9" spans="1:14" ht="12.75" customHeight="1" x14ac:dyDescent="0.2">
      <c r="A9" s="133" t="s">
        <v>15</v>
      </c>
      <c r="B9" s="334">
        <v>4142.273733</v>
      </c>
      <c r="C9" s="335">
        <v>3390.9286700000011</v>
      </c>
      <c r="D9" s="336">
        <v>3306.1972490000003</v>
      </c>
      <c r="E9" s="334">
        <v>2786.7932920000012</v>
      </c>
      <c r="F9" s="335">
        <v>2204.6285279999993</v>
      </c>
      <c r="G9" s="336">
        <v>2225.2548899999997</v>
      </c>
      <c r="H9" s="334">
        <v>2745.4082599999988</v>
      </c>
      <c r="I9" s="335">
        <v>2749.1949269999996</v>
      </c>
      <c r="J9" s="336">
        <v>2892.6076750000002</v>
      </c>
      <c r="K9" s="334">
        <v>0</v>
      </c>
      <c r="L9" s="335">
        <v>0</v>
      </c>
      <c r="M9" s="336">
        <v>0</v>
      </c>
      <c r="N9" s="227">
        <f t="shared" si="1"/>
        <v>26443.287224</v>
      </c>
    </row>
    <row r="10" spans="1:14" x14ac:dyDescent="0.2">
      <c r="A10" s="133" t="s">
        <v>16</v>
      </c>
      <c r="B10" s="334">
        <v>585.33216000000004</v>
      </c>
      <c r="C10" s="335">
        <v>516.67357000000004</v>
      </c>
      <c r="D10" s="336">
        <v>648.82239000000004</v>
      </c>
      <c r="E10" s="334">
        <v>617.96953000000008</v>
      </c>
      <c r="F10" s="335">
        <v>250.16167999999999</v>
      </c>
      <c r="G10" s="336">
        <v>491.72260999999997</v>
      </c>
      <c r="H10" s="334">
        <v>429.47035</v>
      </c>
      <c r="I10" s="335">
        <v>203.35567</v>
      </c>
      <c r="J10" s="336">
        <v>270.06819000000002</v>
      </c>
      <c r="K10" s="334">
        <v>0</v>
      </c>
      <c r="L10" s="335">
        <v>0</v>
      </c>
      <c r="M10" s="336">
        <v>0</v>
      </c>
      <c r="N10" s="227">
        <f t="shared" si="1"/>
        <v>4013.5761500000003</v>
      </c>
    </row>
    <row r="11" spans="1:14" ht="12.75" customHeight="1" x14ac:dyDescent="0.2">
      <c r="A11" s="133" t="s">
        <v>17</v>
      </c>
      <c r="B11" s="334">
        <v>375.13410500000032</v>
      </c>
      <c r="C11" s="335">
        <v>335.36346100000014</v>
      </c>
      <c r="D11" s="336">
        <v>363.24395000000078</v>
      </c>
      <c r="E11" s="334">
        <v>333.11750599999982</v>
      </c>
      <c r="F11" s="335">
        <v>312.49099399999903</v>
      </c>
      <c r="G11" s="336">
        <v>274.9174510000002</v>
      </c>
      <c r="H11" s="334">
        <v>277.01647299999996</v>
      </c>
      <c r="I11" s="335">
        <v>279.95664800000037</v>
      </c>
      <c r="J11" s="336">
        <v>285.02124700000002</v>
      </c>
      <c r="K11" s="334">
        <v>0</v>
      </c>
      <c r="L11" s="335">
        <v>0</v>
      </c>
      <c r="M11" s="336">
        <v>0</v>
      </c>
      <c r="N11" s="227">
        <f t="shared" si="1"/>
        <v>2836.2618350000007</v>
      </c>
    </row>
    <row r="12" spans="1:14" ht="12.75" customHeight="1" x14ac:dyDescent="0.2">
      <c r="A12" s="133" t="s">
        <v>3</v>
      </c>
      <c r="B12" s="334">
        <v>189.731448</v>
      </c>
      <c r="C12" s="335">
        <v>292.38195499999983</v>
      </c>
      <c r="D12" s="336">
        <v>245.73681099999982</v>
      </c>
      <c r="E12" s="334">
        <v>185.34034299999999</v>
      </c>
      <c r="F12" s="335">
        <v>261.85717900000009</v>
      </c>
      <c r="G12" s="336">
        <v>172.00548899999995</v>
      </c>
      <c r="H12" s="334">
        <v>250.27602300000012</v>
      </c>
      <c r="I12" s="335">
        <v>192.69849399999987</v>
      </c>
      <c r="J12" s="336">
        <v>151.69008800000017</v>
      </c>
      <c r="K12" s="334">
        <v>0</v>
      </c>
      <c r="L12" s="335">
        <v>0</v>
      </c>
      <c r="M12" s="336">
        <v>0</v>
      </c>
      <c r="N12" s="227">
        <f t="shared" si="1"/>
        <v>1941.7178299999996</v>
      </c>
    </row>
    <row r="13" spans="1:14" ht="12.75" customHeight="1" x14ac:dyDescent="0.2">
      <c r="A13" s="133" t="s">
        <v>18</v>
      </c>
      <c r="B13" s="334">
        <v>118.53997</v>
      </c>
      <c r="C13" s="335">
        <v>107.600566</v>
      </c>
      <c r="D13" s="336">
        <v>93.230910000000009</v>
      </c>
      <c r="E13" s="334">
        <v>102.18486999999999</v>
      </c>
      <c r="F13" s="335">
        <v>77.252239999999986</v>
      </c>
      <c r="G13" s="336">
        <v>49.710487000000001</v>
      </c>
      <c r="H13" s="334">
        <v>72.194794000000016</v>
      </c>
      <c r="I13" s="335">
        <v>104.80131</v>
      </c>
      <c r="J13" s="336">
        <v>114.25153</v>
      </c>
      <c r="K13" s="334">
        <v>0</v>
      </c>
      <c r="L13" s="335">
        <v>0</v>
      </c>
      <c r="M13" s="336">
        <v>0</v>
      </c>
      <c r="N13" s="227">
        <f t="shared" si="1"/>
        <v>839.76667700000007</v>
      </c>
    </row>
    <row r="14" spans="1:14" ht="12.75" customHeight="1" x14ac:dyDescent="0.2">
      <c r="A14" s="133" t="s">
        <v>1</v>
      </c>
      <c r="B14" s="334">
        <v>54.126033000000049</v>
      </c>
      <c r="C14" s="335">
        <v>44.859880999999966</v>
      </c>
      <c r="D14" s="336">
        <v>55.436106999999936</v>
      </c>
      <c r="E14" s="334">
        <v>58.313711000000005</v>
      </c>
      <c r="F14" s="335">
        <v>72.582606999999911</v>
      </c>
      <c r="G14" s="336">
        <v>23.755353999999979</v>
      </c>
      <c r="H14" s="334">
        <v>29.623390999999977</v>
      </c>
      <c r="I14" s="335">
        <v>34.408688999999981</v>
      </c>
      <c r="J14" s="336">
        <v>31.685019</v>
      </c>
      <c r="K14" s="334">
        <v>0</v>
      </c>
      <c r="L14" s="335">
        <v>0</v>
      </c>
      <c r="M14" s="336">
        <v>0</v>
      </c>
      <c r="N14" s="227">
        <f t="shared" si="1"/>
        <v>404.79079199999978</v>
      </c>
    </row>
    <row r="15" spans="1:14" ht="12.75" customHeight="1" x14ac:dyDescent="0.2">
      <c r="A15" s="133" t="s">
        <v>2</v>
      </c>
      <c r="B15" s="331">
        <v>44.054489000000288</v>
      </c>
      <c r="C15" s="332">
        <v>85.588475000000727</v>
      </c>
      <c r="D15" s="333">
        <v>185.73634299999927</v>
      </c>
      <c r="E15" s="331">
        <v>235.55147799999884</v>
      </c>
      <c r="F15" s="332">
        <v>251.68016899999867</v>
      </c>
      <c r="G15" s="333">
        <v>320.7121490000003</v>
      </c>
      <c r="H15" s="331">
        <v>290.30860400000063</v>
      </c>
      <c r="I15" s="332">
        <v>234.21869400000057</v>
      </c>
      <c r="J15" s="333">
        <v>217.34543799999818</v>
      </c>
      <c r="K15" s="331">
        <v>0</v>
      </c>
      <c r="L15" s="332">
        <v>0</v>
      </c>
      <c r="M15" s="333">
        <v>0</v>
      </c>
      <c r="N15" s="227">
        <f t="shared" si="1"/>
        <v>1865.1958389999975</v>
      </c>
    </row>
    <row r="16" spans="1:14" ht="12.75" customHeight="1" x14ac:dyDescent="0.2">
      <c r="A16" s="412" t="s">
        <v>205</v>
      </c>
      <c r="B16" s="414">
        <f>SUM(B17:D17)</f>
        <v>1447.0050669999998</v>
      </c>
      <c r="C16" s="415"/>
      <c r="D16" s="416"/>
      <c r="E16" s="414">
        <f>SUM(E17:G17)</f>
        <v>1181.2277439999998</v>
      </c>
      <c r="F16" s="415"/>
      <c r="G16" s="416"/>
      <c r="H16" s="414">
        <f>SUM(H17:J17)</f>
        <v>1333.9066389999998</v>
      </c>
      <c r="I16" s="415"/>
      <c r="J16" s="416"/>
      <c r="K16" s="414">
        <f>SUM(K17:M17)</f>
        <v>0</v>
      </c>
      <c r="L16" s="415"/>
      <c r="M16" s="416"/>
      <c r="N16" s="417">
        <f>SUM(N18:N25)</f>
        <v>3962.1394500000001</v>
      </c>
    </row>
    <row r="17" spans="1:14" s="36" customFormat="1" ht="12.75" customHeight="1" x14ac:dyDescent="0.2">
      <c r="A17" s="413"/>
      <c r="B17" s="337">
        <f t="shared" ref="B17:M17" si="2">SUM(B18:B25)</f>
        <v>520.39526999999998</v>
      </c>
      <c r="C17" s="338">
        <f t="shared" si="2"/>
        <v>459.19337399999989</v>
      </c>
      <c r="D17" s="339">
        <f t="shared" si="2"/>
        <v>467.41642299999995</v>
      </c>
      <c r="E17" s="337">
        <f t="shared" si="2"/>
        <v>405.2355169999999</v>
      </c>
      <c r="F17" s="338">
        <f t="shared" si="2"/>
        <v>380.5841299999999</v>
      </c>
      <c r="G17" s="339">
        <f t="shared" si="2"/>
        <v>395.408097</v>
      </c>
      <c r="H17" s="337">
        <f t="shared" si="2"/>
        <v>429.20175399999994</v>
      </c>
      <c r="I17" s="338">
        <f t="shared" si="2"/>
        <v>437.15907199999992</v>
      </c>
      <c r="J17" s="339">
        <f t="shared" si="2"/>
        <v>467.5458129999999</v>
      </c>
      <c r="K17" s="337">
        <f t="shared" si="2"/>
        <v>0</v>
      </c>
      <c r="L17" s="338">
        <f t="shared" si="2"/>
        <v>0</v>
      </c>
      <c r="M17" s="339">
        <f t="shared" si="2"/>
        <v>0</v>
      </c>
      <c r="N17" s="418"/>
    </row>
    <row r="18" spans="1:14" ht="12.75" customHeight="1" x14ac:dyDescent="0.2">
      <c r="A18" s="133" t="s">
        <v>0</v>
      </c>
      <c r="B18" s="331">
        <v>143.08420000000001</v>
      </c>
      <c r="C18" s="332">
        <v>131.05805000000001</v>
      </c>
      <c r="D18" s="333">
        <v>138.96370999999999</v>
      </c>
      <c r="E18" s="331">
        <v>118.92873000000002</v>
      </c>
      <c r="F18" s="332">
        <v>139.01085</v>
      </c>
      <c r="G18" s="333">
        <v>135.18778</v>
      </c>
      <c r="H18" s="331">
        <v>122.81238999999998</v>
      </c>
      <c r="I18" s="332">
        <v>138.63310999999999</v>
      </c>
      <c r="J18" s="333">
        <v>156.08578</v>
      </c>
      <c r="K18" s="331">
        <v>0</v>
      </c>
      <c r="L18" s="332">
        <v>0</v>
      </c>
      <c r="M18" s="333">
        <v>0</v>
      </c>
      <c r="N18" s="227">
        <f t="shared" ref="N18:N25" si="3">SUM(B18:M18)</f>
        <v>1223.7646</v>
      </c>
    </row>
    <row r="19" spans="1:14" ht="12.75" customHeight="1" x14ac:dyDescent="0.2">
      <c r="A19" s="133" t="s">
        <v>15</v>
      </c>
      <c r="B19" s="334">
        <v>344.33298900000011</v>
      </c>
      <c r="C19" s="335">
        <v>297.02016400000002</v>
      </c>
      <c r="D19" s="336">
        <v>293.10017900000003</v>
      </c>
      <c r="E19" s="334">
        <v>252.46616099999994</v>
      </c>
      <c r="F19" s="335">
        <v>211.00825600000002</v>
      </c>
      <c r="G19" s="336">
        <v>227.849445</v>
      </c>
      <c r="H19" s="334">
        <v>273.66259200000002</v>
      </c>
      <c r="I19" s="335">
        <v>269.38259800000003</v>
      </c>
      <c r="J19" s="336">
        <v>282.51811299999997</v>
      </c>
      <c r="K19" s="334">
        <v>0</v>
      </c>
      <c r="L19" s="335">
        <v>0</v>
      </c>
      <c r="M19" s="336">
        <v>0</v>
      </c>
      <c r="N19" s="227">
        <f t="shared" si="3"/>
        <v>2451.3404970000006</v>
      </c>
    </row>
    <row r="20" spans="1:14" ht="12.75" customHeight="1" x14ac:dyDescent="0.2">
      <c r="A20" s="133" t="s">
        <v>16</v>
      </c>
      <c r="B20" s="334">
        <v>8.797841</v>
      </c>
      <c r="C20" s="335">
        <v>8.1545090000000009</v>
      </c>
      <c r="D20" s="336">
        <v>10.241724000000001</v>
      </c>
      <c r="E20" s="334">
        <v>9.6209389999999999</v>
      </c>
      <c r="F20" s="335">
        <v>6.0568230000000005</v>
      </c>
      <c r="G20" s="336">
        <v>9.2542729999999995</v>
      </c>
      <c r="H20" s="334">
        <v>8.6491600000000002</v>
      </c>
      <c r="I20" s="335">
        <v>5.2249099999999995</v>
      </c>
      <c r="J20" s="336">
        <v>5.786295</v>
      </c>
      <c r="K20" s="334">
        <v>0</v>
      </c>
      <c r="L20" s="335">
        <v>0</v>
      </c>
      <c r="M20" s="336">
        <v>0</v>
      </c>
      <c r="N20" s="227">
        <f t="shared" si="3"/>
        <v>71.786473999999998</v>
      </c>
    </row>
    <row r="21" spans="1:14" ht="12.75" customHeight="1" x14ac:dyDescent="0.2">
      <c r="A21" s="133" t="s">
        <v>17</v>
      </c>
      <c r="B21" s="334">
        <v>19.49141999999992</v>
      </c>
      <c r="C21" s="335">
        <v>17.814778999999955</v>
      </c>
      <c r="D21" s="336">
        <v>19.611826999999973</v>
      </c>
      <c r="E21" s="334">
        <v>18.882993999999957</v>
      </c>
      <c r="F21" s="335">
        <v>18.876910999999907</v>
      </c>
      <c r="G21" s="336">
        <v>18.506074999999932</v>
      </c>
      <c r="H21" s="334">
        <v>18.773303999999939</v>
      </c>
      <c r="I21" s="335">
        <v>18.638856999999913</v>
      </c>
      <c r="J21" s="336">
        <v>18.256149999999909</v>
      </c>
      <c r="K21" s="334">
        <v>0</v>
      </c>
      <c r="L21" s="335">
        <v>0</v>
      </c>
      <c r="M21" s="336">
        <v>0</v>
      </c>
      <c r="N21" s="227">
        <f t="shared" si="3"/>
        <v>168.8523169999994</v>
      </c>
    </row>
    <row r="22" spans="1:14" ht="12.75" customHeight="1" x14ac:dyDescent="0.2">
      <c r="A22" s="133" t="s">
        <v>3</v>
      </c>
      <c r="B22" s="334">
        <v>1.6101999999999963</v>
      </c>
      <c r="C22" s="335">
        <v>2.122617999999997</v>
      </c>
      <c r="D22" s="336">
        <v>1.961762999999995</v>
      </c>
      <c r="E22" s="334">
        <v>1.5716439999999963</v>
      </c>
      <c r="F22" s="335">
        <v>1.9363089999999969</v>
      </c>
      <c r="G22" s="336">
        <v>1.364338999999998</v>
      </c>
      <c r="H22" s="334">
        <v>1.7650079999999964</v>
      </c>
      <c r="I22" s="335">
        <v>1.5562209999999974</v>
      </c>
      <c r="J22" s="336">
        <v>1.2295919999999976</v>
      </c>
      <c r="K22" s="334">
        <v>0</v>
      </c>
      <c r="L22" s="335">
        <v>0</v>
      </c>
      <c r="M22" s="336">
        <v>0</v>
      </c>
      <c r="N22" s="227">
        <f t="shared" si="3"/>
        <v>15.117693999999972</v>
      </c>
    </row>
    <row r="23" spans="1:14" ht="12.75" customHeight="1" x14ac:dyDescent="0.2">
      <c r="A23" s="133" t="s">
        <v>18</v>
      </c>
      <c r="B23" s="334">
        <v>1.5622400000000001</v>
      </c>
      <c r="C23" s="335">
        <v>1.4921300000000002</v>
      </c>
      <c r="D23" s="336">
        <v>1.2663599999999999</v>
      </c>
      <c r="E23" s="334">
        <v>1.3570199999999999</v>
      </c>
      <c r="F23" s="335">
        <v>1.00871</v>
      </c>
      <c r="G23" s="336">
        <v>0.57984999999999987</v>
      </c>
      <c r="H23" s="334">
        <v>0.94316</v>
      </c>
      <c r="I23" s="335">
        <v>1.38723</v>
      </c>
      <c r="J23" s="336">
        <v>1.5166099999999998</v>
      </c>
      <c r="K23" s="334">
        <v>0</v>
      </c>
      <c r="L23" s="335">
        <v>0</v>
      </c>
      <c r="M23" s="336">
        <v>0</v>
      </c>
      <c r="N23" s="227">
        <f t="shared" si="3"/>
        <v>11.11331</v>
      </c>
    </row>
    <row r="24" spans="1:14" ht="12.75" customHeight="1" x14ac:dyDescent="0.2">
      <c r="A24" s="133" t="s">
        <v>1</v>
      </c>
      <c r="B24" s="334">
        <v>0.71077899999999961</v>
      </c>
      <c r="C24" s="335">
        <v>0.56262000000000001</v>
      </c>
      <c r="D24" s="336">
        <v>0.71686500000000009</v>
      </c>
      <c r="E24" s="334">
        <v>0.6094179999999999</v>
      </c>
      <c r="F24" s="335">
        <v>0.79802100000000009</v>
      </c>
      <c r="G24" s="336">
        <v>0.34301800000000021</v>
      </c>
      <c r="H24" s="334">
        <v>0.36352800000000007</v>
      </c>
      <c r="I24" s="335">
        <v>0.47724499999999986</v>
      </c>
      <c r="J24" s="336">
        <v>0.40875900000000009</v>
      </c>
      <c r="K24" s="334">
        <v>0</v>
      </c>
      <c r="L24" s="335">
        <v>0</v>
      </c>
      <c r="M24" s="336">
        <v>0</v>
      </c>
      <c r="N24" s="227">
        <f t="shared" si="3"/>
        <v>4.990253</v>
      </c>
    </row>
    <row r="25" spans="1:14" ht="12.75" customHeight="1" x14ac:dyDescent="0.2">
      <c r="A25" s="133" t="s">
        <v>2</v>
      </c>
      <c r="B25" s="331">
        <v>0.80560099999999668</v>
      </c>
      <c r="C25" s="332">
        <v>0.96850399999999703</v>
      </c>
      <c r="D25" s="333">
        <v>1.5539949999999896</v>
      </c>
      <c r="E25" s="331">
        <v>1.7986109999999913</v>
      </c>
      <c r="F25" s="332">
        <v>1.8882499999999931</v>
      </c>
      <c r="G25" s="333">
        <v>2.3233170000000087</v>
      </c>
      <c r="H25" s="331">
        <v>2.2326120000000067</v>
      </c>
      <c r="I25" s="332">
        <v>1.8589009999999908</v>
      </c>
      <c r="J25" s="333">
        <v>1.744513999999991</v>
      </c>
      <c r="K25" s="331">
        <v>0</v>
      </c>
      <c r="L25" s="332">
        <v>0</v>
      </c>
      <c r="M25" s="333">
        <v>0</v>
      </c>
      <c r="N25" s="227">
        <f t="shared" si="3"/>
        <v>15.174304999999965</v>
      </c>
    </row>
    <row r="26" spans="1:14" ht="12.75" customHeight="1" x14ac:dyDescent="0.2">
      <c r="A26" s="412" t="s">
        <v>206</v>
      </c>
      <c r="B26" s="414">
        <f>SUM(B27:D27)</f>
        <v>346.89813799999996</v>
      </c>
      <c r="C26" s="415"/>
      <c r="D26" s="416"/>
      <c r="E26" s="414">
        <f>SUM(E27:G27)</f>
        <v>224.71929899999998</v>
      </c>
      <c r="F26" s="415"/>
      <c r="G26" s="416"/>
      <c r="H26" s="414">
        <f>SUM(H27:J27)</f>
        <v>163.43442400000004</v>
      </c>
      <c r="I26" s="415"/>
      <c r="J26" s="416"/>
      <c r="K26" s="414">
        <f>SUM(K27:M27)</f>
        <v>0</v>
      </c>
      <c r="L26" s="415"/>
      <c r="M26" s="416"/>
      <c r="N26" s="417">
        <f>SUM(N28:N31)</f>
        <v>735.05186100000003</v>
      </c>
    </row>
    <row r="27" spans="1:14" s="36" customFormat="1" ht="13.5" customHeight="1" x14ac:dyDescent="0.2">
      <c r="A27" s="413"/>
      <c r="B27" s="337">
        <f t="shared" ref="B27:M27" si="4">SUM(B28:B31)</f>
        <v>122.26736499999998</v>
      </c>
      <c r="C27" s="338">
        <f t="shared" si="4"/>
        <v>112.16379899999997</v>
      </c>
      <c r="D27" s="339">
        <f t="shared" si="4"/>
        <v>112.46697399999998</v>
      </c>
      <c r="E27" s="337">
        <f t="shared" si="4"/>
        <v>94.925636999999981</v>
      </c>
      <c r="F27" s="338">
        <f t="shared" si="4"/>
        <v>77.545403999999991</v>
      </c>
      <c r="G27" s="339">
        <f t="shared" si="4"/>
        <v>52.248258000000007</v>
      </c>
      <c r="H27" s="337">
        <f t="shared" si="4"/>
        <v>48.531025000000007</v>
      </c>
      <c r="I27" s="338">
        <f t="shared" si="4"/>
        <v>54.461562000000001</v>
      </c>
      <c r="J27" s="339">
        <f t="shared" si="4"/>
        <v>60.441837000000007</v>
      </c>
      <c r="K27" s="337">
        <f t="shared" si="4"/>
        <v>0</v>
      </c>
      <c r="L27" s="338">
        <f t="shared" si="4"/>
        <v>0</v>
      </c>
      <c r="M27" s="339">
        <f t="shared" si="4"/>
        <v>0</v>
      </c>
      <c r="N27" s="418"/>
    </row>
    <row r="28" spans="1:14" ht="12" customHeight="1" x14ac:dyDescent="0.2">
      <c r="A28" s="133" t="s">
        <v>0</v>
      </c>
      <c r="B28" s="331">
        <v>0.48179999999999995</v>
      </c>
      <c r="C28" s="332">
        <v>0.41158</v>
      </c>
      <c r="D28" s="333">
        <v>0.48401</v>
      </c>
      <c r="E28" s="331">
        <v>0.38263999999999998</v>
      </c>
      <c r="F28" s="332">
        <v>0.34882000000000002</v>
      </c>
      <c r="G28" s="333">
        <v>0.11695000000000001</v>
      </c>
      <c r="H28" s="331">
        <v>6.1590000000000006E-2</v>
      </c>
      <c r="I28" s="332">
        <v>0.10362</v>
      </c>
      <c r="J28" s="333">
        <v>0.13507</v>
      </c>
      <c r="K28" s="331">
        <v>0</v>
      </c>
      <c r="L28" s="332">
        <v>0</v>
      </c>
      <c r="M28" s="333">
        <v>0</v>
      </c>
      <c r="N28" s="227">
        <f>SUM(B28:M28)</f>
        <v>2.5260799999999994</v>
      </c>
    </row>
    <row r="29" spans="1:14" ht="12.75" customHeight="1" x14ac:dyDescent="0.2">
      <c r="A29" s="133" t="s">
        <v>15</v>
      </c>
      <c r="B29" s="334">
        <v>116.64026099999998</v>
      </c>
      <c r="C29" s="335">
        <v>107.24718099999997</v>
      </c>
      <c r="D29" s="336">
        <v>107.19407199999998</v>
      </c>
      <c r="E29" s="334">
        <v>90.025518999999974</v>
      </c>
      <c r="F29" s="335">
        <v>73.875406999999996</v>
      </c>
      <c r="G29" s="336">
        <v>49.535483000000006</v>
      </c>
      <c r="H29" s="334">
        <v>45.896208000000001</v>
      </c>
      <c r="I29" s="335">
        <v>51.798283000000005</v>
      </c>
      <c r="J29" s="336">
        <v>57.427910000000011</v>
      </c>
      <c r="K29" s="334">
        <v>0</v>
      </c>
      <c r="L29" s="335">
        <v>0</v>
      </c>
      <c r="M29" s="336">
        <v>0</v>
      </c>
      <c r="N29" s="227">
        <f>SUM(B29:M29)</f>
        <v>699.64032399999996</v>
      </c>
    </row>
    <row r="30" spans="1:14" ht="12.75" customHeight="1" x14ac:dyDescent="0.2">
      <c r="A30" s="133" t="s">
        <v>16</v>
      </c>
      <c r="B30" s="334">
        <v>1.0652519999999999</v>
      </c>
      <c r="C30" s="335">
        <v>1.0492110000000001</v>
      </c>
      <c r="D30" s="336">
        <v>1.014311</v>
      </c>
      <c r="E30" s="334">
        <v>0.71283200000000002</v>
      </c>
      <c r="F30" s="335">
        <v>0.13908999999999999</v>
      </c>
      <c r="G30" s="336">
        <v>0</v>
      </c>
      <c r="H30" s="334">
        <v>0</v>
      </c>
      <c r="I30" s="335">
        <v>1.137E-2</v>
      </c>
      <c r="J30" s="336">
        <v>7.1855999999999989E-2</v>
      </c>
      <c r="K30" s="334">
        <v>0</v>
      </c>
      <c r="L30" s="335">
        <v>0</v>
      </c>
      <c r="M30" s="336">
        <v>0</v>
      </c>
      <c r="N30" s="227">
        <f>SUM(B30:M30)</f>
        <v>4.0639219999999998</v>
      </c>
    </row>
    <row r="31" spans="1:14" ht="12" customHeight="1" x14ac:dyDescent="0.2">
      <c r="A31" s="133" t="s">
        <v>17</v>
      </c>
      <c r="B31" s="331">
        <v>4.0800520000000002</v>
      </c>
      <c r="C31" s="332">
        <v>3.4558270000000015</v>
      </c>
      <c r="D31" s="333">
        <v>3.7745809999999977</v>
      </c>
      <c r="E31" s="331">
        <v>3.8046460000000013</v>
      </c>
      <c r="F31" s="332">
        <v>3.1820869999999992</v>
      </c>
      <c r="G31" s="333">
        <v>2.5958249999999987</v>
      </c>
      <c r="H31" s="331">
        <v>2.5732270000000015</v>
      </c>
      <c r="I31" s="332">
        <v>2.5482889999999996</v>
      </c>
      <c r="J31" s="333">
        <v>2.8070009999999987</v>
      </c>
      <c r="K31" s="331">
        <v>0</v>
      </c>
      <c r="L31" s="332">
        <v>0</v>
      </c>
      <c r="M31" s="333">
        <v>0</v>
      </c>
      <c r="N31" s="227">
        <f>SUM(B31:M31)</f>
        <v>28.821535000000001</v>
      </c>
    </row>
    <row r="32" spans="1:14" ht="12" customHeight="1" x14ac:dyDescent="0.2">
      <c r="A32" s="412" t="s">
        <v>6</v>
      </c>
      <c r="B32" s="414">
        <f>SUM(B33:D33)</f>
        <v>21536.766959000004</v>
      </c>
      <c r="C32" s="415"/>
      <c r="D32" s="416"/>
      <c r="E32" s="414">
        <f>SUM(E33:G33)</f>
        <v>17082.993162999999</v>
      </c>
      <c r="F32" s="415"/>
      <c r="G32" s="416"/>
      <c r="H32" s="414">
        <f>SUM(H33:J33)</f>
        <v>17757.665934999997</v>
      </c>
      <c r="I32" s="415"/>
      <c r="J32" s="416"/>
      <c r="K32" s="414">
        <f>SUM(K33:M33)</f>
        <v>0</v>
      </c>
      <c r="L32" s="415"/>
      <c r="M32" s="416"/>
      <c r="N32" s="417">
        <f>SUM(N34:N41)</f>
        <v>56377.426056999997</v>
      </c>
    </row>
    <row r="33" spans="1:14" s="36" customFormat="1" x14ac:dyDescent="0.2">
      <c r="A33" s="413"/>
      <c r="B33" s="337">
        <f t="shared" ref="B33:M33" si="5">SUM(B34:B41)</f>
        <v>7728.7998780000007</v>
      </c>
      <c r="C33" s="338">
        <f t="shared" si="5"/>
        <v>6781.1524540000028</v>
      </c>
      <c r="D33" s="339">
        <f t="shared" si="5"/>
        <v>7026.8146270000007</v>
      </c>
      <c r="E33" s="337">
        <f t="shared" si="5"/>
        <v>6036.4820830000008</v>
      </c>
      <c r="F33" s="338">
        <f t="shared" si="5"/>
        <v>5478.1588369999963</v>
      </c>
      <c r="G33" s="339">
        <f t="shared" si="5"/>
        <v>5568.3522430000012</v>
      </c>
      <c r="H33" s="337">
        <f t="shared" si="5"/>
        <v>5740.165011</v>
      </c>
      <c r="I33" s="338">
        <f t="shared" si="5"/>
        <v>5702.1994599999989</v>
      </c>
      <c r="J33" s="339">
        <f t="shared" si="5"/>
        <v>6315.3014639999992</v>
      </c>
      <c r="K33" s="337">
        <f t="shared" si="5"/>
        <v>0</v>
      </c>
      <c r="L33" s="338">
        <f t="shared" si="5"/>
        <v>0</v>
      </c>
      <c r="M33" s="339">
        <f t="shared" si="5"/>
        <v>0</v>
      </c>
      <c r="N33" s="418"/>
    </row>
    <row r="34" spans="1:14" ht="12" customHeight="1" x14ac:dyDescent="0.2">
      <c r="A34" s="133" t="s">
        <v>0</v>
      </c>
      <c r="B34" s="331">
        <f t="shared" ref="B34:M34" si="6">B8-B18</f>
        <v>2596.9190099999996</v>
      </c>
      <c r="C34" s="332">
        <f t="shared" si="6"/>
        <v>2335.8912</v>
      </c>
      <c r="D34" s="333">
        <f t="shared" si="6"/>
        <v>2456.8635800000002</v>
      </c>
      <c r="E34" s="331">
        <f t="shared" si="6"/>
        <v>2003.5181400000001</v>
      </c>
      <c r="F34" s="332">
        <f t="shared" si="6"/>
        <v>2289.0787199999995</v>
      </c>
      <c r="G34" s="333">
        <f t="shared" si="6"/>
        <v>2270.49413</v>
      </c>
      <c r="H34" s="331">
        <f t="shared" si="6"/>
        <v>1952.25648</v>
      </c>
      <c r="I34" s="332">
        <f t="shared" si="6"/>
        <v>2202.0909899999997</v>
      </c>
      <c r="J34" s="333">
        <f t="shared" si="6"/>
        <v>2664.09231</v>
      </c>
      <c r="K34" s="331">
        <f t="shared" si="6"/>
        <v>0</v>
      </c>
      <c r="L34" s="332">
        <f t="shared" si="6"/>
        <v>0</v>
      </c>
      <c r="M34" s="333">
        <f t="shared" si="6"/>
        <v>0</v>
      </c>
      <c r="N34" s="227">
        <f>SUM(B34:M34)</f>
        <v>20771.204560000002</v>
      </c>
    </row>
    <row r="35" spans="1:14" ht="12" customHeight="1" x14ac:dyDescent="0.2">
      <c r="A35" s="133" t="s">
        <v>15</v>
      </c>
      <c r="B35" s="334">
        <f t="shared" ref="B35:M35" si="7">B9-B19</f>
        <v>3797.940744</v>
      </c>
      <c r="C35" s="335">
        <f t="shared" si="7"/>
        <v>3093.9085060000011</v>
      </c>
      <c r="D35" s="336">
        <f t="shared" si="7"/>
        <v>3013.0970700000003</v>
      </c>
      <c r="E35" s="334">
        <f t="shared" si="7"/>
        <v>2534.3271310000014</v>
      </c>
      <c r="F35" s="335">
        <f t="shared" si="7"/>
        <v>1993.6202719999992</v>
      </c>
      <c r="G35" s="336">
        <f t="shared" si="7"/>
        <v>1997.4054449999996</v>
      </c>
      <c r="H35" s="334">
        <f t="shared" si="7"/>
        <v>2471.7456679999987</v>
      </c>
      <c r="I35" s="335">
        <f t="shared" si="7"/>
        <v>2479.8123289999994</v>
      </c>
      <c r="J35" s="336">
        <f t="shared" si="7"/>
        <v>2610.0895620000001</v>
      </c>
      <c r="K35" s="334">
        <f t="shared" si="7"/>
        <v>0</v>
      </c>
      <c r="L35" s="335">
        <f t="shared" si="7"/>
        <v>0</v>
      </c>
      <c r="M35" s="336">
        <f t="shared" si="7"/>
        <v>0</v>
      </c>
      <c r="N35" s="227">
        <f>SUM(B35:M35)</f>
        <v>23991.946727000002</v>
      </c>
    </row>
    <row r="36" spans="1:14" ht="12.75" customHeight="1" x14ac:dyDescent="0.2">
      <c r="A36" s="133" t="s">
        <v>16</v>
      </c>
      <c r="B36" s="334">
        <f t="shared" ref="B36:M36" si="8">B10-B20</f>
        <v>576.5343190000001</v>
      </c>
      <c r="C36" s="335">
        <f t="shared" si="8"/>
        <v>508.51906100000002</v>
      </c>
      <c r="D36" s="336">
        <f t="shared" si="8"/>
        <v>638.58066600000006</v>
      </c>
      <c r="E36" s="334">
        <f t="shared" si="8"/>
        <v>608.34859100000006</v>
      </c>
      <c r="F36" s="335">
        <f t="shared" si="8"/>
        <v>244.10485699999998</v>
      </c>
      <c r="G36" s="336">
        <f t="shared" si="8"/>
        <v>482.46833699999996</v>
      </c>
      <c r="H36" s="334">
        <f t="shared" si="8"/>
        <v>420.82119</v>
      </c>
      <c r="I36" s="335">
        <f t="shared" si="8"/>
        <v>198.13076000000001</v>
      </c>
      <c r="J36" s="336">
        <f t="shared" si="8"/>
        <v>264.28189500000002</v>
      </c>
      <c r="K36" s="334">
        <f t="shared" si="8"/>
        <v>0</v>
      </c>
      <c r="L36" s="335">
        <f t="shared" si="8"/>
        <v>0</v>
      </c>
      <c r="M36" s="336">
        <f t="shared" si="8"/>
        <v>0</v>
      </c>
      <c r="N36" s="227">
        <f t="shared" ref="N36:N41" si="9">SUM(B36:M36)</f>
        <v>3941.7896759999999</v>
      </c>
    </row>
    <row r="37" spans="1:14" ht="12.75" customHeight="1" x14ac:dyDescent="0.2">
      <c r="A37" s="133" t="s">
        <v>17</v>
      </c>
      <c r="B37" s="334">
        <f t="shared" ref="B37:M37" si="10">B11-B21</f>
        <v>355.64268500000037</v>
      </c>
      <c r="C37" s="335">
        <f t="shared" si="10"/>
        <v>317.54868200000021</v>
      </c>
      <c r="D37" s="336">
        <f t="shared" si="10"/>
        <v>343.63212300000083</v>
      </c>
      <c r="E37" s="334">
        <f t="shared" si="10"/>
        <v>314.23451199999988</v>
      </c>
      <c r="F37" s="335">
        <f t="shared" si="10"/>
        <v>293.61408299999914</v>
      </c>
      <c r="G37" s="336">
        <f t="shared" si="10"/>
        <v>256.41137600000025</v>
      </c>
      <c r="H37" s="334">
        <f t="shared" si="10"/>
        <v>258.24316900000002</v>
      </c>
      <c r="I37" s="335">
        <f t="shared" si="10"/>
        <v>261.31779100000045</v>
      </c>
      <c r="J37" s="336">
        <f t="shared" si="10"/>
        <v>266.76509700000008</v>
      </c>
      <c r="K37" s="334">
        <f t="shared" si="10"/>
        <v>0</v>
      </c>
      <c r="L37" s="335">
        <f t="shared" si="10"/>
        <v>0</v>
      </c>
      <c r="M37" s="336">
        <f t="shared" si="10"/>
        <v>0</v>
      </c>
      <c r="N37" s="227">
        <f t="shared" si="9"/>
        <v>2667.4095180000008</v>
      </c>
    </row>
    <row r="38" spans="1:14" ht="12.75" customHeight="1" x14ac:dyDescent="0.2">
      <c r="A38" s="133" t="s">
        <v>3</v>
      </c>
      <c r="B38" s="334">
        <f t="shared" ref="B38:M38" si="11">B12-B22</f>
        <v>188.12124800000001</v>
      </c>
      <c r="C38" s="335">
        <f t="shared" si="11"/>
        <v>290.25933699999985</v>
      </c>
      <c r="D38" s="336">
        <f t="shared" si="11"/>
        <v>243.77504799999983</v>
      </c>
      <c r="E38" s="334">
        <f t="shared" si="11"/>
        <v>183.768699</v>
      </c>
      <c r="F38" s="335">
        <f t="shared" si="11"/>
        <v>259.92087000000009</v>
      </c>
      <c r="G38" s="336">
        <f t="shared" si="11"/>
        <v>170.64114999999995</v>
      </c>
      <c r="H38" s="334">
        <f t="shared" si="11"/>
        <v>248.51101500000013</v>
      </c>
      <c r="I38" s="335">
        <f t="shared" si="11"/>
        <v>191.14227299999988</v>
      </c>
      <c r="J38" s="336">
        <f t="shared" si="11"/>
        <v>150.46049600000018</v>
      </c>
      <c r="K38" s="334">
        <f t="shared" si="11"/>
        <v>0</v>
      </c>
      <c r="L38" s="335">
        <f t="shared" si="11"/>
        <v>0</v>
      </c>
      <c r="M38" s="336">
        <f t="shared" si="11"/>
        <v>0</v>
      </c>
      <c r="N38" s="227">
        <f t="shared" si="9"/>
        <v>1926.6001359999998</v>
      </c>
    </row>
    <row r="39" spans="1:14" ht="12.75" customHeight="1" x14ac:dyDescent="0.2">
      <c r="A39" s="133" t="s">
        <v>18</v>
      </c>
      <c r="B39" s="334">
        <f t="shared" ref="B39:M39" si="12">B13-B23</f>
        <v>116.97772999999999</v>
      </c>
      <c r="C39" s="335">
        <f t="shared" si="12"/>
        <v>106.108436</v>
      </c>
      <c r="D39" s="336">
        <f t="shared" si="12"/>
        <v>91.964550000000003</v>
      </c>
      <c r="E39" s="334">
        <f t="shared" si="12"/>
        <v>100.82784999999998</v>
      </c>
      <c r="F39" s="335">
        <f t="shared" si="12"/>
        <v>76.243529999999993</v>
      </c>
      <c r="G39" s="336">
        <f t="shared" si="12"/>
        <v>49.130637</v>
      </c>
      <c r="H39" s="334">
        <f t="shared" si="12"/>
        <v>71.25163400000001</v>
      </c>
      <c r="I39" s="335">
        <f t="shared" si="12"/>
        <v>103.41408</v>
      </c>
      <c r="J39" s="336">
        <f t="shared" si="12"/>
        <v>112.73492</v>
      </c>
      <c r="K39" s="334">
        <f t="shared" si="12"/>
        <v>0</v>
      </c>
      <c r="L39" s="335">
        <f t="shared" si="12"/>
        <v>0</v>
      </c>
      <c r="M39" s="336">
        <f t="shared" si="12"/>
        <v>0</v>
      </c>
      <c r="N39" s="227">
        <f t="shared" si="9"/>
        <v>828.65336699999989</v>
      </c>
    </row>
    <row r="40" spans="1:14" ht="12.75" customHeight="1" x14ac:dyDescent="0.2">
      <c r="A40" s="133" t="s">
        <v>1</v>
      </c>
      <c r="B40" s="334">
        <f t="shared" ref="B40:M40" si="13">B14-B24</f>
        <v>53.415254000000047</v>
      </c>
      <c r="C40" s="335">
        <f t="shared" si="13"/>
        <v>44.297260999999963</v>
      </c>
      <c r="D40" s="336">
        <f t="shared" si="13"/>
        <v>54.719241999999937</v>
      </c>
      <c r="E40" s="334">
        <f t="shared" si="13"/>
        <v>57.704293000000007</v>
      </c>
      <c r="F40" s="335">
        <f t="shared" si="13"/>
        <v>71.784585999999905</v>
      </c>
      <c r="G40" s="336">
        <f t="shared" si="13"/>
        <v>23.412335999999978</v>
      </c>
      <c r="H40" s="334">
        <f t="shared" si="13"/>
        <v>29.259862999999978</v>
      </c>
      <c r="I40" s="335">
        <f t="shared" si="13"/>
        <v>33.931443999999985</v>
      </c>
      <c r="J40" s="336">
        <f t="shared" si="13"/>
        <v>31.276260000000001</v>
      </c>
      <c r="K40" s="334">
        <f t="shared" si="13"/>
        <v>0</v>
      </c>
      <c r="L40" s="335">
        <f t="shared" si="13"/>
        <v>0</v>
      </c>
      <c r="M40" s="336">
        <f t="shared" si="13"/>
        <v>0</v>
      </c>
      <c r="N40" s="227">
        <f t="shared" si="9"/>
        <v>399.80053899999979</v>
      </c>
    </row>
    <row r="41" spans="1:14" x14ac:dyDescent="0.2">
      <c r="A41" s="133" t="s">
        <v>2</v>
      </c>
      <c r="B41" s="331">
        <f t="shared" ref="B41:M41" si="14">B15-B25</f>
        <v>43.248888000000292</v>
      </c>
      <c r="C41" s="332">
        <f t="shared" si="14"/>
        <v>84.619971000000731</v>
      </c>
      <c r="D41" s="333">
        <f t="shared" si="14"/>
        <v>184.18234799999928</v>
      </c>
      <c r="E41" s="331">
        <f t="shared" si="14"/>
        <v>233.75286699999884</v>
      </c>
      <c r="F41" s="332">
        <f t="shared" si="14"/>
        <v>249.79191899999867</v>
      </c>
      <c r="G41" s="333">
        <f t="shared" si="14"/>
        <v>318.38883200000026</v>
      </c>
      <c r="H41" s="331">
        <f t="shared" si="14"/>
        <v>288.07599200000061</v>
      </c>
      <c r="I41" s="332">
        <f t="shared" si="14"/>
        <v>232.35979300000056</v>
      </c>
      <c r="J41" s="333">
        <f t="shared" si="14"/>
        <v>215.6009239999982</v>
      </c>
      <c r="K41" s="331">
        <f t="shared" si="14"/>
        <v>0</v>
      </c>
      <c r="L41" s="332">
        <f t="shared" si="14"/>
        <v>0</v>
      </c>
      <c r="M41" s="333">
        <f t="shared" si="14"/>
        <v>0</v>
      </c>
      <c r="N41" s="227">
        <f t="shared" si="9"/>
        <v>1850.0215339999975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412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3" type="noConversion"/>
  <conditionalFormatting sqref="B6:D41">
    <cfRule type="expression" dxfId="37" priority="4">
      <formula>SEARCH($B$4,$N$1)</formula>
    </cfRule>
  </conditionalFormatting>
  <conditionalFormatting sqref="B6:G41">
    <cfRule type="expression" dxfId="36" priority="3">
      <formula>SEARCH($E$4,$N$1)</formula>
    </cfRule>
  </conditionalFormatting>
  <conditionalFormatting sqref="B6:J41">
    <cfRule type="expression" dxfId="35" priority="2">
      <formula>SEARCH($H$4,$N$1)</formula>
    </cfRule>
  </conditionalFormatting>
  <conditionalFormatting sqref="B6:M41">
    <cfRule type="expression" dxfId="34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III. čtvrtletí 2021</v>
      </c>
    </row>
    <row r="2" spans="1:15" s="6" customFormat="1" ht="6" customHeight="1" x14ac:dyDescent="0.2"/>
    <row r="3" spans="1:15" s="6" customFormat="1" ht="12" x14ac:dyDescent="0.2">
      <c r="A3" s="425"/>
      <c r="B3" s="421" t="s">
        <v>189</v>
      </c>
      <c r="C3" s="422"/>
      <c r="D3" s="423"/>
      <c r="E3" s="421" t="s">
        <v>191</v>
      </c>
      <c r="F3" s="422"/>
      <c r="G3" s="423"/>
      <c r="H3" s="421" t="s">
        <v>192</v>
      </c>
      <c r="I3" s="422"/>
      <c r="J3" s="423"/>
      <c r="K3" s="421" t="s">
        <v>193</v>
      </c>
      <c r="L3" s="422"/>
      <c r="M3" s="423"/>
      <c r="N3" s="419" t="s">
        <v>53</v>
      </c>
    </row>
    <row r="4" spans="1:15" s="6" customFormat="1" ht="12" customHeight="1" x14ac:dyDescent="0.2">
      <c r="A4" s="426"/>
      <c r="B4" s="134" t="s">
        <v>60</v>
      </c>
      <c r="C4" s="310" t="s">
        <v>61</v>
      </c>
      <c r="D4" s="136" t="s">
        <v>62</v>
      </c>
      <c r="E4" s="134" t="s">
        <v>63</v>
      </c>
      <c r="F4" s="310" t="s">
        <v>64</v>
      </c>
      <c r="G4" s="136" t="s">
        <v>65</v>
      </c>
      <c r="H4" s="134" t="s">
        <v>66</v>
      </c>
      <c r="I4" s="310" t="s">
        <v>67</v>
      </c>
      <c r="J4" s="136" t="s">
        <v>68</v>
      </c>
      <c r="K4" s="134" t="s">
        <v>69</v>
      </c>
      <c r="L4" s="310" t="s">
        <v>70</v>
      </c>
      <c r="M4" s="136" t="s">
        <v>71</v>
      </c>
      <c r="N4" s="420"/>
    </row>
    <row r="5" spans="1:15" s="6" customFormat="1" ht="12" customHeight="1" x14ac:dyDescent="0.2">
      <c r="A5" s="412" t="s">
        <v>383</v>
      </c>
      <c r="B5" s="414">
        <f>SUM(B6:D6)</f>
        <v>-2507.7317469999998</v>
      </c>
      <c r="C5" s="415"/>
      <c r="D5" s="416"/>
      <c r="E5" s="414">
        <f>SUM(E6:G6)</f>
        <v>-961.43566900000008</v>
      </c>
      <c r="F5" s="415"/>
      <c r="G5" s="416"/>
      <c r="H5" s="414">
        <f>SUM(H6:J6)</f>
        <v>-2755.4182609999998</v>
      </c>
      <c r="I5" s="415"/>
      <c r="J5" s="416"/>
      <c r="K5" s="414">
        <f>SUM(K6:M6)</f>
        <v>0</v>
      </c>
      <c r="L5" s="415"/>
      <c r="M5" s="416"/>
      <c r="N5" s="417">
        <f>SUM(B6:M6)</f>
        <v>-6224.5856769999991</v>
      </c>
    </row>
    <row r="6" spans="1:15" s="40" customFormat="1" ht="12" customHeight="1" x14ac:dyDescent="0.2">
      <c r="A6" s="424"/>
      <c r="B6" s="353">
        <f t="shared" ref="B6:M6" si="0">B7+B8+B9+B10</f>
        <v>-1131.7679600000001</v>
      </c>
      <c r="C6" s="354">
        <f t="shared" si="0"/>
        <v>-657.12097300000005</v>
      </c>
      <c r="D6" s="355">
        <f t="shared" si="0"/>
        <v>-718.84281399999975</v>
      </c>
      <c r="E6" s="353">
        <f t="shared" si="0"/>
        <v>-381.15555199999983</v>
      </c>
      <c r="F6" s="354">
        <f t="shared" si="0"/>
        <v>-57.413340000000034</v>
      </c>
      <c r="G6" s="355">
        <f t="shared" si="0"/>
        <v>-522.86677700000018</v>
      </c>
      <c r="H6" s="353">
        <f t="shared" si="0"/>
        <v>-823.52138900000023</v>
      </c>
      <c r="I6" s="354">
        <f t="shared" si="0"/>
        <v>-725.30558400000007</v>
      </c>
      <c r="J6" s="355">
        <f t="shared" si="0"/>
        <v>-1206.5912879999998</v>
      </c>
      <c r="K6" s="353">
        <f t="shared" si="0"/>
        <v>0</v>
      </c>
      <c r="L6" s="354">
        <f t="shared" si="0"/>
        <v>0</v>
      </c>
      <c r="M6" s="355">
        <f t="shared" si="0"/>
        <v>0</v>
      </c>
      <c r="N6" s="427"/>
    </row>
    <row r="7" spans="1:15" s="6" customFormat="1" ht="12" customHeight="1" x14ac:dyDescent="0.2">
      <c r="A7" s="133" t="s">
        <v>49</v>
      </c>
      <c r="B7" s="340">
        <v>1159.1009999999999</v>
      </c>
      <c r="C7" s="341">
        <v>860.995</v>
      </c>
      <c r="D7" s="333">
        <v>1160.2090000000001</v>
      </c>
      <c r="E7" s="340">
        <v>1450.2340000000002</v>
      </c>
      <c r="F7" s="341">
        <v>1150.4580000000001</v>
      </c>
      <c r="G7" s="333">
        <v>849.03099999999995</v>
      </c>
      <c r="H7" s="340">
        <v>1082.643</v>
      </c>
      <c r="I7" s="341">
        <v>1181.039</v>
      </c>
      <c r="J7" s="333">
        <v>1411.0219999999999</v>
      </c>
      <c r="K7" s="340">
        <v>0</v>
      </c>
      <c r="L7" s="341">
        <v>0</v>
      </c>
      <c r="M7" s="333">
        <v>0</v>
      </c>
      <c r="N7" s="233">
        <f>SUM(B7:M7)</f>
        <v>10304.732</v>
      </c>
    </row>
    <row r="8" spans="1:15" s="6" customFormat="1" ht="12" customHeight="1" x14ac:dyDescent="0.2">
      <c r="A8" s="133" t="s">
        <v>50</v>
      </c>
      <c r="B8" s="342">
        <v>17.155982999999999</v>
      </c>
      <c r="C8" s="402">
        <v>4.8389110000000004</v>
      </c>
      <c r="D8" s="333">
        <v>0.173813</v>
      </c>
      <c r="E8" s="342">
        <v>9.2565000000000008E-2</v>
      </c>
      <c r="F8" s="343">
        <v>0.20384099999999997</v>
      </c>
      <c r="G8" s="336">
        <v>0.11799000000000001</v>
      </c>
      <c r="H8" s="342">
        <v>11.735567999999999</v>
      </c>
      <c r="I8" s="343">
        <v>46.269047999999998</v>
      </c>
      <c r="J8" s="336">
        <v>48.528431000000005</v>
      </c>
      <c r="K8" s="342">
        <v>0</v>
      </c>
      <c r="L8" s="343">
        <v>0</v>
      </c>
      <c r="M8" s="336">
        <v>0</v>
      </c>
      <c r="N8" s="233">
        <f>SUM(B8:M8)</f>
        <v>129.11615</v>
      </c>
    </row>
    <row r="9" spans="1:15" s="6" customFormat="1" ht="12" customHeight="1" x14ac:dyDescent="0.2">
      <c r="A9" s="133" t="s">
        <v>51</v>
      </c>
      <c r="B9" s="342">
        <v>-2306.5940000000001</v>
      </c>
      <c r="C9" s="343">
        <v>-1510.6580000000001</v>
      </c>
      <c r="D9" s="333">
        <v>-1839.1179999999999</v>
      </c>
      <c r="E9" s="342">
        <v>-1812.2159999999999</v>
      </c>
      <c r="F9" s="343">
        <v>-1182.8890000000001</v>
      </c>
      <c r="G9" s="336">
        <v>-1353.3890000000001</v>
      </c>
      <c r="H9" s="342">
        <v>-1914.6200000000003</v>
      </c>
      <c r="I9" s="343">
        <v>-1952.4739999999999</v>
      </c>
      <c r="J9" s="336">
        <v>-2666.1059999999998</v>
      </c>
      <c r="K9" s="342">
        <v>0</v>
      </c>
      <c r="L9" s="343">
        <v>0</v>
      </c>
      <c r="M9" s="336">
        <v>0</v>
      </c>
      <c r="N9" s="233">
        <f>SUM(B9:M9)</f>
        <v>-16538.064000000002</v>
      </c>
    </row>
    <row r="10" spans="1:15" s="6" customFormat="1" ht="12" customHeight="1" x14ac:dyDescent="0.2">
      <c r="A10" s="133" t="s">
        <v>52</v>
      </c>
      <c r="B10" s="340">
        <v>-1.4309430000000001</v>
      </c>
      <c r="C10" s="341">
        <v>-12.296884</v>
      </c>
      <c r="D10" s="333">
        <v>-40.107627000000001</v>
      </c>
      <c r="E10" s="340">
        <v>-19.266116999999998</v>
      </c>
      <c r="F10" s="341">
        <v>-25.186181000000001</v>
      </c>
      <c r="G10" s="333">
        <v>-18.626767000000001</v>
      </c>
      <c r="H10" s="340">
        <v>-3.279957</v>
      </c>
      <c r="I10" s="341">
        <v>-0.13963200000000001</v>
      </c>
      <c r="J10" s="333">
        <v>-3.5718999999999994E-2</v>
      </c>
      <c r="K10" s="340">
        <v>0</v>
      </c>
      <c r="L10" s="341">
        <v>0</v>
      </c>
      <c r="M10" s="333">
        <v>0</v>
      </c>
      <c r="N10" s="233">
        <f>SUM(B10:M10)</f>
        <v>-120.369827</v>
      </c>
      <c r="O10" s="41"/>
    </row>
    <row r="11" spans="1:15" s="6" customFormat="1" ht="12" customHeight="1" x14ac:dyDescent="0.2">
      <c r="A11" s="412" t="s">
        <v>237</v>
      </c>
      <c r="B11" s="414">
        <f>SUM(B12:D12)</f>
        <v>1017.1481389999999</v>
      </c>
      <c r="C11" s="415"/>
      <c r="D11" s="416"/>
      <c r="E11" s="414">
        <f>SUM(E12:G12)</f>
        <v>814.14202100000011</v>
      </c>
      <c r="F11" s="415"/>
      <c r="G11" s="416"/>
      <c r="H11" s="414">
        <f>SUM(H12:J12)</f>
        <v>799.22203999999999</v>
      </c>
      <c r="I11" s="415"/>
      <c r="J11" s="416"/>
      <c r="K11" s="414">
        <f>SUM(K12:M12)</f>
        <v>0</v>
      </c>
      <c r="L11" s="415"/>
      <c r="M11" s="416"/>
      <c r="N11" s="417">
        <f>N13+N14</f>
        <v>2630.5122000000001</v>
      </c>
      <c r="O11" s="41"/>
    </row>
    <row r="12" spans="1:15" s="40" customFormat="1" ht="12" customHeight="1" x14ac:dyDescent="0.2">
      <c r="A12" s="424"/>
      <c r="B12" s="353">
        <f>SUM(B13:B14)</f>
        <v>356.27529599999997</v>
      </c>
      <c r="C12" s="354">
        <f t="shared" ref="C12:M12" si="1">SUM(C13:C14)</f>
        <v>324.94467399999996</v>
      </c>
      <c r="D12" s="355">
        <f t="shared" si="1"/>
        <v>335.92816900000003</v>
      </c>
      <c r="E12" s="353">
        <f t="shared" si="1"/>
        <v>290.99033300000002</v>
      </c>
      <c r="F12" s="354">
        <f t="shared" si="1"/>
        <v>263.14706800000005</v>
      </c>
      <c r="G12" s="355">
        <f t="shared" si="1"/>
        <v>260.00461999999999</v>
      </c>
      <c r="H12" s="353">
        <f t="shared" si="1"/>
        <v>262.21880799999997</v>
      </c>
      <c r="I12" s="354">
        <f t="shared" si="1"/>
        <v>257.44706600000001</v>
      </c>
      <c r="J12" s="355">
        <f t="shared" si="1"/>
        <v>279.55616599999996</v>
      </c>
      <c r="K12" s="353">
        <f t="shared" si="1"/>
        <v>0</v>
      </c>
      <c r="L12" s="354">
        <f t="shared" si="1"/>
        <v>0</v>
      </c>
      <c r="M12" s="355">
        <f t="shared" si="1"/>
        <v>0</v>
      </c>
      <c r="N12" s="427"/>
      <c r="O12" s="41"/>
    </row>
    <row r="13" spans="1:15" s="6" customFormat="1" ht="12" customHeight="1" x14ac:dyDescent="0.2">
      <c r="A13" s="133" t="s">
        <v>58</v>
      </c>
      <c r="B13" s="340">
        <v>96.793999999999997</v>
      </c>
      <c r="C13" s="341">
        <v>89.75</v>
      </c>
      <c r="D13" s="344">
        <v>95.899000000000001</v>
      </c>
      <c r="E13" s="340">
        <v>77.59</v>
      </c>
      <c r="F13" s="341">
        <v>59.098999999999997</v>
      </c>
      <c r="G13" s="344">
        <v>66.763000000000005</v>
      </c>
      <c r="H13" s="341">
        <v>73.147999999999996</v>
      </c>
      <c r="I13" s="341">
        <v>68.111000000000004</v>
      </c>
      <c r="J13" s="341">
        <v>85.197000000000003</v>
      </c>
      <c r="K13" s="340">
        <v>0</v>
      </c>
      <c r="L13" s="341">
        <v>0</v>
      </c>
      <c r="M13" s="344">
        <v>0</v>
      </c>
      <c r="N13" s="233">
        <f>SUM(B13:M13)</f>
        <v>712.351</v>
      </c>
    </row>
    <row r="14" spans="1:15" s="6" customFormat="1" ht="12" customHeight="1" x14ac:dyDescent="0.2">
      <c r="A14" s="321" t="s">
        <v>59</v>
      </c>
      <c r="B14" s="345">
        <v>259.48129599999999</v>
      </c>
      <c r="C14" s="346">
        <v>235.19467399999996</v>
      </c>
      <c r="D14" s="347">
        <v>240.029169</v>
      </c>
      <c r="E14" s="345">
        <v>213.40033300000002</v>
      </c>
      <c r="F14" s="346">
        <v>204.04806800000003</v>
      </c>
      <c r="G14" s="347">
        <v>193.24161999999998</v>
      </c>
      <c r="H14" s="348">
        <v>189.070808</v>
      </c>
      <c r="I14" s="346">
        <v>189.33606599999999</v>
      </c>
      <c r="J14" s="349">
        <v>194.35916599999999</v>
      </c>
      <c r="K14" s="345">
        <v>0</v>
      </c>
      <c r="L14" s="346">
        <v>0</v>
      </c>
      <c r="M14" s="347">
        <v>0</v>
      </c>
      <c r="N14" s="322">
        <f>SUM(B14:M14)</f>
        <v>1918.1612</v>
      </c>
    </row>
    <row r="15" spans="1:15" s="58" customFormat="1" ht="0.75" customHeight="1" x14ac:dyDescent="0.2">
      <c r="A15" s="323"/>
      <c r="B15" s="324"/>
      <c r="C15" s="325"/>
      <c r="D15" s="326"/>
      <c r="E15" s="324"/>
      <c r="F15" s="325"/>
      <c r="G15" s="326"/>
      <c r="H15" s="351"/>
      <c r="I15" s="351"/>
      <c r="J15" s="351"/>
      <c r="K15" s="350"/>
      <c r="L15" s="351"/>
      <c r="M15" s="352"/>
      <c r="N15" s="327"/>
    </row>
    <row r="16" spans="1:15" s="6" customFormat="1" ht="12" customHeight="1" x14ac:dyDescent="0.2">
      <c r="A16" s="412" t="s">
        <v>238</v>
      </c>
      <c r="B16" s="414">
        <f>SUM(B17:D17)</f>
        <v>17013.491054000006</v>
      </c>
      <c r="C16" s="415"/>
      <c r="D16" s="416"/>
      <c r="E16" s="414">
        <f>SUM(E17:G17)</f>
        <v>14584.340844999988</v>
      </c>
      <c r="F16" s="415"/>
      <c r="G16" s="416"/>
      <c r="H16" s="414">
        <f>SUM(H17:J17)</f>
        <v>13523.006470000011</v>
      </c>
      <c r="I16" s="415"/>
      <c r="J16" s="416"/>
      <c r="K16" s="414">
        <f>SUM(K17:M17)</f>
        <v>0</v>
      </c>
      <c r="L16" s="415"/>
      <c r="M16" s="416"/>
      <c r="N16" s="417">
        <f>SUM(B17:M17)</f>
        <v>45120.838369000005</v>
      </c>
    </row>
    <row r="17" spans="1:15" s="40" customFormat="1" ht="12" customHeight="1" x14ac:dyDescent="0.2">
      <c r="A17" s="424"/>
      <c r="B17" s="337">
        <f>B28-B25</f>
        <v>5878.649718000006</v>
      </c>
      <c r="C17" s="338">
        <f t="shared" ref="C17:M17" si="2">C28-C25</f>
        <v>5469.0553400000026</v>
      </c>
      <c r="D17" s="339">
        <f t="shared" si="2"/>
        <v>5665.7859959999987</v>
      </c>
      <c r="E17" s="337">
        <f t="shared" si="2"/>
        <v>5066.4886559999904</v>
      </c>
      <c r="F17" s="338">
        <f t="shared" si="2"/>
        <v>4918.8665580000034</v>
      </c>
      <c r="G17" s="339">
        <f t="shared" si="2"/>
        <v>4598.9856309999941</v>
      </c>
      <c r="H17" s="337">
        <f t="shared" si="2"/>
        <v>4460.0542360000063</v>
      </c>
      <c r="I17" s="338">
        <f t="shared" si="2"/>
        <v>4477.3278370000007</v>
      </c>
      <c r="J17" s="339">
        <f t="shared" si="2"/>
        <v>4585.6243970000041</v>
      </c>
      <c r="K17" s="337">
        <f t="shared" si="2"/>
        <v>0</v>
      </c>
      <c r="L17" s="338">
        <f t="shared" si="2"/>
        <v>0</v>
      </c>
      <c r="M17" s="339">
        <f t="shared" si="2"/>
        <v>0</v>
      </c>
      <c r="N17" s="418"/>
    </row>
    <row r="18" spans="1:15" s="6" customFormat="1" ht="12" customHeight="1" x14ac:dyDescent="0.2">
      <c r="A18" s="133" t="s">
        <v>157</v>
      </c>
      <c r="B18" s="331">
        <v>634.00195300000007</v>
      </c>
      <c r="C18" s="332">
        <v>594.43483800000001</v>
      </c>
      <c r="D18" s="333">
        <v>680.57010000000014</v>
      </c>
      <c r="E18" s="331">
        <v>641.93391700000006</v>
      </c>
      <c r="F18" s="332">
        <v>689.26405799999998</v>
      </c>
      <c r="G18" s="333">
        <v>665.30604700000004</v>
      </c>
      <c r="H18" s="331">
        <v>644.70057700000007</v>
      </c>
      <c r="I18" s="332">
        <v>637.65784299999996</v>
      </c>
      <c r="J18" s="333">
        <v>632.65254099999993</v>
      </c>
      <c r="K18" s="331">
        <v>0</v>
      </c>
      <c r="L18" s="332">
        <v>0</v>
      </c>
      <c r="M18" s="333">
        <v>0</v>
      </c>
      <c r="N18" s="234">
        <f t="shared" ref="N18:N26" si="3">SUM(B18:M18)</f>
        <v>5820.521874</v>
      </c>
    </row>
    <row r="19" spans="1:15" s="6" customFormat="1" ht="12" customHeight="1" x14ac:dyDescent="0.2">
      <c r="A19" s="133" t="s">
        <v>158</v>
      </c>
      <c r="B19" s="331">
        <v>2001.0879040000002</v>
      </c>
      <c r="C19" s="335">
        <v>1909.965911</v>
      </c>
      <c r="D19" s="336">
        <v>2069.8147469999999</v>
      </c>
      <c r="E19" s="334">
        <v>1890.1251810000001</v>
      </c>
      <c r="F19" s="335">
        <v>1934.800577</v>
      </c>
      <c r="G19" s="336">
        <v>1998.0370199999998</v>
      </c>
      <c r="H19" s="334">
        <v>1881.919719999999</v>
      </c>
      <c r="I19" s="335">
        <v>1876.5879110000003</v>
      </c>
      <c r="J19" s="336">
        <v>1923.8459779999998</v>
      </c>
      <c r="K19" s="334">
        <v>0</v>
      </c>
      <c r="L19" s="335">
        <v>0</v>
      </c>
      <c r="M19" s="336">
        <v>0</v>
      </c>
      <c r="N19" s="234">
        <f t="shared" si="3"/>
        <v>17486.184948999999</v>
      </c>
    </row>
    <row r="20" spans="1:15" s="6" customFormat="1" ht="12" customHeight="1" x14ac:dyDescent="0.2">
      <c r="A20" s="133" t="s">
        <v>159</v>
      </c>
      <c r="B20" s="331">
        <v>814.38326825434092</v>
      </c>
      <c r="C20" s="335">
        <v>754.965480906793</v>
      </c>
      <c r="D20" s="336">
        <v>727.55039318412992</v>
      </c>
      <c r="E20" s="334">
        <v>625.88412303989799</v>
      </c>
      <c r="F20" s="335">
        <v>586.92082088647612</v>
      </c>
      <c r="G20" s="336">
        <v>518.132796761137</v>
      </c>
      <c r="H20" s="334">
        <v>525.53609355175104</v>
      </c>
      <c r="I20" s="335">
        <v>542.63159902829591</v>
      </c>
      <c r="J20" s="336">
        <v>544.13136168927906</v>
      </c>
      <c r="K20" s="334">
        <v>0</v>
      </c>
      <c r="L20" s="335">
        <v>0</v>
      </c>
      <c r="M20" s="336">
        <v>0</v>
      </c>
      <c r="N20" s="234">
        <f t="shared" si="3"/>
        <v>5640.1359373021005</v>
      </c>
    </row>
    <row r="21" spans="1:15" s="6" customFormat="1" ht="12" customHeight="1" x14ac:dyDescent="0.2">
      <c r="A21" s="133" t="s">
        <v>203</v>
      </c>
      <c r="B21" s="331">
        <v>1960.6805127456591</v>
      </c>
      <c r="C21" s="335">
        <v>1779.764077093206</v>
      </c>
      <c r="D21" s="336">
        <v>1728.5325428158699</v>
      </c>
      <c r="E21" s="334">
        <v>1491.4245669601032</v>
      </c>
      <c r="F21" s="335">
        <v>1274.8693511135241</v>
      </c>
      <c r="G21" s="336">
        <v>1027.4120222388642</v>
      </c>
      <c r="H21" s="334">
        <v>1029.297521448249</v>
      </c>
      <c r="I21" s="335">
        <v>1047.9747499717021</v>
      </c>
      <c r="J21" s="336">
        <v>1068.8051063107218</v>
      </c>
      <c r="K21" s="334">
        <v>0</v>
      </c>
      <c r="L21" s="335">
        <v>0</v>
      </c>
      <c r="M21" s="336">
        <v>0</v>
      </c>
      <c r="N21" s="234">
        <f t="shared" si="3"/>
        <v>12408.760450697897</v>
      </c>
    </row>
    <row r="22" spans="1:15" s="6" customFormat="1" ht="12" customHeight="1" x14ac:dyDescent="0.2">
      <c r="A22" s="133" t="s">
        <v>161</v>
      </c>
      <c r="B22" s="334">
        <v>22.734698999999999</v>
      </c>
      <c r="C22" s="335">
        <v>21.794407</v>
      </c>
      <c r="D22" s="336">
        <v>29.170952</v>
      </c>
      <c r="E22" s="334">
        <v>23.474938000000002</v>
      </c>
      <c r="F22" s="335">
        <v>27.479436</v>
      </c>
      <c r="G22" s="336">
        <v>14.625669</v>
      </c>
      <c r="H22" s="334">
        <v>15.606033</v>
      </c>
      <c r="I22" s="335">
        <v>18.726253999999997</v>
      </c>
      <c r="J22" s="336">
        <v>24.642692999999998</v>
      </c>
      <c r="K22" s="334">
        <v>0</v>
      </c>
      <c r="L22" s="335">
        <v>0</v>
      </c>
      <c r="M22" s="336">
        <v>0</v>
      </c>
      <c r="N22" s="234">
        <f t="shared" si="3"/>
        <v>198.25508099999996</v>
      </c>
    </row>
    <row r="23" spans="1:15" s="6" customFormat="1" ht="12" customHeight="1" x14ac:dyDescent="0.2">
      <c r="A23" s="133" t="s">
        <v>165</v>
      </c>
      <c r="B23" s="334">
        <v>445.76138100000526</v>
      </c>
      <c r="C23" s="335">
        <v>408.13062600000353</v>
      </c>
      <c r="D23" s="336">
        <v>430.14726099999785</v>
      </c>
      <c r="E23" s="334">
        <v>393.64592999998894</v>
      </c>
      <c r="F23" s="335">
        <v>405.53231500000425</v>
      </c>
      <c r="G23" s="336">
        <v>375.47207599999371</v>
      </c>
      <c r="H23" s="334">
        <v>362.99429100000742</v>
      </c>
      <c r="I23" s="335">
        <v>353.74948000000268</v>
      </c>
      <c r="J23" s="336">
        <v>391.54671700000421</v>
      </c>
      <c r="K23" s="334">
        <v>0</v>
      </c>
      <c r="L23" s="335">
        <v>0</v>
      </c>
      <c r="M23" s="336">
        <v>0</v>
      </c>
      <c r="N23" s="234">
        <f t="shared" si="3"/>
        <v>3566.9800770000074</v>
      </c>
    </row>
    <row r="24" spans="1:15" s="6" customFormat="1" ht="12" customHeight="1" x14ac:dyDescent="0.25">
      <c r="A24" s="133" t="s">
        <v>194</v>
      </c>
      <c r="B24" s="334">
        <f>'3.1'!B17</f>
        <v>520.39526999999998</v>
      </c>
      <c r="C24" s="335">
        <f>'3.1'!C17</f>
        <v>459.19337399999989</v>
      </c>
      <c r="D24" s="336">
        <f>'3.1'!D17</f>
        <v>467.41642299999995</v>
      </c>
      <c r="E24" s="334">
        <f>'3.1'!E17</f>
        <v>405.2355169999999</v>
      </c>
      <c r="F24" s="335">
        <f>'3.1'!F17</f>
        <v>380.5841299999999</v>
      </c>
      <c r="G24" s="336">
        <f>'3.1'!G17</f>
        <v>395.408097</v>
      </c>
      <c r="H24" s="334">
        <f>'3.1'!H17</f>
        <v>429.20175399999994</v>
      </c>
      <c r="I24" s="335">
        <f>'3.1'!I17</f>
        <v>437.15907199999992</v>
      </c>
      <c r="J24" s="336">
        <f>'3.1'!J17</f>
        <v>467.5458129999999</v>
      </c>
      <c r="K24" s="334">
        <f>'3.1'!K17</f>
        <v>0</v>
      </c>
      <c r="L24" s="335">
        <f>'3.1'!L17</f>
        <v>0</v>
      </c>
      <c r="M24" s="336">
        <f>'3.1'!M17</f>
        <v>0</v>
      </c>
      <c r="N24" s="234">
        <f t="shared" si="3"/>
        <v>3962.1394499999992</v>
      </c>
    </row>
    <row r="25" spans="1:15" s="6" customFormat="1" ht="12" customHeight="1" x14ac:dyDescent="0.25">
      <c r="A25" s="133" t="s">
        <v>195</v>
      </c>
      <c r="B25" s="334">
        <f>'3.1'!B27</f>
        <v>122.26736499999998</v>
      </c>
      <c r="C25" s="335">
        <f>'3.1'!C27</f>
        <v>112.16379899999997</v>
      </c>
      <c r="D25" s="336">
        <f>'3.1'!D27</f>
        <v>112.46697399999998</v>
      </c>
      <c r="E25" s="334">
        <f>'3.1'!E27</f>
        <v>94.925636999999981</v>
      </c>
      <c r="F25" s="335">
        <f>'3.1'!F27</f>
        <v>77.545403999999991</v>
      </c>
      <c r="G25" s="336">
        <f>'3.1'!G27</f>
        <v>52.248258000000007</v>
      </c>
      <c r="H25" s="334">
        <f>'3.1'!H27</f>
        <v>48.531025000000007</v>
      </c>
      <c r="I25" s="335">
        <f>'3.1'!I27</f>
        <v>54.461562000000001</v>
      </c>
      <c r="J25" s="336">
        <f>'3.1'!J27</f>
        <v>60.441837000000007</v>
      </c>
      <c r="K25" s="334">
        <f>'3.1'!K27</f>
        <v>0</v>
      </c>
      <c r="L25" s="335">
        <f>'3.1'!L27</f>
        <v>0</v>
      </c>
      <c r="M25" s="336">
        <f>'3.1'!M27</f>
        <v>0</v>
      </c>
      <c r="N25" s="234">
        <f t="shared" si="3"/>
        <v>735.0518609999998</v>
      </c>
    </row>
    <row r="26" spans="1:15" s="6" customFormat="1" ht="12" customHeight="1" x14ac:dyDescent="0.2">
      <c r="A26" s="133" t="s">
        <v>162</v>
      </c>
      <c r="B26" s="334">
        <v>156.566678</v>
      </c>
      <c r="C26" s="335">
        <v>139.90756299999998</v>
      </c>
      <c r="D26" s="336">
        <v>120.65531</v>
      </c>
      <c r="E26" s="334">
        <v>131.56188499999999</v>
      </c>
      <c r="F26" s="335">
        <v>99.198072999999994</v>
      </c>
      <c r="G26" s="336">
        <v>67.58095999999999</v>
      </c>
      <c r="H26" s="334">
        <v>91.862118000000009</v>
      </c>
      <c r="I26" s="335">
        <v>134.986918</v>
      </c>
      <c r="J26" s="336">
        <v>147.71590799999998</v>
      </c>
      <c r="K26" s="334">
        <v>0</v>
      </c>
      <c r="L26" s="335">
        <v>0</v>
      </c>
      <c r="M26" s="336">
        <v>0</v>
      </c>
      <c r="N26" s="234">
        <f t="shared" si="3"/>
        <v>1090.0354129999998</v>
      </c>
    </row>
    <row r="27" spans="1:15" s="6" customFormat="1" ht="12" customHeight="1" x14ac:dyDescent="0.2">
      <c r="A27" s="133" t="s">
        <v>163</v>
      </c>
      <c r="B27" s="334">
        <f t="shared" ref="B27:M27" si="4">B28+B12+B24+B26</f>
        <v>7034.1543270000057</v>
      </c>
      <c r="C27" s="335">
        <f t="shared" si="4"/>
        <v>6505.2647500000021</v>
      </c>
      <c r="D27" s="336">
        <f t="shared" si="4"/>
        <v>6702.2528719999982</v>
      </c>
      <c r="E27" s="334">
        <f t="shared" si="4"/>
        <v>5989.2020279999906</v>
      </c>
      <c r="F27" s="335">
        <f t="shared" si="4"/>
        <v>5739.3412330000037</v>
      </c>
      <c r="G27" s="336">
        <f t="shared" si="4"/>
        <v>5374.2275659999932</v>
      </c>
      <c r="H27" s="334">
        <f t="shared" si="4"/>
        <v>5291.8679410000059</v>
      </c>
      <c r="I27" s="335">
        <f t="shared" si="4"/>
        <v>5361.3824549999999</v>
      </c>
      <c r="J27" s="336">
        <f t="shared" si="4"/>
        <v>5540.8841210000046</v>
      </c>
      <c r="K27" s="334">
        <f t="shared" si="4"/>
        <v>0</v>
      </c>
      <c r="L27" s="335">
        <f t="shared" si="4"/>
        <v>0</v>
      </c>
      <c r="M27" s="336">
        <f t="shared" si="4"/>
        <v>0</v>
      </c>
      <c r="N27" s="234">
        <f>SUM(B27:M27)</f>
        <v>53538.577292999995</v>
      </c>
    </row>
    <row r="28" spans="1:15" s="6" customFormat="1" ht="12" customHeight="1" x14ac:dyDescent="0.2">
      <c r="A28" s="133" t="s">
        <v>164</v>
      </c>
      <c r="B28" s="331">
        <f>B18+B19+B20+B21+B22+B23+B25</f>
        <v>6000.9170830000057</v>
      </c>
      <c r="C28" s="332">
        <f t="shared" ref="C28:M28" si="5">C18+C19+C20+C21+C22+C23+C25</f>
        <v>5581.2191390000025</v>
      </c>
      <c r="D28" s="333">
        <f t="shared" si="5"/>
        <v>5778.2529699999986</v>
      </c>
      <c r="E28" s="331">
        <f t="shared" si="5"/>
        <v>5161.4142929999907</v>
      </c>
      <c r="F28" s="332">
        <f t="shared" si="5"/>
        <v>4996.4119620000038</v>
      </c>
      <c r="G28" s="333">
        <f t="shared" si="5"/>
        <v>4651.2338889999937</v>
      </c>
      <c r="H28" s="331">
        <f t="shared" si="5"/>
        <v>4508.5852610000065</v>
      </c>
      <c r="I28" s="332">
        <f t="shared" si="5"/>
        <v>4531.7893990000011</v>
      </c>
      <c r="J28" s="333">
        <f t="shared" si="5"/>
        <v>4646.0662340000044</v>
      </c>
      <c r="K28" s="331">
        <f t="shared" si="5"/>
        <v>0</v>
      </c>
      <c r="L28" s="332">
        <f t="shared" si="5"/>
        <v>0</v>
      </c>
      <c r="M28" s="333">
        <f t="shared" si="5"/>
        <v>0</v>
      </c>
      <c r="N28" s="234">
        <f>SUM(B28:M28)</f>
        <v>45855.890230000012</v>
      </c>
    </row>
    <row r="29" spans="1:15" s="126" customFormat="1" ht="12" x14ac:dyDescent="0.2">
      <c r="A29" s="231" t="s">
        <v>267</v>
      </c>
      <c r="B29" s="356">
        <f>'3.1'!B7+'3.2'!B6-'3.2'!B27</f>
        <v>83.272860999994919</v>
      </c>
      <c r="C29" s="357">
        <f>'3.1'!C7+'3.2'!C6-'3.2'!C27</f>
        <v>77.960104999999203</v>
      </c>
      <c r="D29" s="358">
        <f>'3.1'!D7+'3.2'!D6-'3.2'!D27</f>
        <v>73.135364000002482</v>
      </c>
      <c r="E29" s="356">
        <f>'3.1'!E7+'3.2'!E6-'3.2'!E27</f>
        <v>71.360020000009172</v>
      </c>
      <c r="F29" s="357">
        <f>'3.1'!F7+'3.2'!F6-'3.2'!F27</f>
        <v>61.988393999993605</v>
      </c>
      <c r="G29" s="358">
        <f>'3.1'!G7+'3.2'!G6-'3.2'!G27</f>
        <v>66.665997000006428</v>
      </c>
      <c r="H29" s="356">
        <f>'3.1'!H7+'3.2'!H6-'3.2'!H27</f>
        <v>53.97743499999342</v>
      </c>
      <c r="I29" s="357">
        <f>'3.1'!I7+'3.2'!I6-'3.2'!I27</f>
        <v>52.670492999999624</v>
      </c>
      <c r="J29" s="358">
        <f>'3.1'!J7+'3.2'!J6-'3.2'!J27</f>
        <v>35.37186799999381</v>
      </c>
      <c r="K29" s="356">
        <f>'3.1'!K7+'3.2'!K6-'3.2'!K27</f>
        <v>0</v>
      </c>
      <c r="L29" s="357">
        <f>'3.1'!L7+'3.2'!L6-'3.2'!L27</f>
        <v>0</v>
      </c>
      <c r="M29" s="358">
        <f>'3.1'!M7+'3.2'!M6-'3.2'!M27</f>
        <v>0</v>
      </c>
      <c r="N29" s="232">
        <f>SUM(B29:M29)</f>
        <v>576.40253699999266</v>
      </c>
    </row>
    <row r="30" spans="1:15" s="4" customFormat="1" x14ac:dyDescent="0.2">
      <c r="A30" s="123" t="s">
        <v>382</v>
      </c>
      <c r="N30" s="8" t="s">
        <v>413</v>
      </c>
    </row>
    <row r="31" spans="1:15" s="6" customFormat="1" x14ac:dyDescent="0.2">
      <c r="A31" s="38" t="s">
        <v>219</v>
      </c>
      <c r="B31" s="39">
        <f>-'3.2'!B24</f>
        <v>-520.39526999999998</v>
      </c>
      <c r="C31" s="39">
        <f>-'3.2'!C24</f>
        <v>-459.19337399999989</v>
      </c>
      <c r="D31" s="39">
        <f>-'3.2'!D24</f>
        <v>-467.41642299999995</v>
      </c>
      <c r="E31" s="39">
        <f>-'3.2'!E24</f>
        <v>-405.2355169999999</v>
      </c>
      <c r="F31" s="39">
        <f>-'3.2'!F24</f>
        <v>-380.5841299999999</v>
      </c>
      <c r="G31" s="39">
        <f>-'3.2'!G24</f>
        <v>-395.408097</v>
      </c>
      <c r="H31" s="39">
        <f>-'3.2'!H24</f>
        <v>-429.20175399999994</v>
      </c>
      <c r="I31" s="39">
        <f>-'3.2'!I24</f>
        <v>-437.15907199999992</v>
      </c>
      <c r="J31" s="39">
        <f>-'3.2'!J24</f>
        <v>-467.5458129999999</v>
      </c>
      <c r="K31" s="39">
        <f>-'3.2'!K24</f>
        <v>0</v>
      </c>
      <c r="L31" s="39">
        <f>-'3.2'!L24</f>
        <v>0</v>
      </c>
      <c r="M31" s="39">
        <f>-'3.2'!M24</f>
        <v>0</v>
      </c>
      <c r="N31" s="39">
        <f>-'3.1'!N17</f>
        <v>0</v>
      </c>
    </row>
    <row r="32" spans="1:15" s="6" customFormat="1" x14ac:dyDescent="0.2">
      <c r="A32" s="38" t="s">
        <v>49</v>
      </c>
      <c r="B32" s="39">
        <f t="shared" ref="B32:N32" si="6">-B7</f>
        <v>-1159.1009999999999</v>
      </c>
      <c r="C32" s="39">
        <f t="shared" si="6"/>
        <v>-860.995</v>
      </c>
      <c r="D32" s="39">
        <f t="shared" si="6"/>
        <v>-1160.2090000000001</v>
      </c>
      <c r="E32" s="39">
        <f t="shared" si="6"/>
        <v>-1450.2340000000002</v>
      </c>
      <c r="F32" s="39">
        <f t="shared" si="6"/>
        <v>-1150.4580000000001</v>
      </c>
      <c r="G32" s="39">
        <f t="shared" si="6"/>
        <v>-849.03099999999995</v>
      </c>
      <c r="H32" s="39">
        <f t="shared" si="6"/>
        <v>-1082.643</v>
      </c>
      <c r="I32" s="39">
        <f t="shared" si="6"/>
        <v>-1181.039</v>
      </c>
      <c r="J32" s="39">
        <f t="shared" si="6"/>
        <v>-1411.0219999999999</v>
      </c>
      <c r="K32" s="39">
        <f t="shared" si="6"/>
        <v>0</v>
      </c>
      <c r="L32" s="39">
        <f t="shared" si="6"/>
        <v>0</v>
      </c>
      <c r="M32" s="39">
        <f t="shared" si="6"/>
        <v>0</v>
      </c>
      <c r="N32" s="39">
        <f t="shared" si="6"/>
        <v>-10304.732</v>
      </c>
      <c r="O32" s="41"/>
    </row>
    <row r="33" spans="1:17" s="6" customFormat="1" x14ac:dyDescent="0.2">
      <c r="A33" s="38" t="s">
        <v>50</v>
      </c>
      <c r="B33" s="39">
        <f t="shared" ref="B33:N33" si="7">-B8</f>
        <v>-17.155982999999999</v>
      </c>
      <c r="C33" s="39">
        <f t="shared" si="7"/>
        <v>-4.8389110000000004</v>
      </c>
      <c r="D33" s="39">
        <f t="shared" si="7"/>
        <v>-0.173813</v>
      </c>
      <c r="E33" s="39">
        <f t="shared" si="7"/>
        <v>-9.2565000000000008E-2</v>
      </c>
      <c r="F33" s="39">
        <f t="shared" si="7"/>
        <v>-0.20384099999999997</v>
      </c>
      <c r="G33" s="39">
        <f t="shared" si="7"/>
        <v>-0.11799000000000001</v>
      </c>
      <c r="H33" s="39">
        <f t="shared" si="7"/>
        <v>-11.735567999999999</v>
      </c>
      <c r="I33" s="39">
        <f t="shared" si="7"/>
        <v>-46.269047999999998</v>
      </c>
      <c r="J33" s="39">
        <f t="shared" si="7"/>
        <v>-48.528431000000005</v>
      </c>
      <c r="K33" s="39">
        <f t="shared" si="7"/>
        <v>0</v>
      </c>
      <c r="L33" s="39">
        <f t="shared" si="7"/>
        <v>0</v>
      </c>
      <c r="M33" s="39">
        <f t="shared" si="7"/>
        <v>0</v>
      </c>
      <c r="N33" s="39">
        <f t="shared" si="7"/>
        <v>-129.11615</v>
      </c>
      <c r="O33" s="41"/>
    </row>
    <row r="34" spans="1:17" s="6" customFormat="1" x14ac:dyDescent="0.2">
      <c r="A34" s="38" t="s">
        <v>51</v>
      </c>
      <c r="B34" s="39">
        <f t="shared" ref="B34:N34" si="8">-B9</f>
        <v>2306.5940000000001</v>
      </c>
      <c r="C34" s="39">
        <f t="shared" si="8"/>
        <v>1510.6580000000001</v>
      </c>
      <c r="D34" s="39">
        <f t="shared" si="8"/>
        <v>1839.1179999999999</v>
      </c>
      <c r="E34" s="39">
        <f t="shared" si="8"/>
        <v>1812.2159999999999</v>
      </c>
      <c r="F34" s="39">
        <f t="shared" si="8"/>
        <v>1182.8890000000001</v>
      </c>
      <c r="G34" s="39">
        <f t="shared" si="8"/>
        <v>1353.3890000000001</v>
      </c>
      <c r="H34" s="39">
        <f t="shared" si="8"/>
        <v>1914.6200000000003</v>
      </c>
      <c r="I34" s="39">
        <f t="shared" si="8"/>
        <v>1952.4739999999999</v>
      </c>
      <c r="J34" s="39">
        <f t="shared" si="8"/>
        <v>2666.1059999999998</v>
      </c>
      <c r="K34" s="39">
        <f t="shared" si="8"/>
        <v>0</v>
      </c>
      <c r="L34" s="39">
        <f t="shared" si="8"/>
        <v>0</v>
      </c>
      <c r="M34" s="39">
        <f t="shared" si="8"/>
        <v>0</v>
      </c>
      <c r="N34" s="39">
        <f t="shared" si="8"/>
        <v>16538.064000000002</v>
      </c>
      <c r="Q34" s="7"/>
    </row>
    <row r="35" spans="1:17" s="6" customFormat="1" x14ac:dyDescent="0.2">
      <c r="A35" s="38" t="s">
        <v>52</v>
      </c>
      <c r="B35" s="39">
        <f t="shared" ref="B35:N35" si="9">-B10</f>
        <v>1.4309430000000001</v>
      </c>
      <c r="C35" s="39">
        <f t="shared" si="9"/>
        <v>12.296884</v>
      </c>
      <c r="D35" s="39">
        <f t="shared" si="9"/>
        <v>40.107627000000001</v>
      </c>
      <c r="E35" s="39">
        <f t="shared" si="9"/>
        <v>19.266116999999998</v>
      </c>
      <c r="F35" s="39">
        <f t="shared" si="9"/>
        <v>25.186181000000001</v>
      </c>
      <c r="G35" s="39">
        <f t="shared" si="9"/>
        <v>18.626767000000001</v>
      </c>
      <c r="H35" s="39">
        <f t="shared" si="9"/>
        <v>3.279957</v>
      </c>
      <c r="I35" s="39">
        <f t="shared" si="9"/>
        <v>0.13963200000000001</v>
      </c>
      <c r="J35" s="39">
        <f t="shared" si="9"/>
        <v>3.5718999999999994E-2</v>
      </c>
      <c r="K35" s="39">
        <f t="shared" si="9"/>
        <v>0</v>
      </c>
      <c r="L35" s="39">
        <f t="shared" si="9"/>
        <v>0</v>
      </c>
      <c r="M35" s="39">
        <f t="shared" si="9"/>
        <v>0</v>
      </c>
      <c r="N35" s="39">
        <f t="shared" si="9"/>
        <v>120.369827</v>
      </c>
    </row>
    <row r="36" spans="1:17" s="6" customFormat="1" x14ac:dyDescent="0.2">
      <c r="A36" s="38" t="s">
        <v>237</v>
      </c>
      <c r="B36" s="39">
        <f t="shared" ref="B36:M36" si="10">-B12</f>
        <v>-356.27529599999997</v>
      </c>
      <c r="C36" s="39">
        <f t="shared" si="10"/>
        <v>-324.94467399999996</v>
      </c>
      <c r="D36" s="39">
        <f t="shared" si="10"/>
        <v>-335.92816900000003</v>
      </c>
      <c r="E36" s="39">
        <f t="shared" si="10"/>
        <v>-290.99033300000002</v>
      </c>
      <c r="F36" s="39">
        <f t="shared" si="10"/>
        <v>-263.14706800000005</v>
      </c>
      <c r="G36" s="39">
        <f t="shared" si="10"/>
        <v>-260.00461999999999</v>
      </c>
      <c r="H36" s="39">
        <f t="shared" si="10"/>
        <v>-262.21880799999997</v>
      </c>
      <c r="I36" s="39">
        <f t="shared" si="10"/>
        <v>-257.44706600000001</v>
      </c>
      <c r="J36" s="39">
        <f t="shared" si="10"/>
        <v>-279.55616599999996</v>
      </c>
      <c r="K36" s="39">
        <f t="shared" si="10"/>
        <v>0</v>
      </c>
      <c r="L36" s="39">
        <f t="shared" si="10"/>
        <v>0</v>
      </c>
      <c r="M36" s="39">
        <f t="shared" si="10"/>
        <v>0</v>
      </c>
      <c r="N36" s="39">
        <f>-N11</f>
        <v>-2630.5122000000001</v>
      </c>
    </row>
    <row r="37" spans="1:17" s="6" customFormat="1" x14ac:dyDescent="0.2">
      <c r="A37" s="38" t="s">
        <v>58</v>
      </c>
      <c r="B37" s="39">
        <f t="shared" ref="B37:M37" si="11">-B13</f>
        <v>-96.793999999999997</v>
      </c>
      <c r="C37" s="39">
        <f t="shared" si="11"/>
        <v>-89.75</v>
      </c>
      <c r="D37" s="39">
        <f t="shared" si="11"/>
        <v>-95.899000000000001</v>
      </c>
      <c r="E37" s="39">
        <f t="shared" si="11"/>
        <v>-77.59</v>
      </c>
      <c r="F37" s="39">
        <f t="shared" si="11"/>
        <v>-59.098999999999997</v>
      </c>
      <c r="G37" s="39">
        <f t="shared" si="11"/>
        <v>-66.763000000000005</v>
      </c>
      <c r="H37" s="39">
        <f t="shared" si="11"/>
        <v>-73.147999999999996</v>
      </c>
      <c r="I37" s="39">
        <f t="shared" si="11"/>
        <v>-68.111000000000004</v>
      </c>
      <c r="J37" s="39">
        <f t="shared" si="11"/>
        <v>-85.197000000000003</v>
      </c>
      <c r="K37" s="39">
        <f t="shared" si="11"/>
        <v>0</v>
      </c>
      <c r="L37" s="39">
        <f t="shared" si="11"/>
        <v>0</v>
      </c>
      <c r="M37" s="39">
        <f t="shared" si="11"/>
        <v>0</v>
      </c>
      <c r="N37" s="39">
        <f>-N13</f>
        <v>-712.351</v>
      </c>
    </row>
    <row r="38" spans="1:17" s="6" customFormat="1" x14ac:dyDescent="0.2">
      <c r="A38" s="38" t="s">
        <v>59</v>
      </c>
      <c r="B38" s="39">
        <f t="shared" ref="B38:M38" si="12">-B14</f>
        <v>-259.48129599999999</v>
      </c>
      <c r="C38" s="39">
        <f t="shared" si="12"/>
        <v>-235.19467399999996</v>
      </c>
      <c r="D38" s="39">
        <f t="shared" si="12"/>
        <v>-240.029169</v>
      </c>
      <c r="E38" s="39">
        <f t="shared" si="12"/>
        <v>-213.40033300000002</v>
      </c>
      <c r="F38" s="39">
        <f t="shared" si="12"/>
        <v>-204.04806800000003</v>
      </c>
      <c r="G38" s="39">
        <f t="shared" si="12"/>
        <v>-193.24161999999998</v>
      </c>
      <c r="H38" s="39">
        <f t="shared" si="12"/>
        <v>-189.070808</v>
      </c>
      <c r="I38" s="39">
        <f t="shared" si="12"/>
        <v>-189.33606599999999</v>
      </c>
      <c r="J38" s="39">
        <f t="shared" si="12"/>
        <v>-194.35916599999999</v>
      </c>
      <c r="K38" s="39">
        <f t="shared" si="12"/>
        <v>0</v>
      </c>
      <c r="L38" s="39">
        <f t="shared" si="12"/>
        <v>0</v>
      </c>
      <c r="M38" s="39">
        <f t="shared" si="12"/>
        <v>0</v>
      </c>
      <c r="N38" s="39">
        <f>-N14</f>
        <v>-1918.1612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171</v>
      </c>
      <c r="B40" s="39">
        <f t="shared" ref="B40:M40" si="13">-B17</f>
        <v>-5878.649718000006</v>
      </c>
      <c r="C40" s="39">
        <f t="shared" si="13"/>
        <v>-5469.0553400000026</v>
      </c>
      <c r="D40" s="39">
        <f t="shared" si="13"/>
        <v>-5665.7859959999987</v>
      </c>
      <c r="E40" s="39">
        <f t="shared" si="13"/>
        <v>-5066.4886559999904</v>
      </c>
      <c r="F40" s="39">
        <f t="shared" si="13"/>
        <v>-4918.8665580000034</v>
      </c>
      <c r="G40" s="39">
        <f t="shared" si="13"/>
        <v>-4598.9856309999941</v>
      </c>
      <c r="H40" s="39">
        <f t="shared" si="13"/>
        <v>-4460.0542360000063</v>
      </c>
      <c r="I40" s="39">
        <f t="shared" si="13"/>
        <v>-4477.3278370000007</v>
      </c>
      <c r="J40" s="39">
        <f t="shared" si="13"/>
        <v>-4585.6243970000041</v>
      </c>
      <c r="K40" s="39">
        <f t="shared" si="13"/>
        <v>0</v>
      </c>
      <c r="L40" s="39">
        <f t="shared" si="13"/>
        <v>0</v>
      </c>
      <c r="M40" s="39">
        <f t="shared" si="13"/>
        <v>0</v>
      </c>
      <c r="N40" s="39">
        <f>-N16</f>
        <v>-45120.838369000005</v>
      </c>
    </row>
    <row r="41" spans="1:17" s="6" customFormat="1" x14ac:dyDescent="0.2">
      <c r="A41" s="38" t="s">
        <v>157</v>
      </c>
      <c r="B41" s="39">
        <f t="shared" ref="B41:N41" si="14">-B18</f>
        <v>-634.00195300000007</v>
      </c>
      <c r="C41" s="39">
        <f t="shared" si="14"/>
        <v>-594.43483800000001</v>
      </c>
      <c r="D41" s="39">
        <f t="shared" si="14"/>
        <v>-680.57010000000014</v>
      </c>
      <c r="E41" s="39">
        <f t="shared" si="14"/>
        <v>-641.93391700000006</v>
      </c>
      <c r="F41" s="39">
        <f t="shared" si="14"/>
        <v>-689.26405799999998</v>
      </c>
      <c r="G41" s="39">
        <f t="shared" si="14"/>
        <v>-665.30604700000004</v>
      </c>
      <c r="H41" s="39">
        <f t="shared" si="14"/>
        <v>-644.70057700000007</v>
      </c>
      <c r="I41" s="39">
        <f t="shared" si="14"/>
        <v>-637.65784299999996</v>
      </c>
      <c r="J41" s="39">
        <f t="shared" si="14"/>
        <v>-632.65254099999993</v>
      </c>
      <c r="K41" s="39">
        <f t="shared" si="14"/>
        <v>0</v>
      </c>
      <c r="L41" s="39">
        <f t="shared" si="14"/>
        <v>0</v>
      </c>
      <c r="M41" s="39">
        <f t="shared" si="14"/>
        <v>0</v>
      </c>
      <c r="N41" s="39">
        <f t="shared" si="14"/>
        <v>-5820.521874</v>
      </c>
    </row>
    <row r="42" spans="1:17" s="6" customFormat="1" x14ac:dyDescent="0.2">
      <c r="A42" s="38" t="s">
        <v>158</v>
      </c>
      <c r="B42" s="39">
        <f t="shared" ref="B42:N42" si="15">-B19</f>
        <v>-2001.0879040000002</v>
      </c>
      <c r="C42" s="39">
        <f t="shared" si="15"/>
        <v>-1909.965911</v>
      </c>
      <c r="D42" s="39">
        <f t="shared" si="15"/>
        <v>-2069.8147469999999</v>
      </c>
      <c r="E42" s="39">
        <f t="shared" si="15"/>
        <v>-1890.1251810000001</v>
      </c>
      <c r="F42" s="39">
        <f t="shared" si="15"/>
        <v>-1934.800577</v>
      </c>
      <c r="G42" s="39">
        <f t="shared" si="15"/>
        <v>-1998.0370199999998</v>
      </c>
      <c r="H42" s="39">
        <f t="shared" si="15"/>
        <v>-1881.919719999999</v>
      </c>
      <c r="I42" s="39">
        <f t="shared" si="15"/>
        <v>-1876.5879110000003</v>
      </c>
      <c r="J42" s="39">
        <f t="shared" si="15"/>
        <v>-1923.8459779999998</v>
      </c>
      <c r="K42" s="39">
        <f t="shared" si="15"/>
        <v>0</v>
      </c>
      <c r="L42" s="39">
        <f t="shared" si="15"/>
        <v>0</v>
      </c>
      <c r="M42" s="39">
        <f t="shared" si="15"/>
        <v>0</v>
      </c>
      <c r="N42" s="39">
        <f t="shared" si="15"/>
        <v>-17486.184948999999</v>
      </c>
    </row>
    <row r="43" spans="1:17" s="6" customFormat="1" x14ac:dyDescent="0.2">
      <c r="A43" s="38" t="s">
        <v>159</v>
      </c>
      <c r="B43" s="39">
        <f t="shared" ref="B43:N43" si="16">-B20</f>
        <v>-814.38326825434092</v>
      </c>
      <c r="C43" s="39">
        <f t="shared" si="16"/>
        <v>-754.965480906793</v>
      </c>
      <c r="D43" s="39">
        <f t="shared" si="16"/>
        <v>-727.55039318412992</v>
      </c>
      <c r="E43" s="39">
        <f t="shared" si="16"/>
        <v>-625.88412303989799</v>
      </c>
      <c r="F43" s="39">
        <f t="shared" si="16"/>
        <v>-586.92082088647612</v>
      </c>
      <c r="G43" s="39">
        <f t="shared" si="16"/>
        <v>-518.132796761137</v>
      </c>
      <c r="H43" s="39">
        <f t="shared" si="16"/>
        <v>-525.53609355175104</v>
      </c>
      <c r="I43" s="39">
        <f t="shared" si="16"/>
        <v>-542.63159902829591</v>
      </c>
      <c r="J43" s="39">
        <f t="shared" si="16"/>
        <v>-544.13136168927906</v>
      </c>
      <c r="K43" s="39">
        <f t="shared" si="16"/>
        <v>0</v>
      </c>
      <c r="L43" s="39">
        <f t="shared" si="16"/>
        <v>0</v>
      </c>
      <c r="M43" s="39">
        <f t="shared" si="16"/>
        <v>0</v>
      </c>
      <c r="N43" s="39">
        <f t="shared" si="16"/>
        <v>-5640.1359373021005</v>
      </c>
    </row>
    <row r="44" spans="1:17" s="6" customFormat="1" x14ac:dyDescent="0.2">
      <c r="A44" s="38" t="s">
        <v>160</v>
      </c>
      <c r="B44" s="39">
        <f t="shared" ref="B44:N44" si="17">-B21</f>
        <v>-1960.6805127456591</v>
      </c>
      <c r="C44" s="39">
        <f t="shared" si="17"/>
        <v>-1779.764077093206</v>
      </c>
      <c r="D44" s="39">
        <f t="shared" si="17"/>
        <v>-1728.5325428158699</v>
      </c>
      <c r="E44" s="39">
        <f t="shared" si="17"/>
        <v>-1491.4245669601032</v>
      </c>
      <c r="F44" s="39">
        <f t="shared" si="17"/>
        <v>-1274.8693511135241</v>
      </c>
      <c r="G44" s="39">
        <f t="shared" si="17"/>
        <v>-1027.4120222388642</v>
      </c>
      <c r="H44" s="39">
        <f t="shared" si="17"/>
        <v>-1029.297521448249</v>
      </c>
      <c r="I44" s="39">
        <f t="shared" si="17"/>
        <v>-1047.9747499717021</v>
      </c>
      <c r="J44" s="39">
        <f t="shared" si="17"/>
        <v>-1068.8051063107218</v>
      </c>
      <c r="K44" s="39">
        <f t="shared" si="17"/>
        <v>0</v>
      </c>
      <c r="L44" s="39">
        <f t="shared" si="17"/>
        <v>0</v>
      </c>
      <c r="M44" s="39">
        <f t="shared" si="17"/>
        <v>0</v>
      </c>
      <c r="N44" s="39">
        <f t="shared" si="17"/>
        <v>-12408.760450697897</v>
      </c>
    </row>
    <row r="45" spans="1:17" s="6" customFormat="1" x14ac:dyDescent="0.2">
      <c r="A45" s="38" t="s">
        <v>161</v>
      </c>
      <c r="B45" s="39">
        <f t="shared" ref="B45:N45" si="18">-B22</f>
        <v>-22.734698999999999</v>
      </c>
      <c r="C45" s="39">
        <f t="shared" si="18"/>
        <v>-21.794407</v>
      </c>
      <c r="D45" s="39">
        <f t="shared" si="18"/>
        <v>-29.170952</v>
      </c>
      <c r="E45" s="39">
        <f t="shared" si="18"/>
        <v>-23.474938000000002</v>
      </c>
      <c r="F45" s="39">
        <f t="shared" si="18"/>
        <v>-27.479436</v>
      </c>
      <c r="G45" s="39">
        <f t="shared" si="18"/>
        <v>-14.625669</v>
      </c>
      <c r="H45" s="39">
        <f t="shared" si="18"/>
        <v>-15.606033</v>
      </c>
      <c r="I45" s="39">
        <f t="shared" si="18"/>
        <v>-18.726253999999997</v>
      </c>
      <c r="J45" s="39">
        <f t="shared" si="18"/>
        <v>-24.642692999999998</v>
      </c>
      <c r="K45" s="39">
        <f t="shared" si="18"/>
        <v>0</v>
      </c>
      <c r="L45" s="39">
        <f t="shared" si="18"/>
        <v>0</v>
      </c>
      <c r="M45" s="39">
        <f t="shared" si="18"/>
        <v>0</v>
      </c>
      <c r="N45" s="39">
        <f t="shared" si="18"/>
        <v>-198.25508099999996</v>
      </c>
    </row>
    <row r="46" spans="1:17" s="6" customFormat="1" x14ac:dyDescent="0.2">
      <c r="A46" s="38" t="s">
        <v>165</v>
      </c>
      <c r="B46" s="39">
        <f t="shared" ref="B46:N46" si="19">-B23</f>
        <v>-445.76138100000526</v>
      </c>
      <c r="C46" s="39">
        <f t="shared" si="19"/>
        <v>-408.13062600000353</v>
      </c>
      <c r="D46" s="39">
        <f t="shared" si="19"/>
        <v>-430.14726099999785</v>
      </c>
      <c r="E46" s="39">
        <f t="shared" si="19"/>
        <v>-393.64592999998894</v>
      </c>
      <c r="F46" s="39">
        <f t="shared" si="19"/>
        <v>-405.53231500000425</v>
      </c>
      <c r="G46" s="39">
        <f t="shared" si="19"/>
        <v>-375.47207599999371</v>
      </c>
      <c r="H46" s="39">
        <f t="shared" si="19"/>
        <v>-362.99429100000742</v>
      </c>
      <c r="I46" s="39">
        <f t="shared" si="19"/>
        <v>-353.74948000000268</v>
      </c>
      <c r="J46" s="39">
        <f t="shared" si="19"/>
        <v>-391.54671700000421</v>
      </c>
      <c r="K46" s="39">
        <f t="shared" si="19"/>
        <v>0</v>
      </c>
      <c r="L46" s="39">
        <f t="shared" si="19"/>
        <v>0</v>
      </c>
      <c r="M46" s="39">
        <f t="shared" si="19"/>
        <v>0</v>
      </c>
      <c r="N46" s="39">
        <f t="shared" si="19"/>
        <v>-3566.9800770000074</v>
      </c>
    </row>
    <row r="47" spans="1:17" s="6" customFormat="1" x14ac:dyDescent="0.2">
      <c r="A47" s="38" t="s">
        <v>162</v>
      </c>
      <c r="B47" s="39">
        <f t="shared" ref="B47:N47" si="20">-B26</f>
        <v>-156.566678</v>
      </c>
      <c r="C47" s="39">
        <f t="shared" si="20"/>
        <v>-139.90756299999998</v>
      </c>
      <c r="D47" s="39">
        <f t="shared" si="20"/>
        <v>-120.65531</v>
      </c>
      <c r="E47" s="39">
        <f t="shared" si="20"/>
        <v>-131.56188499999999</v>
      </c>
      <c r="F47" s="39">
        <f t="shared" si="20"/>
        <v>-99.198072999999994</v>
      </c>
      <c r="G47" s="39">
        <f t="shared" si="20"/>
        <v>-67.58095999999999</v>
      </c>
      <c r="H47" s="39">
        <f t="shared" si="20"/>
        <v>-91.862118000000009</v>
      </c>
      <c r="I47" s="39">
        <f t="shared" si="20"/>
        <v>-134.986918</v>
      </c>
      <c r="J47" s="39">
        <f t="shared" si="20"/>
        <v>-147.71590799999998</v>
      </c>
      <c r="K47" s="39">
        <f t="shared" si="20"/>
        <v>0</v>
      </c>
      <c r="L47" s="39">
        <f t="shared" si="20"/>
        <v>0</v>
      </c>
      <c r="M47" s="39">
        <f t="shared" si="20"/>
        <v>0</v>
      </c>
      <c r="N47" s="39">
        <f t="shared" si="20"/>
        <v>-1090.0354129999998</v>
      </c>
    </row>
    <row r="48" spans="1:17" s="6" customFormat="1" x14ac:dyDescent="0.2">
      <c r="A48" s="38" t="s">
        <v>163</v>
      </c>
      <c r="B48" s="39">
        <f t="shared" ref="B48:N48" si="21">-B27</f>
        <v>-7034.1543270000057</v>
      </c>
      <c r="C48" s="39">
        <f t="shared" si="21"/>
        <v>-6505.2647500000021</v>
      </c>
      <c r="D48" s="39">
        <f t="shared" si="21"/>
        <v>-6702.2528719999982</v>
      </c>
      <c r="E48" s="39">
        <f t="shared" si="21"/>
        <v>-5989.2020279999906</v>
      </c>
      <c r="F48" s="39">
        <f t="shared" si="21"/>
        <v>-5739.3412330000037</v>
      </c>
      <c r="G48" s="39">
        <f t="shared" si="21"/>
        <v>-5374.2275659999932</v>
      </c>
      <c r="H48" s="39">
        <f t="shared" si="21"/>
        <v>-5291.8679410000059</v>
      </c>
      <c r="I48" s="39">
        <f t="shared" si="21"/>
        <v>-5361.3824549999999</v>
      </c>
      <c r="J48" s="39">
        <f t="shared" si="21"/>
        <v>-5540.8841210000046</v>
      </c>
      <c r="K48" s="39">
        <f t="shared" si="21"/>
        <v>0</v>
      </c>
      <c r="L48" s="39">
        <f t="shared" si="21"/>
        <v>0</v>
      </c>
      <c r="M48" s="39">
        <f t="shared" si="21"/>
        <v>0</v>
      </c>
      <c r="N48" s="39">
        <f t="shared" si="21"/>
        <v>-53538.577292999995</v>
      </c>
    </row>
    <row r="49" spans="1:14" s="6" customFormat="1" x14ac:dyDescent="0.2">
      <c r="A49" s="38" t="s">
        <v>164</v>
      </c>
      <c r="B49" s="39">
        <f t="shared" ref="B49:N49" si="22">-B28</f>
        <v>-6000.9170830000057</v>
      </c>
      <c r="C49" s="39">
        <f t="shared" si="22"/>
        <v>-5581.2191390000025</v>
      </c>
      <c r="D49" s="39">
        <f t="shared" si="22"/>
        <v>-5778.2529699999986</v>
      </c>
      <c r="E49" s="39">
        <f t="shared" si="22"/>
        <v>-5161.4142929999907</v>
      </c>
      <c r="F49" s="39">
        <f t="shared" si="22"/>
        <v>-4996.4119620000038</v>
      </c>
      <c r="G49" s="39">
        <f t="shared" si="22"/>
        <v>-4651.2338889999937</v>
      </c>
      <c r="H49" s="39">
        <f t="shared" si="22"/>
        <v>-4508.5852610000065</v>
      </c>
      <c r="I49" s="39">
        <f t="shared" si="22"/>
        <v>-4531.7893990000011</v>
      </c>
      <c r="J49" s="39">
        <f t="shared" si="22"/>
        <v>-4646.0662340000044</v>
      </c>
      <c r="K49" s="39">
        <f t="shared" si="22"/>
        <v>0</v>
      </c>
      <c r="L49" s="39">
        <f t="shared" si="22"/>
        <v>0</v>
      </c>
      <c r="M49" s="39">
        <f t="shared" si="22"/>
        <v>0</v>
      </c>
      <c r="N49" s="39">
        <f t="shared" si="22"/>
        <v>-45855.890230000012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33" priority="4">
      <formula>SEARCH($B$3,$N$1)</formula>
    </cfRule>
  </conditionalFormatting>
  <conditionalFormatting sqref="B5:G29">
    <cfRule type="expression" dxfId="32" priority="3">
      <formula>SEARCH($E$3,$N$1)</formula>
    </cfRule>
  </conditionalFormatting>
  <conditionalFormatting sqref="B5:J29">
    <cfRule type="expression" dxfId="31" priority="2">
      <formula>SEARCH($H$3,$N$1)</formula>
    </cfRule>
  </conditionalFormatting>
  <conditionalFormatting sqref="B5:M29">
    <cfRule type="expression" dxfId="3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318</v>
      </c>
      <c r="P1" s="138" t="str">
        <f>Titulní!A35</f>
        <v>III. čtvrtletí 2021</v>
      </c>
    </row>
    <row r="2" spans="1:17" ht="15.75" x14ac:dyDescent="0.25">
      <c r="A2" s="137" t="s">
        <v>384</v>
      </c>
    </row>
    <row r="3" spans="1:17" ht="6" customHeight="1" x14ac:dyDescent="0.2"/>
    <row r="4" spans="1:17" ht="12" customHeight="1" x14ac:dyDescent="0.2">
      <c r="A4" s="440"/>
      <c r="B4" s="443" t="s">
        <v>19</v>
      </c>
      <c r="C4" s="444"/>
      <c r="D4" s="445"/>
      <c r="E4" s="443" t="s">
        <v>202</v>
      </c>
      <c r="F4" s="444"/>
      <c r="G4" s="445"/>
      <c r="H4" s="443" t="s">
        <v>204</v>
      </c>
      <c r="I4" s="444"/>
      <c r="J4" s="445"/>
      <c r="K4" s="443" t="s">
        <v>6</v>
      </c>
      <c r="L4" s="444"/>
      <c r="M4" s="445"/>
      <c r="N4" s="430" t="s">
        <v>215</v>
      </c>
      <c r="O4" s="431"/>
      <c r="P4" s="431"/>
      <c r="Q4" s="22"/>
    </row>
    <row r="5" spans="1:17" ht="14.1" customHeight="1" x14ac:dyDescent="0.2">
      <c r="A5" s="441"/>
      <c r="B5" s="446" t="s">
        <v>236</v>
      </c>
      <c r="C5" s="447"/>
      <c r="D5" s="448"/>
      <c r="E5" s="446" t="s">
        <v>236</v>
      </c>
      <c r="F5" s="447"/>
      <c r="G5" s="448"/>
      <c r="H5" s="446" t="s">
        <v>236</v>
      </c>
      <c r="I5" s="447"/>
      <c r="J5" s="448"/>
      <c r="K5" s="446" t="s">
        <v>236</v>
      </c>
      <c r="L5" s="447"/>
      <c r="M5" s="448"/>
      <c r="N5" s="432" t="s">
        <v>241</v>
      </c>
      <c r="O5" s="433"/>
      <c r="P5" s="433"/>
      <c r="Q5" s="22"/>
    </row>
    <row r="6" spans="1:17" x14ac:dyDescent="0.2">
      <c r="A6" s="442"/>
      <c r="B6" s="134" t="s">
        <v>66</v>
      </c>
      <c r="C6" s="135" t="s">
        <v>67</v>
      </c>
      <c r="D6" s="136" t="s">
        <v>68</v>
      </c>
      <c r="E6" s="134" t="s">
        <v>66</v>
      </c>
      <c r="F6" s="135" t="s">
        <v>67</v>
      </c>
      <c r="G6" s="136" t="s">
        <v>68</v>
      </c>
      <c r="H6" s="134" t="s">
        <v>66</v>
      </c>
      <c r="I6" s="135" t="s">
        <v>67</v>
      </c>
      <c r="J6" s="136" t="s">
        <v>68</v>
      </c>
      <c r="K6" s="134" t="s">
        <v>66</v>
      </c>
      <c r="L6" s="135" t="s">
        <v>67</v>
      </c>
      <c r="M6" s="136" t="s">
        <v>68</v>
      </c>
      <c r="N6" s="139" t="s">
        <v>66</v>
      </c>
      <c r="O6" s="140" t="s">
        <v>67</v>
      </c>
      <c r="P6" s="140" t="s">
        <v>68</v>
      </c>
      <c r="Q6" s="22"/>
    </row>
    <row r="7" spans="1:17" ht="12.75" customHeight="1" x14ac:dyDescent="0.2">
      <c r="A7" s="434" t="s">
        <v>0</v>
      </c>
      <c r="B7" s="436">
        <f>SUM(B8:D8)</f>
        <v>7235.9710599999999</v>
      </c>
      <c r="C7" s="437"/>
      <c r="D7" s="438"/>
      <c r="E7" s="436">
        <f>SUM(E8:G8)</f>
        <v>417.53127999999998</v>
      </c>
      <c r="F7" s="437"/>
      <c r="G7" s="438"/>
      <c r="H7" s="436">
        <f>SUM(H8:J8)</f>
        <v>0.24776000000000004</v>
      </c>
      <c r="I7" s="437"/>
      <c r="J7" s="438"/>
      <c r="K7" s="436">
        <f>SUM(K8:M8)</f>
        <v>6818.4397799999997</v>
      </c>
      <c r="L7" s="437"/>
      <c r="M7" s="438"/>
      <c r="N7" s="428">
        <f>P8</f>
        <v>4290</v>
      </c>
      <c r="O7" s="429"/>
      <c r="P7" s="429"/>
      <c r="Q7" s="22"/>
    </row>
    <row r="8" spans="1:17" s="117" customFormat="1" ht="15" customHeight="1" x14ac:dyDescent="0.2">
      <c r="A8" s="439"/>
      <c r="B8" s="141">
        <v>2075.0688700000001</v>
      </c>
      <c r="C8" s="142">
        <v>2340.7240999999995</v>
      </c>
      <c r="D8" s="143">
        <v>2820.1780899999999</v>
      </c>
      <c r="E8" s="141">
        <v>122.81238999999998</v>
      </c>
      <c r="F8" s="142">
        <v>138.63310999999999</v>
      </c>
      <c r="G8" s="143">
        <v>156.08578</v>
      </c>
      <c r="H8" s="141">
        <v>6.1590000000000006E-2</v>
      </c>
      <c r="I8" s="142">
        <v>7.3430000000000009E-2</v>
      </c>
      <c r="J8" s="143">
        <v>0.11274000000000001</v>
      </c>
      <c r="K8" s="141">
        <v>1952.25648</v>
      </c>
      <c r="L8" s="142">
        <v>2202.0909899999997</v>
      </c>
      <c r="M8" s="143">
        <v>2664.09231</v>
      </c>
      <c r="N8" s="235">
        <v>4290</v>
      </c>
      <c r="O8" s="236">
        <v>4290</v>
      </c>
      <c r="P8" s="236">
        <v>4290</v>
      </c>
      <c r="Q8" s="105"/>
    </row>
    <row r="9" spans="1:17" s="117" customFormat="1" ht="15" customHeight="1" x14ac:dyDescent="0.2">
      <c r="A9" s="434" t="s">
        <v>15</v>
      </c>
      <c r="B9" s="436">
        <f>SUM(B10:D10)</f>
        <v>8387.2108619999999</v>
      </c>
      <c r="C9" s="437"/>
      <c r="D9" s="438"/>
      <c r="E9" s="436">
        <f>SUM(E10:G10)</f>
        <v>825.56330299999968</v>
      </c>
      <c r="F9" s="437"/>
      <c r="G9" s="438"/>
      <c r="H9" s="436">
        <f>SUM(H10:J10)</f>
        <v>155.122401</v>
      </c>
      <c r="I9" s="437"/>
      <c r="J9" s="438"/>
      <c r="K9" s="436">
        <f>SUM(K10:M10)</f>
        <v>7561.6475589999991</v>
      </c>
      <c r="L9" s="437"/>
      <c r="M9" s="438"/>
      <c r="N9" s="428">
        <f>P10</f>
        <v>10027.194999999998</v>
      </c>
      <c r="O9" s="429"/>
      <c r="P9" s="429"/>
      <c r="Q9" s="105"/>
    </row>
    <row r="10" spans="1:17" s="117" customFormat="1" ht="15" customHeight="1" x14ac:dyDescent="0.2">
      <c r="A10" s="435"/>
      <c r="B10" s="151">
        <f t="shared" ref="B10:M10" si="0">SUM(B11:B22)</f>
        <v>2745.4082599999997</v>
      </c>
      <c r="C10" s="152">
        <f t="shared" si="0"/>
        <v>2749.1949269999991</v>
      </c>
      <c r="D10" s="153">
        <f t="shared" si="0"/>
        <v>2892.6076750000002</v>
      </c>
      <c r="E10" s="151">
        <f t="shared" si="0"/>
        <v>273.66259200000002</v>
      </c>
      <c r="F10" s="152">
        <f t="shared" si="0"/>
        <v>269.38259799999986</v>
      </c>
      <c r="G10" s="153">
        <f t="shared" si="0"/>
        <v>282.51811299999991</v>
      </c>
      <c r="H10" s="151">
        <f t="shared" si="0"/>
        <v>45.896207999999994</v>
      </c>
      <c r="I10" s="152">
        <f t="shared" si="0"/>
        <v>51.798283000000005</v>
      </c>
      <c r="J10" s="153">
        <f t="shared" si="0"/>
        <v>57.427910000000004</v>
      </c>
      <c r="K10" s="151">
        <f t="shared" si="0"/>
        <v>2471.745668</v>
      </c>
      <c r="L10" s="152">
        <f t="shared" si="0"/>
        <v>2479.812328999999</v>
      </c>
      <c r="M10" s="153">
        <f t="shared" si="0"/>
        <v>2610.0895620000001</v>
      </c>
      <c r="N10" s="237">
        <v>10052.194999999998</v>
      </c>
      <c r="O10" s="238">
        <v>10027.194999999998</v>
      </c>
      <c r="P10" s="238">
        <v>10027.194999999998</v>
      </c>
      <c r="Q10" s="105"/>
    </row>
    <row r="11" spans="1:17" ht="12" customHeight="1" x14ac:dyDescent="0.2">
      <c r="A11" s="144" t="s">
        <v>156</v>
      </c>
      <c r="B11" s="148">
        <v>209.89663199999998</v>
      </c>
      <c r="C11" s="149">
        <v>211.78235199999997</v>
      </c>
      <c r="D11" s="150">
        <v>231.506877</v>
      </c>
      <c r="E11" s="148">
        <v>15.486448999999997</v>
      </c>
      <c r="F11" s="149">
        <v>16.606484000000002</v>
      </c>
      <c r="G11" s="150">
        <v>18.471835000000002</v>
      </c>
      <c r="H11" s="148">
        <v>6.5009269999999999</v>
      </c>
      <c r="I11" s="149">
        <v>7.7525059999999986</v>
      </c>
      <c r="J11" s="150">
        <v>7.9706150000000004</v>
      </c>
      <c r="K11" s="148">
        <v>194.41018299999999</v>
      </c>
      <c r="L11" s="149">
        <v>195.17586799999998</v>
      </c>
      <c r="M11" s="150">
        <v>213.035042</v>
      </c>
      <c r="N11" s="157"/>
      <c r="O11" s="158"/>
      <c r="P11" s="158"/>
      <c r="Q11" s="22"/>
    </row>
    <row r="12" spans="1:17" ht="12" customHeight="1" x14ac:dyDescent="0.2">
      <c r="A12" s="144" t="s">
        <v>155</v>
      </c>
      <c r="B12" s="145">
        <v>0.85948000000000002</v>
      </c>
      <c r="C12" s="146">
        <v>0.98172000000000004</v>
      </c>
      <c r="D12" s="147">
        <v>1.0126729999999999</v>
      </c>
      <c r="E12" s="145">
        <v>4.3360000000000003E-2</v>
      </c>
      <c r="F12" s="146">
        <v>4.3560000000000001E-2</v>
      </c>
      <c r="G12" s="147">
        <v>4.3588000000000002E-2</v>
      </c>
      <c r="H12" s="145">
        <v>8.5680000000000006E-2</v>
      </c>
      <c r="I12" s="146">
        <v>0.10070999999999999</v>
      </c>
      <c r="J12" s="147">
        <v>9.672E-2</v>
      </c>
      <c r="K12" s="145">
        <v>0.81612000000000007</v>
      </c>
      <c r="L12" s="146">
        <v>0.93815999999999999</v>
      </c>
      <c r="M12" s="147">
        <v>0.96908499999999997</v>
      </c>
      <c r="N12" s="159"/>
      <c r="O12" s="23"/>
      <c r="P12" s="23"/>
      <c r="Q12" s="22"/>
    </row>
    <row r="13" spans="1:17" ht="12" customHeight="1" x14ac:dyDescent="0.2">
      <c r="A13" s="144" t="s">
        <v>154</v>
      </c>
      <c r="B13" s="145">
        <v>268.46269999999998</v>
      </c>
      <c r="C13" s="146">
        <v>140.22070400000001</v>
      </c>
      <c r="D13" s="147">
        <v>275.22594899999996</v>
      </c>
      <c r="E13" s="145">
        <v>22.001245999999998</v>
      </c>
      <c r="F13" s="146">
        <v>14.044113999999997</v>
      </c>
      <c r="G13" s="147">
        <v>23.124152000000002</v>
      </c>
      <c r="H13" s="145">
        <v>7.315626</v>
      </c>
      <c r="I13" s="146">
        <v>8.0153079999999992</v>
      </c>
      <c r="J13" s="147">
        <v>8.6593560000000007</v>
      </c>
      <c r="K13" s="145">
        <v>246.46145399999997</v>
      </c>
      <c r="L13" s="146">
        <v>126.17659000000002</v>
      </c>
      <c r="M13" s="147">
        <v>252.10179699999995</v>
      </c>
      <c r="N13" s="159"/>
      <c r="O13" s="23"/>
      <c r="P13" s="23"/>
      <c r="Q13" s="22"/>
    </row>
    <row r="14" spans="1:17" ht="12" customHeight="1" x14ac:dyDescent="0.2">
      <c r="A14" s="144" t="s">
        <v>153</v>
      </c>
      <c r="B14" s="145">
        <v>2130.6920839999998</v>
      </c>
      <c r="C14" s="146">
        <v>2266.0003479999991</v>
      </c>
      <c r="D14" s="147">
        <v>2258.7787950000002</v>
      </c>
      <c r="E14" s="145">
        <v>223.06763899999999</v>
      </c>
      <c r="F14" s="146">
        <v>227.84527599999993</v>
      </c>
      <c r="G14" s="147">
        <v>230.81862099999989</v>
      </c>
      <c r="H14" s="145">
        <v>20.498414</v>
      </c>
      <c r="I14" s="146">
        <v>23.609736999999999</v>
      </c>
      <c r="J14" s="147">
        <v>27.976775999999997</v>
      </c>
      <c r="K14" s="145">
        <v>1907.6244449999999</v>
      </c>
      <c r="L14" s="146">
        <v>2038.1550719999991</v>
      </c>
      <c r="M14" s="147">
        <v>2027.9601740000003</v>
      </c>
      <c r="N14" s="159"/>
      <c r="O14" s="23"/>
      <c r="P14" s="23"/>
      <c r="Q14" s="22"/>
    </row>
    <row r="15" spans="1:17" ht="12" customHeight="1" x14ac:dyDescent="0.2">
      <c r="A15" s="144" t="s">
        <v>152</v>
      </c>
      <c r="B15" s="145">
        <v>0</v>
      </c>
      <c r="C15" s="146">
        <v>0</v>
      </c>
      <c r="D15" s="147">
        <v>0</v>
      </c>
      <c r="E15" s="145">
        <v>0</v>
      </c>
      <c r="F15" s="146">
        <v>0</v>
      </c>
      <c r="G15" s="147">
        <v>0</v>
      </c>
      <c r="H15" s="145">
        <v>0</v>
      </c>
      <c r="I15" s="146">
        <v>0</v>
      </c>
      <c r="J15" s="147">
        <v>0</v>
      </c>
      <c r="K15" s="145">
        <v>0</v>
      </c>
      <c r="L15" s="146">
        <v>0</v>
      </c>
      <c r="M15" s="147">
        <v>0</v>
      </c>
      <c r="N15" s="159"/>
      <c r="O15" s="23"/>
      <c r="P15" s="23"/>
      <c r="Q15" s="22"/>
    </row>
    <row r="16" spans="1:17" ht="12" customHeight="1" x14ac:dyDescent="0.2">
      <c r="A16" s="144" t="s">
        <v>151</v>
      </c>
      <c r="B16" s="145">
        <v>6.9249749999999999</v>
      </c>
      <c r="C16" s="146">
        <v>4.279871</v>
      </c>
      <c r="D16" s="147">
        <v>4.2788180000000002</v>
      </c>
      <c r="E16" s="145">
        <v>1.030003</v>
      </c>
      <c r="F16" s="146">
        <v>0.61051800000000001</v>
      </c>
      <c r="G16" s="147">
        <v>0.54562200000000005</v>
      </c>
      <c r="H16" s="145">
        <v>0.40488000000000002</v>
      </c>
      <c r="I16" s="146">
        <v>0.24727800000000003</v>
      </c>
      <c r="J16" s="147">
        <v>0.238788</v>
      </c>
      <c r="K16" s="145">
        <v>5.8949720000000001</v>
      </c>
      <c r="L16" s="146">
        <v>3.6693530000000001</v>
      </c>
      <c r="M16" s="147">
        <v>3.7331960000000004</v>
      </c>
      <c r="N16" s="159"/>
      <c r="O16" s="23"/>
      <c r="P16" s="23"/>
      <c r="Q16" s="22"/>
    </row>
    <row r="17" spans="1:17" ht="12" customHeight="1" x14ac:dyDescent="0.2">
      <c r="A17" s="144" t="s">
        <v>150</v>
      </c>
      <c r="B17" s="145">
        <v>0</v>
      </c>
      <c r="C17" s="146">
        <v>9.7348000000000004E-2</v>
      </c>
      <c r="D17" s="147">
        <v>0.70581799999999995</v>
      </c>
      <c r="E17" s="145">
        <v>0</v>
      </c>
      <c r="F17" s="146">
        <v>2.0493999999999998E-2</v>
      </c>
      <c r="G17" s="147">
        <v>6.6043000000000004E-2</v>
      </c>
      <c r="H17" s="145">
        <v>0</v>
      </c>
      <c r="I17" s="146">
        <v>2.245E-3</v>
      </c>
      <c r="J17" s="147">
        <v>2.5332999999999998E-2</v>
      </c>
      <c r="K17" s="145">
        <v>0</v>
      </c>
      <c r="L17" s="146">
        <v>7.6854000000000006E-2</v>
      </c>
      <c r="M17" s="147">
        <v>0.63977499999999998</v>
      </c>
      <c r="N17" s="159"/>
      <c r="O17" s="23"/>
      <c r="P17" s="23"/>
      <c r="Q17" s="22"/>
    </row>
    <row r="18" spans="1:17" ht="12" customHeight="1" x14ac:dyDescent="0.2">
      <c r="A18" s="144" t="s">
        <v>149</v>
      </c>
      <c r="B18" s="145">
        <v>19.546139</v>
      </c>
      <c r="C18" s="146">
        <v>21.970560000000003</v>
      </c>
      <c r="D18" s="147">
        <v>16.483919999999998</v>
      </c>
      <c r="E18" s="145">
        <v>1.9903360000000003</v>
      </c>
      <c r="F18" s="146">
        <v>2.1795620000000002</v>
      </c>
      <c r="G18" s="147">
        <v>1.8601359999999998</v>
      </c>
      <c r="H18" s="145">
        <v>3.5358039999999997</v>
      </c>
      <c r="I18" s="146">
        <v>3.46868</v>
      </c>
      <c r="J18" s="147">
        <v>2.586551</v>
      </c>
      <c r="K18" s="145">
        <v>17.555803000000001</v>
      </c>
      <c r="L18" s="146">
        <v>19.790998000000002</v>
      </c>
      <c r="M18" s="147">
        <v>14.623783999999997</v>
      </c>
      <c r="N18" s="159"/>
      <c r="O18" s="23"/>
      <c r="P18" s="23"/>
      <c r="Q18" s="22"/>
    </row>
    <row r="19" spans="1:17" ht="12" customHeight="1" x14ac:dyDescent="0.2">
      <c r="A19" s="144" t="s">
        <v>148</v>
      </c>
      <c r="B19" s="145">
        <v>67.582344999999989</v>
      </c>
      <c r="C19" s="146">
        <v>59.407975999999991</v>
      </c>
      <c r="D19" s="147">
        <v>54.789054999999991</v>
      </c>
      <c r="E19" s="145">
        <v>7.2111080000000012</v>
      </c>
      <c r="F19" s="146">
        <v>4.5359249999999998</v>
      </c>
      <c r="G19" s="147">
        <v>4.2592550000000005</v>
      </c>
      <c r="H19" s="145">
        <v>4.9497990000000005</v>
      </c>
      <c r="I19" s="146">
        <v>5.9464709999999998</v>
      </c>
      <c r="J19" s="147">
        <v>5.2643449999999996</v>
      </c>
      <c r="K19" s="145">
        <v>60.371236999999986</v>
      </c>
      <c r="L19" s="146">
        <v>54.872050999999992</v>
      </c>
      <c r="M19" s="147">
        <v>50.529799999999987</v>
      </c>
      <c r="N19" s="159"/>
      <c r="O19" s="23"/>
      <c r="P19" s="23"/>
      <c r="Q19" s="22"/>
    </row>
    <row r="20" spans="1:17" ht="12" customHeight="1" x14ac:dyDescent="0.2">
      <c r="A20" s="144" t="s">
        <v>14</v>
      </c>
      <c r="B20" s="145">
        <v>0</v>
      </c>
      <c r="C20" s="146">
        <v>0</v>
      </c>
      <c r="D20" s="147">
        <v>0</v>
      </c>
      <c r="E20" s="145">
        <v>0</v>
      </c>
      <c r="F20" s="146">
        <v>0</v>
      </c>
      <c r="G20" s="147">
        <v>0</v>
      </c>
      <c r="H20" s="145">
        <v>0</v>
      </c>
      <c r="I20" s="146">
        <v>0</v>
      </c>
      <c r="J20" s="147">
        <v>0</v>
      </c>
      <c r="K20" s="145">
        <v>0</v>
      </c>
      <c r="L20" s="146">
        <v>0</v>
      </c>
      <c r="M20" s="147">
        <v>0</v>
      </c>
      <c r="N20" s="159"/>
      <c r="O20" s="23"/>
      <c r="P20" s="23"/>
      <c r="Q20" s="22"/>
    </row>
    <row r="21" spans="1:17" ht="12" customHeight="1" x14ac:dyDescent="0.2">
      <c r="A21" s="144" t="s">
        <v>147</v>
      </c>
      <c r="B21" s="145">
        <v>0.93096599999999996</v>
      </c>
      <c r="C21" s="146">
        <v>0.81943700000000008</v>
      </c>
      <c r="D21" s="147">
        <v>2.3732050000000005</v>
      </c>
      <c r="E21" s="145">
        <v>0.11235400000000001</v>
      </c>
      <c r="F21" s="146">
        <v>0.11071399999999998</v>
      </c>
      <c r="G21" s="147">
        <v>0.27735799999999999</v>
      </c>
      <c r="H21" s="145">
        <v>3.3034000000000001E-2</v>
      </c>
      <c r="I21" s="146">
        <v>2.0504000000000001E-2</v>
      </c>
      <c r="J21" s="147">
        <v>2.1422000000000004E-2</v>
      </c>
      <c r="K21" s="145">
        <v>0.8186119999999999</v>
      </c>
      <c r="L21" s="146">
        <v>0.7087230000000001</v>
      </c>
      <c r="M21" s="147">
        <v>2.0958470000000005</v>
      </c>
      <c r="N21" s="159"/>
      <c r="O21" s="23"/>
      <c r="P21" s="23"/>
      <c r="Q21" s="22"/>
    </row>
    <row r="22" spans="1:17" ht="12" customHeight="1" x14ac:dyDescent="0.2">
      <c r="A22" s="144" t="s">
        <v>146</v>
      </c>
      <c r="B22" s="148">
        <v>40.512939000000003</v>
      </c>
      <c r="C22" s="149">
        <v>43.634611000000014</v>
      </c>
      <c r="D22" s="150">
        <v>47.452564999999993</v>
      </c>
      <c r="E22" s="148">
        <v>2.720097</v>
      </c>
      <c r="F22" s="149">
        <v>3.3859510000000004</v>
      </c>
      <c r="G22" s="150">
        <v>3.0515029999999994</v>
      </c>
      <c r="H22" s="148">
        <v>2.572044</v>
      </c>
      <c r="I22" s="149">
        <v>2.6348440000000006</v>
      </c>
      <c r="J22" s="150">
        <v>4.5880040000000006</v>
      </c>
      <c r="K22" s="148">
        <v>37.792842</v>
      </c>
      <c r="L22" s="149">
        <v>40.248660000000015</v>
      </c>
      <c r="M22" s="150">
        <v>44.401061999999996</v>
      </c>
      <c r="N22" s="160"/>
      <c r="O22" s="161"/>
      <c r="P22" s="161"/>
      <c r="Q22" s="22"/>
    </row>
    <row r="23" spans="1:17" s="116" customFormat="1" ht="11.25" x14ac:dyDescent="0.2">
      <c r="P23" s="14" t="s">
        <v>414</v>
      </c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37" t="s">
        <v>385</v>
      </c>
      <c r="P1" s="138" t="str">
        <f>Titulní!A35</f>
        <v>III. čtvrtletí 2021</v>
      </c>
    </row>
    <row r="2" spans="1:17" ht="6" customHeight="1" x14ac:dyDescent="0.2"/>
    <row r="3" spans="1:17" ht="12" customHeight="1" x14ac:dyDescent="0.2">
      <c r="A3" s="440"/>
      <c r="B3" s="443" t="s">
        <v>19</v>
      </c>
      <c r="C3" s="444"/>
      <c r="D3" s="445"/>
      <c r="E3" s="443" t="s">
        <v>202</v>
      </c>
      <c r="F3" s="444"/>
      <c r="G3" s="445"/>
      <c r="H3" s="443" t="s">
        <v>204</v>
      </c>
      <c r="I3" s="444"/>
      <c r="J3" s="445"/>
      <c r="K3" s="443" t="s">
        <v>6</v>
      </c>
      <c r="L3" s="444"/>
      <c r="M3" s="445"/>
      <c r="N3" s="430" t="s">
        <v>215</v>
      </c>
      <c r="O3" s="431"/>
      <c r="P3" s="431"/>
      <c r="Q3" s="22"/>
    </row>
    <row r="4" spans="1:17" ht="14.1" customHeight="1" x14ac:dyDescent="0.2">
      <c r="A4" s="441"/>
      <c r="B4" s="446" t="s">
        <v>236</v>
      </c>
      <c r="C4" s="447"/>
      <c r="D4" s="448"/>
      <c r="E4" s="446" t="s">
        <v>236</v>
      </c>
      <c r="F4" s="447"/>
      <c r="G4" s="448"/>
      <c r="H4" s="446" t="s">
        <v>236</v>
      </c>
      <c r="I4" s="447"/>
      <c r="J4" s="448"/>
      <c r="K4" s="446" t="s">
        <v>236</v>
      </c>
      <c r="L4" s="447"/>
      <c r="M4" s="448"/>
      <c r="N4" s="432" t="s">
        <v>241</v>
      </c>
      <c r="O4" s="433"/>
      <c r="P4" s="433"/>
      <c r="Q4" s="22"/>
    </row>
    <row r="5" spans="1:17" x14ac:dyDescent="0.2">
      <c r="A5" s="442"/>
      <c r="B5" s="134" t="s">
        <v>66</v>
      </c>
      <c r="C5" s="310" t="s">
        <v>67</v>
      </c>
      <c r="D5" s="136" t="s">
        <v>68</v>
      </c>
      <c r="E5" s="134" t="s">
        <v>66</v>
      </c>
      <c r="F5" s="310" t="s">
        <v>67</v>
      </c>
      <c r="G5" s="136" t="s">
        <v>68</v>
      </c>
      <c r="H5" s="134" t="s">
        <v>66</v>
      </c>
      <c r="I5" s="310" t="s">
        <v>67</v>
      </c>
      <c r="J5" s="136" t="s">
        <v>68</v>
      </c>
      <c r="K5" s="134" t="s">
        <v>66</v>
      </c>
      <c r="L5" s="310" t="s">
        <v>67</v>
      </c>
      <c r="M5" s="136" t="s">
        <v>68</v>
      </c>
      <c r="N5" s="139" t="s">
        <v>66</v>
      </c>
      <c r="O5" s="140" t="s">
        <v>67</v>
      </c>
      <c r="P5" s="140" t="s">
        <v>68</v>
      </c>
      <c r="Q5" s="22"/>
    </row>
    <row r="6" spans="1:17" ht="12" customHeight="1" x14ac:dyDescent="0.2">
      <c r="A6" s="434" t="s">
        <v>16</v>
      </c>
      <c r="B6" s="436">
        <f>SUM(B7:D7)</f>
        <v>902.89420999999993</v>
      </c>
      <c r="C6" s="437"/>
      <c r="D6" s="438"/>
      <c r="E6" s="436">
        <f>SUM(E7:G7)</f>
        <v>19.660364999999999</v>
      </c>
      <c r="F6" s="437"/>
      <c r="G6" s="438"/>
      <c r="H6" s="436">
        <f>SUM(H7:J7)</f>
        <v>8.3225999999999994E-2</v>
      </c>
      <c r="I6" s="437"/>
      <c r="J6" s="438"/>
      <c r="K6" s="436">
        <f>SUM(K7:M7)</f>
        <v>883.23384499999997</v>
      </c>
      <c r="L6" s="437"/>
      <c r="M6" s="438"/>
      <c r="N6" s="436">
        <f>P7</f>
        <v>1363.5</v>
      </c>
      <c r="O6" s="437"/>
      <c r="P6" s="437"/>
      <c r="Q6" s="22"/>
    </row>
    <row r="7" spans="1:17" s="118" customFormat="1" ht="15" customHeight="1" x14ac:dyDescent="0.2">
      <c r="A7" s="435"/>
      <c r="B7" s="151">
        <f t="shared" ref="B7:M7" si="0">SUM(B8:B19)</f>
        <v>429.47035</v>
      </c>
      <c r="C7" s="152">
        <f t="shared" si="0"/>
        <v>203.35567</v>
      </c>
      <c r="D7" s="153">
        <f t="shared" si="0"/>
        <v>270.06819000000002</v>
      </c>
      <c r="E7" s="151">
        <f t="shared" si="0"/>
        <v>8.6491600000000002</v>
      </c>
      <c r="F7" s="152">
        <f t="shared" si="0"/>
        <v>5.2249099999999995</v>
      </c>
      <c r="G7" s="153">
        <f t="shared" si="0"/>
        <v>5.786295</v>
      </c>
      <c r="H7" s="151">
        <f t="shared" si="0"/>
        <v>0</v>
      </c>
      <c r="I7" s="152">
        <f t="shared" si="0"/>
        <v>1.137E-2</v>
      </c>
      <c r="J7" s="153">
        <f t="shared" si="0"/>
        <v>7.1855999999999989E-2</v>
      </c>
      <c r="K7" s="151">
        <f t="shared" si="0"/>
        <v>420.82119</v>
      </c>
      <c r="L7" s="152">
        <f t="shared" si="0"/>
        <v>198.13076000000001</v>
      </c>
      <c r="M7" s="153">
        <f t="shared" si="0"/>
        <v>264.28189500000002</v>
      </c>
      <c r="N7" s="235">
        <v>1363.5</v>
      </c>
      <c r="O7" s="236">
        <v>1363.5</v>
      </c>
      <c r="P7" s="236">
        <v>1363.5</v>
      </c>
      <c r="Q7" s="18"/>
    </row>
    <row r="8" spans="1:17" ht="12" customHeight="1" x14ac:dyDescent="0.2">
      <c r="A8" s="144" t="s">
        <v>156</v>
      </c>
      <c r="B8" s="148">
        <v>0</v>
      </c>
      <c r="C8" s="149">
        <v>0</v>
      </c>
      <c r="D8" s="150">
        <v>0</v>
      </c>
      <c r="E8" s="148">
        <v>0</v>
      </c>
      <c r="F8" s="149">
        <v>0</v>
      </c>
      <c r="G8" s="150">
        <v>0</v>
      </c>
      <c r="H8" s="148">
        <v>0</v>
      </c>
      <c r="I8" s="149">
        <v>0</v>
      </c>
      <c r="J8" s="150">
        <v>0</v>
      </c>
      <c r="K8" s="148">
        <v>0</v>
      </c>
      <c r="L8" s="149">
        <v>0</v>
      </c>
      <c r="M8" s="150">
        <v>0</v>
      </c>
      <c r="N8" s="157"/>
      <c r="O8" s="158"/>
      <c r="P8" s="158"/>
      <c r="Q8" s="22"/>
    </row>
    <row r="9" spans="1:17" ht="12" customHeight="1" x14ac:dyDescent="0.2">
      <c r="A9" s="144" t="s">
        <v>155</v>
      </c>
      <c r="B9" s="145">
        <v>0</v>
      </c>
      <c r="C9" s="146">
        <v>0</v>
      </c>
      <c r="D9" s="147">
        <v>0</v>
      </c>
      <c r="E9" s="145">
        <v>0</v>
      </c>
      <c r="F9" s="146">
        <v>0</v>
      </c>
      <c r="G9" s="147">
        <v>0</v>
      </c>
      <c r="H9" s="145">
        <v>0</v>
      </c>
      <c r="I9" s="146">
        <v>0</v>
      </c>
      <c r="J9" s="147">
        <v>0</v>
      </c>
      <c r="K9" s="145">
        <v>0</v>
      </c>
      <c r="L9" s="146">
        <v>0</v>
      </c>
      <c r="M9" s="147">
        <v>0</v>
      </c>
      <c r="N9" s="159"/>
      <c r="O9" s="23"/>
      <c r="P9" s="23"/>
      <c r="Q9" s="22"/>
    </row>
    <row r="10" spans="1:17" ht="12" customHeight="1" x14ac:dyDescent="0.2">
      <c r="A10" s="144" t="s">
        <v>154</v>
      </c>
      <c r="B10" s="145">
        <v>0</v>
      </c>
      <c r="C10" s="146">
        <v>0</v>
      </c>
      <c r="D10" s="147">
        <v>0</v>
      </c>
      <c r="E10" s="145">
        <v>0</v>
      </c>
      <c r="F10" s="146">
        <v>0</v>
      </c>
      <c r="G10" s="147">
        <v>0</v>
      </c>
      <c r="H10" s="145">
        <v>0</v>
      </c>
      <c r="I10" s="146">
        <v>0</v>
      </c>
      <c r="J10" s="147">
        <v>0</v>
      </c>
      <c r="K10" s="145">
        <v>0</v>
      </c>
      <c r="L10" s="146">
        <v>0</v>
      </c>
      <c r="M10" s="147">
        <v>0</v>
      </c>
      <c r="N10" s="159"/>
      <c r="O10" s="23"/>
      <c r="P10" s="23"/>
      <c r="Q10" s="22"/>
    </row>
    <row r="11" spans="1:17" ht="12" customHeight="1" x14ac:dyDescent="0.2">
      <c r="A11" s="144" t="s">
        <v>153</v>
      </c>
      <c r="B11" s="145">
        <v>0</v>
      </c>
      <c r="C11" s="146">
        <v>0</v>
      </c>
      <c r="D11" s="147">
        <v>0</v>
      </c>
      <c r="E11" s="145">
        <v>0</v>
      </c>
      <c r="F11" s="146">
        <v>0</v>
      </c>
      <c r="G11" s="147">
        <v>0</v>
      </c>
      <c r="H11" s="145">
        <v>0</v>
      </c>
      <c r="I11" s="146">
        <v>0</v>
      </c>
      <c r="J11" s="147">
        <v>0</v>
      </c>
      <c r="K11" s="145">
        <v>0</v>
      </c>
      <c r="L11" s="146">
        <v>0</v>
      </c>
      <c r="M11" s="147">
        <v>0</v>
      </c>
      <c r="N11" s="159"/>
      <c r="O11" s="23"/>
      <c r="P11" s="23"/>
      <c r="Q11" s="22"/>
    </row>
    <row r="12" spans="1:17" ht="12" customHeight="1" x14ac:dyDescent="0.2">
      <c r="A12" s="144" t="s">
        <v>152</v>
      </c>
      <c r="B12" s="145">
        <v>0</v>
      </c>
      <c r="C12" s="146">
        <v>0</v>
      </c>
      <c r="D12" s="147">
        <v>0</v>
      </c>
      <c r="E12" s="145">
        <v>0</v>
      </c>
      <c r="F12" s="146">
        <v>0</v>
      </c>
      <c r="G12" s="147">
        <v>0</v>
      </c>
      <c r="H12" s="145">
        <v>0</v>
      </c>
      <c r="I12" s="146">
        <v>0</v>
      </c>
      <c r="J12" s="147">
        <v>0</v>
      </c>
      <c r="K12" s="145">
        <v>0</v>
      </c>
      <c r="L12" s="146">
        <v>0</v>
      </c>
      <c r="M12" s="147">
        <v>0</v>
      </c>
      <c r="N12" s="159"/>
      <c r="O12" s="23"/>
      <c r="P12" s="23"/>
      <c r="Q12" s="22"/>
    </row>
    <row r="13" spans="1:17" ht="12" customHeight="1" x14ac:dyDescent="0.2">
      <c r="A13" s="144" t="s">
        <v>151</v>
      </c>
      <c r="B13" s="145">
        <v>0</v>
      </c>
      <c r="C13" s="146">
        <v>0</v>
      </c>
      <c r="D13" s="147">
        <v>0</v>
      </c>
      <c r="E13" s="145">
        <v>0</v>
      </c>
      <c r="F13" s="146">
        <v>0</v>
      </c>
      <c r="G13" s="147">
        <v>0</v>
      </c>
      <c r="H13" s="145">
        <v>0</v>
      </c>
      <c r="I13" s="146">
        <v>0</v>
      </c>
      <c r="J13" s="147">
        <v>0</v>
      </c>
      <c r="K13" s="145">
        <v>0</v>
      </c>
      <c r="L13" s="146">
        <v>0</v>
      </c>
      <c r="M13" s="147">
        <v>0</v>
      </c>
      <c r="N13" s="159"/>
      <c r="O13" s="23"/>
      <c r="P13" s="23"/>
      <c r="Q13" s="22"/>
    </row>
    <row r="14" spans="1:17" ht="12" customHeight="1" x14ac:dyDescent="0.2">
      <c r="A14" s="144" t="s">
        <v>150</v>
      </c>
      <c r="B14" s="145">
        <v>0</v>
      </c>
      <c r="C14" s="146">
        <v>0</v>
      </c>
      <c r="D14" s="147">
        <v>0</v>
      </c>
      <c r="E14" s="145">
        <v>0</v>
      </c>
      <c r="F14" s="146">
        <v>0</v>
      </c>
      <c r="G14" s="147">
        <v>0</v>
      </c>
      <c r="H14" s="145">
        <v>0</v>
      </c>
      <c r="I14" s="146">
        <v>0</v>
      </c>
      <c r="J14" s="147">
        <v>0</v>
      </c>
      <c r="K14" s="145">
        <v>0</v>
      </c>
      <c r="L14" s="146">
        <v>0</v>
      </c>
      <c r="M14" s="147">
        <v>0</v>
      </c>
      <c r="N14" s="159"/>
      <c r="O14" s="23"/>
      <c r="P14" s="23"/>
      <c r="Q14" s="22"/>
    </row>
    <row r="15" spans="1:17" ht="12" customHeight="1" x14ac:dyDescent="0.2">
      <c r="A15" s="144" t="s">
        <v>149</v>
      </c>
      <c r="B15" s="145">
        <v>0</v>
      </c>
      <c r="C15" s="146">
        <v>0</v>
      </c>
      <c r="D15" s="147">
        <v>0</v>
      </c>
      <c r="E15" s="145">
        <v>0</v>
      </c>
      <c r="F15" s="146">
        <v>0</v>
      </c>
      <c r="G15" s="147">
        <v>0</v>
      </c>
      <c r="H15" s="145">
        <v>0</v>
      </c>
      <c r="I15" s="146">
        <v>0</v>
      </c>
      <c r="J15" s="147">
        <v>0</v>
      </c>
      <c r="K15" s="145">
        <v>0</v>
      </c>
      <c r="L15" s="146">
        <v>0</v>
      </c>
      <c r="M15" s="147">
        <v>0</v>
      </c>
      <c r="N15" s="159"/>
      <c r="O15" s="23"/>
      <c r="P15" s="23"/>
      <c r="Q15" s="22"/>
    </row>
    <row r="16" spans="1:17" ht="12" customHeight="1" x14ac:dyDescent="0.2">
      <c r="A16" s="144" t="s">
        <v>148</v>
      </c>
      <c r="B16" s="145">
        <v>0</v>
      </c>
      <c r="C16" s="146">
        <v>0</v>
      </c>
      <c r="D16" s="147">
        <v>0</v>
      </c>
      <c r="E16" s="145">
        <v>0</v>
      </c>
      <c r="F16" s="146">
        <v>0</v>
      </c>
      <c r="G16" s="147">
        <v>0</v>
      </c>
      <c r="H16" s="145">
        <v>0</v>
      </c>
      <c r="I16" s="146">
        <v>0</v>
      </c>
      <c r="J16" s="147">
        <v>0</v>
      </c>
      <c r="K16" s="145">
        <v>0</v>
      </c>
      <c r="L16" s="146">
        <v>0</v>
      </c>
      <c r="M16" s="147">
        <v>0</v>
      </c>
      <c r="N16" s="159"/>
      <c r="O16" s="23"/>
      <c r="P16" s="23"/>
      <c r="Q16" s="22"/>
    </row>
    <row r="17" spans="1:17" ht="12" customHeight="1" x14ac:dyDescent="0.2">
      <c r="A17" s="144" t="s">
        <v>14</v>
      </c>
      <c r="B17" s="145">
        <v>0</v>
      </c>
      <c r="C17" s="146">
        <v>0</v>
      </c>
      <c r="D17" s="147">
        <v>0</v>
      </c>
      <c r="E17" s="145">
        <v>0</v>
      </c>
      <c r="F17" s="146">
        <v>0</v>
      </c>
      <c r="G17" s="147">
        <v>0</v>
      </c>
      <c r="H17" s="145">
        <v>0</v>
      </c>
      <c r="I17" s="146">
        <v>0</v>
      </c>
      <c r="J17" s="147">
        <v>0</v>
      </c>
      <c r="K17" s="145">
        <v>0</v>
      </c>
      <c r="L17" s="146">
        <v>0</v>
      </c>
      <c r="M17" s="147">
        <v>0</v>
      </c>
      <c r="N17" s="159"/>
      <c r="O17" s="23"/>
      <c r="P17" s="23"/>
      <c r="Q17" s="22"/>
    </row>
    <row r="18" spans="1:17" ht="12" customHeight="1" x14ac:dyDescent="0.2">
      <c r="A18" s="144" t="s">
        <v>147</v>
      </c>
      <c r="B18" s="145">
        <v>0</v>
      </c>
      <c r="C18" s="146">
        <v>0</v>
      </c>
      <c r="D18" s="147">
        <v>0</v>
      </c>
      <c r="E18" s="145">
        <v>0</v>
      </c>
      <c r="F18" s="146">
        <v>0</v>
      </c>
      <c r="G18" s="147">
        <v>0</v>
      </c>
      <c r="H18" s="145">
        <v>0</v>
      </c>
      <c r="I18" s="146">
        <v>0</v>
      </c>
      <c r="J18" s="147">
        <v>0</v>
      </c>
      <c r="K18" s="145">
        <v>0</v>
      </c>
      <c r="L18" s="146">
        <v>0</v>
      </c>
      <c r="M18" s="147">
        <v>0</v>
      </c>
      <c r="N18" s="159"/>
      <c r="O18" s="23"/>
      <c r="P18" s="23"/>
      <c r="Q18" s="22"/>
    </row>
    <row r="19" spans="1:17" ht="12" customHeight="1" x14ac:dyDescent="0.2">
      <c r="A19" s="144" t="s">
        <v>146</v>
      </c>
      <c r="B19" s="148">
        <v>429.47035</v>
      </c>
      <c r="C19" s="149">
        <v>203.35567</v>
      </c>
      <c r="D19" s="150">
        <v>270.06819000000002</v>
      </c>
      <c r="E19" s="148">
        <v>8.6491600000000002</v>
      </c>
      <c r="F19" s="149">
        <v>5.2249099999999995</v>
      </c>
      <c r="G19" s="150">
        <v>5.786295</v>
      </c>
      <c r="H19" s="148">
        <v>0</v>
      </c>
      <c r="I19" s="149">
        <v>1.137E-2</v>
      </c>
      <c r="J19" s="150">
        <v>7.1855999999999989E-2</v>
      </c>
      <c r="K19" s="148">
        <v>420.82119</v>
      </c>
      <c r="L19" s="149">
        <v>198.13076000000001</v>
      </c>
      <c r="M19" s="150">
        <v>264.28189500000002</v>
      </c>
      <c r="N19" s="160"/>
      <c r="O19" s="161"/>
      <c r="P19" s="161"/>
      <c r="Q19" s="22"/>
    </row>
    <row r="20" spans="1:17" ht="12" customHeight="1" x14ac:dyDescent="0.2">
      <c r="A20" s="434" t="s">
        <v>17</v>
      </c>
      <c r="B20" s="436">
        <f>SUM(B21:D21)</f>
        <v>841.99436800000012</v>
      </c>
      <c r="C20" s="437"/>
      <c r="D20" s="438"/>
      <c r="E20" s="436">
        <f>SUM(E21:G21)</f>
        <v>55.668310999999996</v>
      </c>
      <c r="F20" s="437"/>
      <c r="G20" s="438"/>
      <c r="H20" s="436">
        <f>SUM(H21:J21)</f>
        <v>7.9285169999999994</v>
      </c>
      <c r="I20" s="437"/>
      <c r="J20" s="438"/>
      <c r="K20" s="436">
        <f>SUM(K21:M21)</f>
        <v>786.32605700000011</v>
      </c>
      <c r="L20" s="437"/>
      <c r="M20" s="438"/>
      <c r="N20" s="436">
        <f>P21</f>
        <v>975.54999999999984</v>
      </c>
      <c r="O20" s="437"/>
      <c r="P20" s="437"/>
      <c r="Q20" s="22"/>
    </row>
    <row r="21" spans="1:17" s="118" customFormat="1" ht="15" customHeight="1" x14ac:dyDescent="0.2">
      <c r="A21" s="435"/>
      <c r="B21" s="151">
        <f>SUM(B22:B33)</f>
        <v>277.01647299999991</v>
      </c>
      <c r="C21" s="152">
        <f t="shared" ref="C21:M21" si="1">SUM(C22:C33)</f>
        <v>279.9566480000002</v>
      </c>
      <c r="D21" s="153">
        <f t="shared" si="1"/>
        <v>285.02124700000002</v>
      </c>
      <c r="E21" s="151">
        <f t="shared" si="1"/>
        <v>18.773304000000003</v>
      </c>
      <c r="F21" s="152">
        <f t="shared" si="1"/>
        <v>18.638856999999987</v>
      </c>
      <c r="G21" s="153">
        <f t="shared" si="1"/>
        <v>18.256150000000005</v>
      </c>
      <c r="H21" s="151">
        <f t="shared" si="1"/>
        <v>2.5732270000000002</v>
      </c>
      <c r="I21" s="152">
        <f t="shared" si="1"/>
        <v>2.5482890000000005</v>
      </c>
      <c r="J21" s="153">
        <f t="shared" si="1"/>
        <v>2.8070009999999987</v>
      </c>
      <c r="K21" s="151">
        <f t="shared" si="1"/>
        <v>258.24316899999991</v>
      </c>
      <c r="L21" s="152">
        <f t="shared" si="1"/>
        <v>261.31779100000023</v>
      </c>
      <c r="M21" s="153">
        <f t="shared" si="1"/>
        <v>266.76509699999997</v>
      </c>
      <c r="N21" s="235">
        <v>974.48999999999978</v>
      </c>
      <c r="O21" s="236">
        <v>975.28999999999985</v>
      </c>
      <c r="P21" s="236">
        <v>975.54999999999984</v>
      </c>
      <c r="Q21" s="18"/>
    </row>
    <row r="22" spans="1:17" ht="12" customHeight="1" x14ac:dyDescent="0.2">
      <c r="A22" s="144" t="s">
        <v>156</v>
      </c>
      <c r="B22" s="148">
        <v>0.12155500000000001</v>
      </c>
      <c r="C22" s="149">
        <v>0.15396899999999999</v>
      </c>
      <c r="D22" s="150">
        <v>0.10652099999999999</v>
      </c>
      <c r="E22" s="148">
        <v>5.6829999999999988E-3</v>
      </c>
      <c r="F22" s="149">
        <v>3.9239999999999995E-3</v>
      </c>
      <c r="G22" s="150">
        <v>4.0590000000000001E-3</v>
      </c>
      <c r="H22" s="148">
        <v>0</v>
      </c>
      <c r="I22" s="149">
        <v>0</v>
      </c>
      <c r="J22" s="150">
        <v>0</v>
      </c>
      <c r="K22" s="148">
        <v>0.11587200000000002</v>
      </c>
      <c r="L22" s="149">
        <v>0.15004499999999998</v>
      </c>
      <c r="M22" s="150">
        <v>0.102462</v>
      </c>
      <c r="N22" s="157"/>
      <c r="O22" s="158"/>
      <c r="P22" s="158"/>
      <c r="Q22" s="22"/>
    </row>
    <row r="23" spans="1:17" ht="12" customHeight="1" x14ac:dyDescent="0.2">
      <c r="A23" s="144" t="s">
        <v>155</v>
      </c>
      <c r="B23" s="145">
        <v>211.5537369999999</v>
      </c>
      <c r="C23" s="146">
        <v>212.47874600000017</v>
      </c>
      <c r="D23" s="147">
        <v>207.872027</v>
      </c>
      <c r="E23" s="145">
        <v>16.590062</v>
      </c>
      <c r="F23" s="146">
        <v>16.411295999999986</v>
      </c>
      <c r="G23" s="147">
        <v>15.787405000000009</v>
      </c>
      <c r="H23" s="145">
        <v>1.8677440000000005</v>
      </c>
      <c r="I23" s="146">
        <v>1.8330540000000004</v>
      </c>
      <c r="J23" s="147">
        <v>1.8481809999999992</v>
      </c>
      <c r="K23" s="145">
        <v>194.96367499999991</v>
      </c>
      <c r="L23" s="146">
        <v>196.06745000000018</v>
      </c>
      <c r="M23" s="147">
        <v>192.084622</v>
      </c>
      <c r="N23" s="159"/>
      <c r="O23" s="23"/>
      <c r="P23" s="23"/>
      <c r="Q23" s="22"/>
    </row>
    <row r="24" spans="1:17" ht="12" customHeight="1" x14ac:dyDescent="0.2">
      <c r="A24" s="144" t="s">
        <v>154</v>
      </c>
      <c r="B24" s="145">
        <v>0</v>
      </c>
      <c r="C24" s="146">
        <v>0</v>
      </c>
      <c r="D24" s="147">
        <v>0</v>
      </c>
      <c r="E24" s="145">
        <v>0</v>
      </c>
      <c r="F24" s="146">
        <v>0</v>
      </c>
      <c r="G24" s="147">
        <v>0</v>
      </c>
      <c r="H24" s="145">
        <v>0</v>
      </c>
      <c r="I24" s="146">
        <v>0</v>
      </c>
      <c r="J24" s="147">
        <v>0</v>
      </c>
      <c r="K24" s="145">
        <v>0</v>
      </c>
      <c r="L24" s="146">
        <v>0</v>
      </c>
      <c r="M24" s="147">
        <v>0</v>
      </c>
      <c r="N24" s="159"/>
      <c r="O24" s="23"/>
      <c r="P24" s="23"/>
      <c r="Q24" s="22"/>
    </row>
    <row r="25" spans="1:17" ht="12" customHeight="1" x14ac:dyDescent="0.2">
      <c r="A25" s="144" t="s">
        <v>153</v>
      </c>
      <c r="B25" s="145">
        <v>0</v>
      </c>
      <c r="C25" s="146">
        <v>0</v>
      </c>
      <c r="D25" s="147">
        <v>0</v>
      </c>
      <c r="E25" s="145">
        <v>0</v>
      </c>
      <c r="F25" s="146">
        <v>0</v>
      </c>
      <c r="G25" s="147">
        <v>0</v>
      </c>
      <c r="H25" s="145">
        <v>0</v>
      </c>
      <c r="I25" s="146">
        <v>0</v>
      </c>
      <c r="J25" s="147">
        <v>0</v>
      </c>
      <c r="K25" s="145">
        <v>0</v>
      </c>
      <c r="L25" s="146">
        <v>0</v>
      </c>
      <c r="M25" s="147">
        <v>0</v>
      </c>
      <c r="N25" s="159"/>
      <c r="O25" s="23"/>
      <c r="P25" s="23"/>
      <c r="Q25" s="22"/>
    </row>
    <row r="26" spans="1:17" ht="12" customHeight="1" x14ac:dyDescent="0.2">
      <c r="A26" s="144" t="s">
        <v>152</v>
      </c>
      <c r="B26" s="145">
        <v>0</v>
      </c>
      <c r="C26" s="146">
        <v>0</v>
      </c>
      <c r="D26" s="147">
        <v>0</v>
      </c>
      <c r="E26" s="145">
        <v>0</v>
      </c>
      <c r="F26" s="146">
        <v>0</v>
      </c>
      <c r="G26" s="147">
        <v>0</v>
      </c>
      <c r="H26" s="145">
        <v>0</v>
      </c>
      <c r="I26" s="146">
        <v>0</v>
      </c>
      <c r="J26" s="147">
        <v>0</v>
      </c>
      <c r="K26" s="145">
        <v>0</v>
      </c>
      <c r="L26" s="146">
        <v>0</v>
      </c>
      <c r="M26" s="147">
        <v>0</v>
      </c>
      <c r="N26" s="159"/>
      <c r="O26" s="23"/>
      <c r="P26" s="23"/>
      <c r="Q26" s="22"/>
    </row>
    <row r="27" spans="1:17" ht="12" customHeight="1" x14ac:dyDescent="0.2">
      <c r="A27" s="144" t="s">
        <v>151</v>
      </c>
      <c r="B27" s="145">
        <v>0</v>
      </c>
      <c r="C27" s="146">
        <v>0</v>
      </c>
      <c r="D27" s="147">
        <v>0</v>
      </c>
      <c r="E27" s="145">
        <v>0</v>
      </c>
      <c r="F27" s="146">
        <v>0</v>
      </c>
      <c r="G27" s="147">
        <v>0</v>
      </c>
      <c r="H27" s="145">
        <v>0</v>
      </c>
      <c r="I27" s="146">
        <v>0</v>
      </c>
      <c r="J27" s="147">
        <v>0</v>
      </c>
      <c r="K27" s="145">
        <v>0</v>
      </c>
      <c r="L27" s="146">
        <v>0</v>
      </c>
      <c r="M27" s="147">
        <v>0</v>
      </c>
      <c r="N27" s="159"/>
      <c r="O27" s="23"/>
      <c r="P27" s="23"/>
      <c r="Q27" s="22"/>
    </row>
    <row r="28" spans="1:17" ht="12" customHeight="1" x14ac:dyDescent="0.2">
      <c r="A28" s="144" t="s">
        <v>150</v>
      </c>
      <c r="B28" s="145">
        <v>1.9389999999999998E-3</v>
      </c>
      <c r="C28" s="146">
        <v>7.7099999999999998E-4</v>
      </c>
      <c r="D28" s="147">
        <v>4.0000000000000002E-4</v>
      </c>
      <c r="E28" s="145">
        <v>0</v>
      </c>
      <c r="F28" s="146">
        <v>0</v>
      </c>
      <c r="G28" s="147">
        <v>0</v>
      </c>
      <c r="H28" s="145">
        <v>0</v>
      </c>
      <c r="I28" s="146">
        <v>0</v>
      </c>
      <c r="J28" s="147">
        <v>0</v>
      </c>
      <c r="K28" s="145">
        <v>1.9389999999999998E-3</v>
      </c>
      <c r="L28" s="146">
        <v>7.7099999999999998E-4</v>
      </c>
      <c r="M28" s="147">
        <v>4.0000000000000002E-4</v>
      </c>
      <c r="N28" s="159"/>
      <c r="O28" s="23"/>
      <c r="P28" s="23"/>
      <c r="Q28" s="22"/>
    </row>
    <row r="29" spans="1:17" ht="12" customHeight="1" x14ac:dyDescent="0.2">
      <c r="A29" s="144" t="s">
        <v>149</v>
      </c>
      <c r="B29" s="145">
        <v>0</v>
      </c>
      <c r="C29" s="146">
        <v>0</v>
      </c>
      <c r="D29" s="147">
        <v>0</v>
      </c>
      <c r="E29" s="145">
        <v>0</v>
      </c>
      <c r="F29" s="146">
        <v>0</v>
      </c>
      <c r="G29" s="147">
        <v>0</v>
      </c>
      <c r="H29" s="145">
        <v>0</v>
      </c>
      <c r="I29" s="146">
        <v>0</v>
      </c>
      <c r="J29" s="147">
        <v>0</v>
      </c>
      <c r="K29" s="145">
        <v>0</v>
      </c>
      <c r="L29" s="146">
        <v>0</v>
      </c>
      <c r="M29" s="147">
        <v>0</v>
      </c>
      <c r="N29" s="159"/>
      <c r="O29" s="23"/>
      <c r="P29" s="23"/>
      <c r="Q29" s="22"/>
    </row>
    <row r="30" spans="1:17" ht="12" customHeight="1" x14ac:dyDescent="0.2">
      <c r="A30" s="144" t="s">
        <v>148</v>
      </c>
      <c r="B30" s="145">
        <v>21.929171</v>
      </c>
      <c r="C30" s="146">
        <v>22.195519000000001</v>
      </c>
      <c r="D30" s="147">
        <v>20.878979999999999</v>
      </c>
      <c r="E30" s="145">
        <v>1.0080149999999999</v>
      </c>
      <c r="F30" s="146">
        <v>1.0114780000000001</v>
      </c>
      <c r="G30" s="147">
        <v>0.87100900000000014</v>
      </c>
      <c r="H30" s="145">
        <v>1.9342000000000002E-2</v>
      </c>
      <c r="I30" s="146">
        <v>2.0188000000000001E-2</v>
      </c>
      <c r="J30" s="147">
        <v>2.2685000000000004E-2</v>
      </c>
      <c r="K30" s="145">
        <v>20.921156</v>
      </c>
      <c r="L30" s="146">
        <v>21.184041000000001</v>
      </c>
      <c r="M30" s="147">
        <v>20.007970999999998</v>
      </c>
      <c r="N30" s="159"/>
      <c r="O30" s="23"/>
      <c r="P30" s="23"/>
      <c r="Q30" s="22"/>
    </row>
    <row r="31" spans="1:17" ht="12" customHeight="1" x14ac:dyDescent="0.2">
      <c r="A31" s="144" t="s">
        <v>14</v>
      </c>
      <c r="B31" s="145">
        <v>0</v>
      </c>
      <c r="C31" s="146">
        <v>0</v>
      </c>
      <c r="D31" s="147">
        <v>0</v>
      </c>
      <c r="E31" s="145">
        <v>0</v>
      </c>
      <c r="F31" s="146">
        <v>0</v>
      </c>
      <c r="G31" s="147">
        <v>0</v>
      </c>
      <c r="H31" s="145">
        <v>0</v>
      </c>
      <c r="I31" s="146">
        <v>0</v>
      </c>
      <c r="J31" s="147">
        <v>0</v>
      </c>
      <c r="K31" s="145">
        <v>0</v>
      </c>
      <c r="L31" s="146">
        <v>0</v>
      </c>
      <c r="M31" s="147">
        <v>0</v>
      </c>
      <c r="N31" s="159"/>
      <c r="O31" s="23"/>
      <c r="P31" s="23"/>
      <c r="Q31" s="22"/>
    </row>
    <row r="32" spans="1:17" ht="12" customHeight="1" x14ac:dyDescent="0.2">
      <c r="A32" s="144" t="s">
        <v>147</v>
      </c>
      <c r="B32" s="145">
        <v>0.73429500000000003</v>
      </c>
      <c r="C32" s="146">
        <v>0.72309899999999983</v>
      </c>
      <c r="D32" s="147">
        <v>0.73847599999999991</v>
      </c>
      <c r="E32" s="145">
        <v>0.10997799999999999</v>
      </c>
      <c r="F32" s="146">
        <v>0.10048399999999998</v>
      </c>
      <c r="G32" s="147">
        <v>0.11149200000000001</v>
      </c>
      <c r="H32" s="145">
        <v>8.9160000000000003E-3</v>
      </c>
      <c r="I32" s="146">
        <v>8.8050000000000003E-3</v>
      </c>
      <c r="J32" s="147">
        <v>7.8659999999999997E-3</v>
      </c>
      <c r="K32" s="145">
        <v>0.62431700000000001</v>
      </c>
      <c r="L32" s="146">
        <v>0.62261499999999981</v>
      </c>
      <c r="M32" s="147">
        <v>0.62698399999999987</v>
      </c>
      <c r="N32" s="159"/>
      <c r="O32" s="23"/>
      <c r="P32" s="23"/>
      <c r="Q32" s="22"/>
    </row>
    <row r="33" spans="1:17" ht="12" customHeight="1" x14ac:dyDescent="0.2">
      <c r="A33" s="144" t="s">
        <v>146</v>
      </c>
      <c r="B33" s="154">
        <v>42.675776000000042</v>
      </c>
      <c r="C33" s="155">
        <v>44.404544000000044</v>
      </c>
      <c r="D33" s="156">
        <v>55.424842999999996</v>
      </c>
      <c r="E33" s="154">
        <v>1.0595659999999985</v>
      </c>
      <c r="F33" s="155">
        <v>1.111675</v>
      </c>
      <c r="G33" s="156">
        <v>1.4821849999999985</v>
      </c>
      <c r="H33" s="154">
        <v>0.67722499999999963</v>
      </c>
      <c r="I33" s="155">
        <v>0.68624199999999991</v>
      </c>
      <c r="J33" s="156">
        <v>0.92826899999999979</v>
      </c>
      <c r="K33" s="154">
        <v>41.616210000000045</v>
      </c>
      <c r="L33" s="155">
        <v>43.292869000000046</v>
      </c>
      <c r="M33" s="156">
        <v>53.942657999999994</v>
      </c>
      <c r="N33" s="160"/>
      <c r="O33" s="161"/>
      <c r="P33" s="161"/>
      <c r="Q33" s="22"/>
    </row>
    <row r="34" spans="1:17" s="116" customFormat="1" ht="11.25" x14ac:dyDescent="0.2">
      <c r="P34" s="14" t="s">
        <v>414</v>
      </c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BA5E38-9AE1-4F8C-8FAE-17DBFBBD3A7E}"/>
</file>

<file path=customXml/itemProps2.xml><?xml version="1.0" encoding="utf-8"?>
<ds:datastoreItem xmlns:ds="http://schemas.openxmlformats.org/officeDocument/2006/customXml" ds:itemID="{77A8095E-0D91-436F-A2BF-B53E4B3A959E}"/>
</file>

<file path=customXml/itemProps3.xml><?xml version="1.0" encoding="utf-8"?>
<ds:datastoreItem xmlns:ds="http://schemas.openxmlformats.org/officeDocument/2006/customXml" ds:itemID="{1E4C422C-8600-4CD3-BD02-EDAEFEDB0A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8</vt:i4>
      </vt:variant>
    </vt:vector>
  </HeadingPairs>
  <TitlesOfParts>
    <vt:vector size="50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2021-11-15T09:31:52Z</cp:lastPrinted>
  <dcterms:created xsi:type="dcterms:W3CDTF">2006-03-02T11:20:40Z</dcterms:created>
  <dcterms:modified xsi:type="dcterms:W3CDTF">2021-11-15T09:36:13Z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